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04"/>
  <workbookPr codeName="ThisWorkbook" defaultThemeVersion="166925"/>
  <mc:AlternateContent xmlns:mc="http://schemas.openxmlformats.org/markup-compatibility/2006">
    <mc:Choice Requires="x15">
      <x15ac:absPath xmlns:x15ac="http://schemas.microsoft.com/office/spreadsheetml/2010/11/ac" url="https://ncconnect.sharepoint.com/sites/dhhs_ext3/dept/DHB/projects/Readiness/Plan Administration/Network Adequacy Resources, Data, and Analysis/7) Certified Network Analysis 2021/CMS Reporting 438.68 and 438.206/NAAAR Reports/SP CY2_MD CY1/"/>
    </mc:Choice>
  </mc:AlternateContent>
  <xr:revisionPtr revIDLastSave="0" documentId="8_{5477C3FA-BA06-47E3-BED4-2F952E80FB1E}"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28680" yWindow="1860" windowWidth="24240" windowHeight="13020" tabRatio="684" firstSheet="2" activeTab="2"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G58" i="2" l="1"/>
  <c r="G59" i="2" s="1"/>
  <c r="C5" i="32" s="1"/>
  <c r="E58" i="2"/>
  <c r="E59" i="2" s="1"/>
  <c r="C5" i="9" l="1"/>
  <c r="Q58" i="2"/>
  <c r="Q59" i="2" s="1"/>
  <c r="C5" i="42" s="1"/>
  <c r="K58" i="2"/>
  <c r="K59" i="2" s="1"/>
  <c r="C5" i="36" s="1"/>
  <c r="I58" i="2"/>
  <c r="I59" i="2" s="1"/>
  <c r="C5" i="34" s="1"/>
  <c r="H58" i="2"/>
  <c r="H59" i="2" s="1"/>
  <c r="C5" i="33" s="1"/>
  <c r="P58" i="2"/>
  <c r="P59" i="2" s="1"/>
  <c r="C5" i="41" s="1"/>
  <c r="R58" i="2"/>
  <c r="R59" i="2" s="1"/>
  <c r="C5" i="43" s="1"/>
  <c r="S58" i="2"/>
  <c r="S59" i="2" s="1"/>
  <c r="C5" i="44" s="1"/>
  <c r="M58" i="2"/>
  <c r="M59" i="2" s="1"/>
  <c r="C5" i="38" s="1"/>
  <c r="J58" i="2"/>
  <c r="J59" i="2" s="1"/>
  <c r="C5" i="35" s="1"/>
  <c r="L58" i="2"/>
  <c r="L59" i="2" s="1"/>
  <c r="C5" i="37" s="1"/>
  <c r="F58" i="2"/>
  <c r="F59" i="2" s="1"/>
  <c r="C5" i="31" s="1"/>
  <c r="N58" i="2"/>
  <c r="N59" i="2" s="1"/>
  <c r="C5" i="39" s="1"/>
  <c r="O58" i="2"/>
  <c r="O59" i="2" s="1"/>
  <c r="C5" i="40" s="1"/>
  <c r="S37" i="2"/>
  <c r="R37" i="2"/>
  <c r="Q37" i="2"/>
  <c r="P37" i="2"/>
  <c r="O37" i="2"/>
  <c r="N37" i="2"/>
  <c r="M37" i="2"/>
  <c r="L37" i="2"/>
  <c r="K37" i="2"/>
  <c r="J37" i="2"/>
  <c r="I37" i="2"/>
  <c r="H37" i="2"/>
  <c r="G37" i="2"/>
  <c r="F37" i="2"/>
  <c r="E37" i="2"/>
  <c r="C3" i="9" l="1"/>
  <c r="S14" i="2" l="1"/>
  <c r="R14" i="2"/>
  <c r="Q14" i="2"/>
  <c r="P14" i="2"/>
  <c r="O14" i="2"/>
  <c r="N14" i="2"/>
  <c r="M14" i="2"/>
  <c r="L14" i="2"/>
  <c r="K14" i="2"/>
  <c r="J14" i="2"/>
  <c r="I14" i="2"/>
  <c r="G14" i="2"/>
  <c r="E14" i="2"/>
  <c r="E4" i="2"/>
</calcChain>
</file>

<file path=xl/sharedStrings.xml><?xml version="1.0" encoding="utf-8"?>
<sst xmlns="http://schemas.openxmlformats.org/spreadsheetml/2006/main" count="4246" uniqueCount="565">
  <si>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</si>
  <si>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</si>
  <si>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</si>
  <si>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</si>
  <si>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</si>
  <si>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</si>
  <si>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 xml:space="preserve">Please submit the completed form through an online portal that will be made available. Questions about this form may be directed to </t>
  </si>
  <si>
    <t>ManagedCareTA@mathematica-mpr.com.</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</si>
  <si>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</si>
  <si>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</si>
  <si>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</si>
  <si>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</si>
  <si>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</si>
  <si>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</si>
  <si>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</si>
  <si>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</si>
  <si>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</si>
  <si>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</si>
  <si>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</si>
  <si>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</si>
  <si>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</si>
  <si>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</si>
  <si>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</si>
  <si>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</si>
  <si>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</si>
  <si>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</si>
  <si>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</si>
  <si>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</si>
  <si>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</si>
  <si>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</si>
  <si>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</si>
  <si>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</si>
  <si>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</si>
  <si>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</si>
  <si>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</si>
  <si>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</si>
  <si>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Rosemary C. Gillespie</t>
  </si>
  <si>
    <t>I.A.2</t>
  </si>
  <si>
    <t>Contact email address</t>
  </si>
  <si>
    <t>Enter the email address(es) of the individual(s) filling out this document.</t>
  </si>
  <si>
    <t>Rosemary.Gillespie@dhhs.nc.gov</t>
  </si>
  <si>
    <t>I.A.3</t>
  </si>
  <si>
    <t>State or territory</t>
  </si>
  <si>
    <t>Enter the state or territory represented in this document.</t>
  </si>
  <si>
    <t>Set values (select one)</t>
  </si>
  <si>
    <t>North Carolina</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</si>
  <si>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</si>
  <si>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</si>
  <si>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</si>
  <si>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</si>
  <si>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</si>
  <si>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</si>
  <si>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</si>
  <si>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</si>
  <si>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</si>
  <si>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I.A.6</t>
  </si>
  <si>
    <t xml:space="preserve">Reporting scenario - other </t>
  </si>
  <si>
    <t>If the state is submitting this form to CMS for any reason other than those specified in I.A.5, explain the reason.</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</si>
  <si>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</si>
  <si>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</si>
  <si>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</si>
  <si>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</si>
  <si>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</si>
  <si>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</si>
  <si>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</si>
  <si>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Prepaid Health Plan Services - 30-190029-DHB - Standard Plans</t>
  </si>
  <si>
    <t>30-2022-007-DHB - Medicaid Direct Prepaid Inpatient Health Plan</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</si>
  <si>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</si>
  <si>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</si>
  <si>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</si>
  <si>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1115 waiver</t>
  </si>
  <si>
    <t>1915(b)</t>
  </si>
  <si>
    <t>I.B.3</t>
  </si>
  <si>
    <t>Plan type included in program</t>
  </si>
  <si>
    <t>Indicate the managed care plan type (MCO, PIHP, PAHP, or MMP) that contracts with the state in each program.</t>
  </si>
  <si>
    <t>Set values (select one) or use free text for "other" response</t>
  </si>
  <si>
    <t>MCO</t>
  </si>
  <si>
    <t>PIHP</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</si>
  <si>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</si>
  <si>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</si>
  <si>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</si>
  <si>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</si>
  <si>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</si>
  <si>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</si>
  <si>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</si>
  <si>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</si>
  <si>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</si>
  <si>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</si>
  <si>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</si>
  <si>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</si>
  <si>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</si>
  <si>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Covered</t>
  </si>
  <si>
    <t>Not 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</si>
  <si>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</si>
  <si>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</si>
  <si>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</si>
  <si>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</si>
  <si>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</si>
  <si>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</si>
  <si>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</si>
  <si>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</si>
  <si>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</si>
  <si>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</si>
  <si>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</si>
  <si>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</si>
  <si>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</si>
  <si>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</si>
  <si>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</si>
  <si>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</si>
  <si>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</si>
  <si>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</si>
  <si>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</si>
  <si>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</si>
  <si>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</si>
  <si>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</si>
  <si>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</si>
  <si>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</si>
  <si>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</si>
  <si>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</si>
  <si>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</si>
  <si>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</si>
  <si>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</si>
  <si>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</si>
  <si>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</si>
  <si>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</si>
  <si>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</si>
  <si>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</si>
  <si>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Occupational Therapy, Physical Therapy, Speech Therapy, Crisis Services, Inpatient Behavioral Health Services, Location-based Services (Behavioral Health), Partial Hospitalization (Behavioral Health), Nursing Facilities</t>
  </si>
  <si>
    <t>Crisis Services, Inpatient Behavioral Health Services, Location-based Services (Behavioral Health), Partial Hospitalization (Behavioral Health), Community/Mobile Services, Residential Treament Services, Employment and Housing Services, Home &amp; Community Based Services (NC Innovations &amp; 1915(i) services)</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</si>
  <si>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</si>
  <si>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</si>
  <si>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</si>
  <si>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</si>
  <si>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</si>
  <si>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</si>
  <si>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No, analysis methods and results are not contained in a separate document(s)</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</si>
  <si>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</si>
  <si>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</si>
  <si>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</si>
  <si>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N/A</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</si>
  <si>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</si>
  <si>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</si>
  <si>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</si>
  <si>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</si>
  <si>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</si>
  <si>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</si>
  <si>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</si>
  <si>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</si>
  <si>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</si>
  <si>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</si>
  <si>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</si>
  <si>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</si>
  <si>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</si>
  <si>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</si>
  <si>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</si>
  <si>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</si>
  <si>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</si>
  <si>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</si>
  <si>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</si>
  <si>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</si>
  <si>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</si>
  <si>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</si>
  <si>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</si>
  <si>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</si>
  <si>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</si>
  <si>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</si>
  <si>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</si>
  <si>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</si>
  <si>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</si>
  <si>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</si>
  <si>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</si>
  <si>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</si>
  <si>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</si>
  <si>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</si>
  <si>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</si>
  <si>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</si>
  <si>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</si>
  <si>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</si>
  <si>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</si>
  <si>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</si>
  <si>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</si>
  <si>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</si>
  <si>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</si>
  <si>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</si>
  <si>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</si>
  <si>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</si>
  <si>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</si>
  <si>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</si>
  <si>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</si>
  <si>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</si>
  <si>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</si>
  <si>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</si>
  <si>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</si>
  <si>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</si>
  <si>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</si>
  <si>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</si>
  <si>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</si>
  <si>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</si>
  <si>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</si>
  <si>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</si>
  <si>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</si>
  <si>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</si>
  <si>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</si>
  <si>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</si>
  <si>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</si>
  <si>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</si>
  <si>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</si>
  <si>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</si>
  <si>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</si>
  <si>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</si>
  <si>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</si>
  <si>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</si>
  <si>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</si>
  <si>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</si>
  <si>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</si>
  <si>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</si>
  <si>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</si>
  <si>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</si>
  <si>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</si>
  <si>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</si>
  <si>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</si>
  <si>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</si>
  <si>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</si>
  <si>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</si>
  <si>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</si>
  <si>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</si>
  <si>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</si>
  <si>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</si>
  <si>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</si>
  <si>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</si>
  <si>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</si>
  <si>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</si>
  <si>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</si>
  <si>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</si>
  <si>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</si>
  <si>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</si>
  <si>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</si>
  <si>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</si>
  <si>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</si>
  <si>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</si>
  <si>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</si>
  <si>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</si>
  <si>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</si>
  <si>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</si>
  <si>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</si>
  <si>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</si>
  <si>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</si>
  <si>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</si>
  <si>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</si>
  <si>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</si>
  <si>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</si>
  <si>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</si>
  <si>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</si>
  <si>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</si>
  <si>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</si>
  <si>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</si>
  <si>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</si>
  <si>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</si>
  <si>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</si>
  <si>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</si>
  <si>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</si>
  <si>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</si>
  <si>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</si>
  <si>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</si>
  <si>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</si>
  <si>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</si>
  <si>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</si>
  <si>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</si>
  <si>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</si>
  <si>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</si>
  <si>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</si>
  <si>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</si>
  <si>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</si>
  <si>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</si>
  <si>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</si>
  <si>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</si>
  <si>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</si>
  <si>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Maximum time or distance</t>
  </si>
  <si>
    <t>Minimum # of network providers</t>
  </si>
  <si>
    <t>II.A.2</t>
  </si>
  <si>
    <t>Standard description</t>
  </si>
  <si>
    <t>Describe the standard (for example, 60 miles maximum distance to travel to an appointment).</t>
  </si>
  <si>
    <t>≥ 2 providers within 30 minutes or 10 miles for at least 95% of Members</t>
  </si>
  <si>
    <t>≥ 2 providers within 30 minutes or 30 miles for at least 95% of Members</t>
  </si>
  <si>
    <t>≥ 2 providers of each outpatient behavioral health service within 30 minutes or 30 miles of residence for at least 95% of Members</t>
  </si>
  <si>
    <t>≥ 2 providers of each outpatient behavioral health service within 45 minutes or 45 miles of residence for at least 95% of Members</t>
  </si>
  <si>
    <t>≥ 2 providers (per specialty type) within 30 minutes or 15 miles for at least 95% of Members</t>
  </si>
  <si>
    <t>≥ 2 providers (per specialty type) within 60 minutes or 60 miles for at least 95% of Members</t>
  </si>
  <si>
    <t>≥ 1 hospitals within 30 minutes or 15 miles for at least 95% of Members</t>
  </si>
  <si>
    <t>≥ 1 hospitals within 30 minutes or 30 miles for at least 95% of Members</t>
  </si>
  <si>
    <t>≥ 2 pharmacies within 30 minutes or 10 miles for at least 95% of Members</t>
  </si>
  <si>
    <t>≥ 2 pharmacies within 30 minutes or 30 miles for at least 95% of Members</t>
  </si>
  <si>
    <t xml:space="preserve">≥ 2 LTSS provider types (Home Care providers and Home Health) providers identified by distinct NPI, accepting new patients available to deliver each State Plan LTSS in every county </t>
  </si>
  <si>
    <t>≥ 1 nursing facility accepting new patients in every county.</t>
  </si>
  <si>
    <t>≥ 2 providers (of each provider type) within 30 minutes or 10 miles for at least 95% of Members</t>
  </si>
  <si>
    <t>≥ 2 providers (of each provider type) within 30 minutes or 30 miles for at least 95% of Members</t>
  </si>
  <si>
    <t>≥ 1 provider of each crisis service within each PHP Region</t>
  </si>
  <si>
    <t>≥ 1 provider of each inpatient BH service within each PHP Region</t>
  </si>
  <si>
    <t>≥ 2 providers of each service within 30 minutes or 30 miles of residence for at least 95% of Members</t>
  </si>
  <si>
    <t>≥ 2 providers of each service within 45 minutes or 45 miles of residence for at least 95% of Members</t>
  </si>
  <si>
    <t>≥ 1 provider of partial hospitalization within 30 minutes or 30 miles for at least 95% of Members</t>
  </si>
  <si>
    <t>≥ 1 provider of partial hospitalization within 60 minutes or 60 miles for at least 95% of Members</t>
  </si>
  <si>
    <t>II.A.3</t>
  </si>
  <si>
    <t>Provider type covered by standard</t>
  </si>
  <si>
    <t>Enter the provider type that the standard applies to.</t>
  </si>
  <si>
    <t>SNF</t>
  </si>
  <si>
    <t>Occupational Therapy</t>
  </si>
  <si>
    <t>Occuptional Therapy</t>
  </si>
  <si>
    <t>Physical Therapy</t>
  </si>
  <si>
    <t>Speech Language Pathology</t>
  </si>
  <si>
    <t>Crisis Services</t>
  </si>
  <si>
    <t>Inpatient Behavioral Health Services</t>
  </si>
  <si>
    <t>Location Based Services (BH)</t>
  </si>
  <si>
    <t>Partial Hospitalization (BH)</t>
  </si>
  <si>
    <t>II.A.4</t>
  </si>
  <si>
    <t>Population covered by standard</t>
  </si>
  <si>
    <t xml:space="preserve">Enter the population that the standard applies to. </t>
  </si>
  <si>
    <t xml:space="preserve">Adult </t>
  </si>
  <si>
    <t>Pediatric</t>
  </si>
  <si>
    <t>Adult and pediatric</t>
  </si>
  <si>
    <t>II.A.5</t>
  </si>
  <si>
    <t>Applicable region(s)</t>
  </si>
  <si>
    <t>Enter the region that the standard applies to.</t>
  </si>
  <si>
    <t>Urban</t>
  </si>
  <si>
    <t>Rural</t>
  </si>
  <si>
    <t>Statewide</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</si>
  <si>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</si>
  <si>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</si>
  <si>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</si>
  <si>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</si>
  <si>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</si>
  <si>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</si>
  <si>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</si>
  <si>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</si>
  <si>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</si>
  <si>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</si>
  <si>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</si>
  <si>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</si>
  <si>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</si>
  <si>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</si>
  <si>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Other (Quarterly, Annually &amp; Ad Hoc as appropriate)</t>
  </si>
  <si>
    <t>Not used for any plans</t>
  </si>
  <si>
    <t>Quarterly</t>
  </si>
  <si>
    <t>Provider Contracting Review of Non Time &amp; Distance Metrics
Frequency: Quarterly, Annually</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</si>
  <si>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</si>
  <si>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</si>
  <si>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</si>
  <si>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Used for all plans</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</si>
  <si>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</si>
  <si>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</si>
  <si>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</si>
  <si>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</si>
  <si>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</si>
  <si>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</si>
  <si>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</si>
  <si>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</si>
  <si>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</si>
  <si>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AmeriHealth Caritas North Carolina., Inc.</t>
  </si>
  <si>
    <t>Blue Cross and Blue Shield of NC</t>
  </si>
  <si>
    <t>Carolina Complete Health, Inc.</t>
  </si>
  <si>
    <t>United Healthcare of North Carolina, Inc.</t>
  </si>
  <si>
    <t>Wellcare of North Carolina, Inc.</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</si>
  <si>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</si>
  <si>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</si>
  <si>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</si>
  <si>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 xml:space="preserve">No, the plan does not comply based on all analyses </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</si>
  <si>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</si>
  <si>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</si>
  <si>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</si>
  <si>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October 2023 - Plan complied with 98.5% of network adequacy metrics for maximum time or distance standards and for minimum number of provider contracted standards OR received approval of a network adequacy exception for the metric. Plan did not comply with 1.5%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</si>
  <si>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October 2023 - Plan complied with 99.7% of network adequacy metrics for maximum time or distance standards and for minimum number of provider contracted standards OR received approval of a network adequacy exception for the metric. Plan did not comply with 0.3%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</si>
  <si>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October 2023 - Plan complied with 99.9% of network adequacy metrics for maximum time or distance standards and for minimum number of provider contracted standards OR received approval of a network adequacy exception for the metric. Plan did not comply with 0.1%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</si>
  <si>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October 2023 - Plan complied with 99.1% of network adequacy metrics for maximum time or distance standards and for minimum number of provider contracted standards OR received approval of a network adequacy exception for the metric. Plan did not comply with 0.9%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</si>
  <si>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October 2023 - Plan complied with 98.8% of network adequacy metrics for maximum time or distance standards and for minimum number of provider contracted standards OR received approval of a network adequacy exception for the metric. Plan did not comply with 1.2%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</si>
  <si>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</si>
  <si>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</si>
  <si>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</si>
  <si>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Identified 1.5% of time/distance metrics and/or minimum number of providers contracted standards metrics where the plan did not comply.  Deficiencies were identified through geomapping analysis and review of contracted provider information respectively.</t>
  </si>
  <si>
    <t>Identified 0.3% of time/distance metrics and/or minimum number of providers contracted standards metrics where the plan did not comply.  Deficiencies were identified through geomapping analysis and review of contracted provider information respectively.</t>
  </si>
  <si>
    <t>Identified 0.1% of time/distance metrics and/or minimum number of providers contracted standards metrics where the plan did not comply.  Deficiencies were identified through geomapping analysis and review of contracted provider information respectively.</t>
  </si>
  <si>
    <t>Identified 0.9% of time/distance metrics and/or minimum number of providers contracted standards metrics where the plan did not comply.  Deficiencies were identified through geomapping analysis and review of contracted provider information respectively.</t>
  </si>
  <si>
    <t>Identified 1.2% of time/distance metrics and/or minimum number of providers contracted standards metrics where the plan did not comply.  Deficiencies were identified through geomapping analysis and review of contracted provider information respectively.</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</si>
  <si>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</si>
  <si>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</si>
  <si>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</si>
  <si>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State assessing liquidated damages if the plan could not fill the compliance gaps; plan is expected to assure members still have timely access to covered services and must treat such services as though they are in network; plan is expected to continually work to fill gaps in network compliance. State will monitor compliance with each submission of the plan's network for review (quarterly and ad hoc as requested).</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</si>
  <si>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</si>
  <si>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</si>
  <si>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</si>
  <si>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II.C.2.f</t>
  </si>
  <si>
    <t>Exceptions granted under 42 C.F.R. § 438.68(d)</t>
  </si>
  <si>
    <t>Describe any network adequacy standard exceptions that the state has granted to the plan under 42 C.F.R. § 438.68(d). If there are no exceptions, write "None."</t>
  </si>
  <si>
    <t>Plan received approval of 250 network adequacy exceptions (out of a total of 348 exceptions requested) based upon county/service/member age</t>
  </si>
  <si>
    <t>Plan received approval of 152 network adequacy exceptions (out of a total of 172 exceptions requested) based upon county/service/member age</t>
  </si>
  <si>
    <t>Plan received approval of 3 network adequacy exceptions (out of a total of 5exceptions requested) based upon county/service/member age</t>
  </si>
  <si>
    <t>Plan received approval of 37 network adequacy exceptions (out of a total of 92 exceptions requested) based upon county/service/member age</t>
  </si>
  <si>
    <t>Plan received approval of 59 network adequacy exceptions (out of a total of 135 exceptions requested) based upon county/service/member age</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</si>
  <si>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</si>
  <si>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</si>
  <si>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</si>
  <si>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Lack of providers in area confirmed through analysis of all Medicaid enrolled providers and plan has reasonable approach to assure that members have access to services on a timely basis, OR a good faith contracting effort was made with all providers in area and they were not able to complete contracting.</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</si>
  <si>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</si>
  <si>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</si>
  <si>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</si>
  <si>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</si>
  <si>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</si>
  <si>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</si>
  <si>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Plan submitted evidence of compliance/non compliance with all of the standards ; evidence included narratives, network information/content, attestations, and responses to inquiries from the State</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</si>
  <si>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</si>
  <si>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</si>
  <si>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</si>
  <si>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Plan complies with all sections of regulation other than timely access. Compliance with timely access will be assessed for report year during Contract Year 3 (7/1/23 - 6/30/24)</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</si>
  <si>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</si>
  <si>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</si>
  <si>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</si>
  <si>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Timely access review will be completed in 2024</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</si>
  <si>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</si>
  <si>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</si>
  <si>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</si>
  <si>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Maximum time to travel</t>
  </si>
  <si>
    <t xml:space="preserve">≥ 2 LTSS provider types (Home Care providers and Home Health providers) identified by distinct NPI, accepting new patients available to deliver each State Plan LTSS in every county </t>
  </si>
  <si>
    <t>Professional treatment services in facility-based crisis program: The greater of 2+ facilities within each PIHP Region, OR 1 facility within each Region per 450,000 total regional population (Total regional population as estimated by combining NC OSBM county estimates). Facility-based crisis services for children and adolescents: ≥ 1 provider within each PIHP Region Medically Monitored Inpatient Withdrawal Services (non-hospital medical detoxification: ≥ 2 provider within each PIHP Region Ambulatory withdrawal management without extended on-site monitoring (ambulatory detoxification), Ambulatory withdrawal management with extended onsite monitoring, Clinically managed residential withdrawal (social setting detoxification): ≥ 1 provider of each crisis service within each PIHP Region</t>
  </si>
  <si>
    <t>≥ 1 provider of each inpatient BH service within each PIHP Region</t>
  </si>
  <si>
    <t>≥ 2 providers of community/mobile services within each PIHP Region. Each county in PIHP Region must have access to ≥ 1 provider that is accepting new patients.</t>
  </si>
  <si>
    <t>Access to ≥ 1 licensed provider per PIHP Region</t>
  </si>
  <si>
    <t>Contract with all designated CASPs statewide</t>
  </si>
  <si>
    <t>Access to ≥1 male and ≥1 female program per PIHP Region</t>
  </si>
  <si>
    <t>Access to ≥1 program per PIHP Region</t>
  </si>
  <si>
    <t>≥ 2 provider agencies within each PIHP Region. Each county in PIHP Region must have access to ≥1 provider that is accepting new patients.</t>
  </si>
  <si>
    <t>≥ 2 providers of each Innovations waiver service (Community Living &amp; Support, Community Networking, Residential Supports, Respite, Supported Employment, Supported Living) within each PIHP Region</t>
  </si>
  <si>
    <t>≥ 1 provider of each Innovations waiver service (Crisis Intervention &amp; Stabilization Supports, Day Supports, Financial Support Services) within each PIHP Region</t>
  </si>
  <si>
    <t>≥ 2 providers of each 1915(i) service [Community Living and Supports, Individual and Transitional Supports, Out-of-Home Respite, Supported Employment (for Members with I/DD and TBI), Individual Placement and Support (for Members with a qualifying mental health condition or SUD)] within each PIHP Region</t>
  </si>
  <si>
    <t>≥ 2 providers of In-Home Respite within 45 minutes of the member’s residence</t>
  </si>
  <si>
    <t>Inpatient Behavioral Health Services (Inpatient Hospital)</t>
  </si>
  <si>
    <t>Community/Mobile Services</t>
  </si>
  <si>
    <t>Residential treatment facility services</t>
  </si>
  <si>
    <t>Residential Treatment: Medically monitored intensive inpatient services (substance abuse medically monitored community residential treatment)</t>
  </si>
  <si>
    <t>Residential Treatment: Clinically managed residential services (substance abuse non-medical community residential treatment)</t>
  </si>
  <si>
    <t>Residential Treatment: Clinically managed population-specific high-intensity residential program</t>
  </si>
  <si>
    <t xml:space="preserve">Residential Treatment: Clinically managed low-intensity residential treatment services (substance abuse halfway house) </t>
  </si>
  <si>
    <t>Employment and Housing Services</t>
  </si>
  <si>
    <t>1915(c) HCBS Waiver Services: NC Innovations</t>
  </si>
  <si>
    <t>1915(i) Services</t>
  </si>
  <si>
    <t>Adolescent, Women &amp; Children</t>
  </si>
  <si>
    <t>Adolescent</t>
  </si>
  <si>
    <t>Provider Contracting Review of Non Time &amp; Distance Metrics
Frequency: Quarterly</t>
  </si>
  <si>
    <t>Alliance Health</t>
  </si>
  <si>
    <t>Eastpointe</t>
  </si>
  <si>
    <t>Partners Health Management</t>
  </si>
  <si>
    <t>Sandhills Center</t>
  </si>
  <si>
    <t>Trillium Health Resources</t>
  </si>
  <si>
    <t>Vaya Health</t>
  </si>
  <si>
    <t>Yes, the plan complies based on all analyses</t>
  </si>
  <si>
    <t>October 2023 - Plan complied with 94.9% of network adequacy metrics for maximum time or distance standards and for minimum number of provider contracted standards OR received approval of a network adequacy exception for the metric. Plan did not comply with 5.1%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</si>
  <si>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October 2023 - Plan complied with 99.3% of network adequacy metrics for maximum time or distance standards and for minimum number of provider contracted standards OR received approval of a network adequacy exception for the metric. Plan did not comply with 0.7%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</si>
  <si>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October 2023 - Plan complied with all network adequacy metrics for maximum time or distance standards and for minimum number of provider contracted standards or received approval of a network adequacy exception for the metric.</t>
  </si>
  <si>
    <t>October 2023 - Plan complied with 98.3% of network adequacy metrics for maximum time or distance standards and for minimum number of provider contracted standards OR received approval of a network adequacy exception for the metric. Plan did not comply with 1.7%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</si>
  <si>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Identified 5.1% of time/distance metrics and/or minimum number of providers contracted standards metrics where the plan did not comply.  Deficiencies were identified through geomapping analysis and review of contracted provider information respectively.</t>
  </si>
  <si>
    <t>Identified 0.7% of time/distance metrics and/or minimum number of providers contracted standards metrics where the plan did not comply.  Deficiencies were identified through geomapping analysis and review of contracted provider information respectively.</t>
  </si>
  <si>
    <t>Identified 1.7% of time/distance metrics and/or minimum number of providers contracted standards metrics where the plan did not comply.  Deficiencies were identified through geomapping analysis and review of contracted provider information respectively.</t>
  </si>
  <si>
    <t>State may assess liquidated damages after completion of corrective action plan period if the plan could not fill the compliance gaps; plan is expected to assure members still have timely access to covered services and must treat such services as though they are in network; plan is expected to continually work to fill gaps in network compliance. State will monitor compliance with each submission of the plan's network for review (quarterly and ad hoc as requested).</t>
  </si>
  <si>
    <t>Plan received approval of 1 network adequacy exceptions (out of a total of 6 exceptions requested) based upon county/service/member age</t>
  </si>
  <si>
    <t>Plan received approval of 3 network adequacy exceptions (out of a total of 4 exceptions requested) based upon county/service/member age</t>
  </si>
  <si>
    <t>Plan received approval of 0 network adequacy exceptions (out of a total of 2 exceptions requested) based upon county/service/member age</t>
  </si>
  <si>
    <t>None</t>
  </si>
  <si>
    <t>Plan received approval of 22 network adequacy exceptions (out of a total of 27 exceptions requested) based upon county/service/member age</t>
  </si>
  <si>
    <t>Plan received approval of 54 network adequacy exceptions (out of a total of 54 exceptions requested) based upon county/service/member age</t>
  </si>
  <si>
    <t>Plan submitted evidence of compliance with all of the standards except timely access; evidence included narratives, network information/content, attestations, and responses to inquiries from the State</t>
  </si>
  <si>
    <t>Plan complies with all sections of regulation other than timely access. Compliance with timely access will be assessed for report year during Contract Year 2</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</si>
  <si>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</si>
  <si>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</si>
  <si>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</si>
  <si>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</si>
  <si>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</si>
  <si>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</si>
  <si>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</si>
  <si>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</si>
  <si>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</si>
  <si>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</si>
  <si>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</si>
  <si>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</si>
  <si>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</si>
  <si>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</si>
  <si>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analysis methods and results are contained in a separate document(s)</t>
  </si>
  <si>
    <t>Yes, compliance results are contained in a separate document</t>
  </si>
  <si>
    <t>Weekly</t>
  </si>
  <si>
    <t>Alaska</t>
  </si>
  <si>
    <t>No, compliance results are not contained in a separate document</t>
  </si>
  <si>
    <t>Maximum distance to travel</t>
  </si>
  <si>
    <t>Plan Provider Roster Review</t>
  </si>
  <si>
    <t>Bi-weekly</t>
  </si>
  <si>
    <t>Used for some but not all plans</t>
  </si>
  <si>
    <t>Arizona</t>
  </si>
  <si>
    <t>Scenario 3: Significant change - services</t>
  </si>
  <si>
    <t>Suburban</t>
  </si>
  <si>
    <t>Secret Shopper Calls: Network Participation</t>
  </si>
  <si>
    <t>Monthly</t>
  </si>
  <si>
    <t>PAHP</t>
  </si>
  <si>
    <t>Arkansas</t>
  </si>
  <si>
    <t>Scenario 3: Significant change - benefits</t>
  </si>
  <si>
    <t>Ease of getting an appointment timely</t>
  </si>
  <si>
    <t>MLTSS</t>
  </si>
  <si>
    <t>Secret Shopper Calls: Appointment Availability</t>
  </si>
  <si>
    <t>Bi-monthly</t>
  </si>
  <si>
    <t>MMP</t>
  </si>
  <si>
    <t>California</t>
  </si>
  <si>
    <t>Scenario 3: Significant change - geographic service area</t>
  </si>
  <si>
    <t>Appointment wait time</t>
  </si>
  <si>
    <t>Frontier</t>
  </si>
  <si>
    <t>Other (free text, specify)</t>
  </si>
  <si>
    <t>Colorado</t>
  </si>
  <si>
    <t>Scenario 3: Significant change - composition of provider network</t>
  </si>
  <si>
    <t>Hours of operation</t>
  </si>
  <si>
    <t>Large metro</t>
  </si>
  <si>
    <t>Semi-annually</t>
  </si>
  <si>
    <t>Connecticut</t>
  </si>
  <si>
    <t>Scenario 3: Significant change - payments to provider network</t>
  </si>
  <si>
    <t>Provider to enrollee ratios</t>
  </si>
  <si>
    <t>Metro</t>
  </si>
  <si>
    <t>Dist. of Col.</t>
  </si>
  <si>
    <t>Scenario 3: Significant change - enrollment of new population</t>
  </si>
  <si>
    <t>Micro</t>
  </si>
  <si>
    <t>Florida</t>
  </si>
  <si>
    <t>Service fulfillment</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</si>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</sst>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8">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
      <sz val="10"/>
      <color theme="1"/>
      <name val="Calibri"/>
      <family val="2"/>
      <scheme val="minor"/>
    </font>
    <font>
      <sz val="11"/>
      <color rgb="FF000000"/>
      <name val="Arial"/>
      <family val="2"/>
    </font>
    <font>
      <sz val="11"/>
      <color rgb="FF000000"/>
      <name val="Arial"/>
      <charset val="1"/>
    </font>
  </fonts>
  <fills count="8">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
      <patternFill patternType="solid">
        <fgColor rgb="FFE8DFCA"/>
        <bgColor rgb="FF000000"/>
      </patternFill>
    </fill>
  </fills>
  <borders count="40">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172">
    <xf numFmtId="0" fontId="0" fillId="0" borderId="0" xfId="0"/>
    <xf numFmtId="0" fontId="0" fillId="0" borderId="0" xfId="0" applyAlignment="1">
      <alignment wrapText="1"/>
    </xf>
    <xf numFmtId="0" fontId="2" fillId="0" borderId="0" xfId="1" applyFont="1" applyAlignment="1" applyProtection="1">
      <alignment vertical="center" wrapText="1"/>
    </xf>
    <xf numFmtId="0" fontId="10" fillId="0" borderId="0" xfId="0" applyFont="1"/>
    <xf numFmtId="0" fontId="4" fillId="2" borderId="3" xfId="0" applyFont="1" applyFill="1" applyBorder="1" applyAlignment="1">
      <alignment horizontal="center" vertical="center" wrapText="1"/>
    </xf>
    <xf numFmtId="0" fontId="3" fillId="0" borderId="0" xfId="0" applyFont="1"/>
    <xf numFmtId="0" fontId="4" fillId="2" borderId="8" xfId="0" applyFont="1" applyFill="1" applyBorder="1" applyAlignment="1">
      <alignment horizontal="left" vertical="center"/>
    </xf>
    <xf numFmtId="0" fontId="4" fillId="2" borderId="0" xfId="0" applyFont="1" applyFill="1" applyAlignment="1">
      <alignment horizontal="left" vertical="center" wrapText="1"/>
    </xf>
    <xf numFmtId="0" fontId="3" fillId="3" borderId="0" xfId="0"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12" xfId="0" applyFont="1" applyBorder="1" applyAlignment="1">
      <alignment horizontal="left" vertical="top" wrapText="1"/>
    </xf>
    <xf numFmtId="0" fontId="5" fillId="0" borderId="12" xfId="0" applyFont="1" applyBorder="1" applyAlignment="1">
      <alignment horizontal="left" vertical="top"/>
    </xf>
    <xf numFmtId="0" fontId="12" fillId="0" borderId="0" xfId="1" applyFont="1" applyAlignment="1" applyProtection="1">
      <alignment vertical="center"/>
    </xf>
    <xf numFmtId="0" fontId="3" fillId="0" borderId="13" xfId="0" applyFont="1" applyBorder="1" applyAlignment="1">
      <alignment vertical="center"/>
    </xf>
    <xf numFmtId="0" fontId="3" fillId="0" borderId="13" xfId="0" applyFont="1" applyBorder="1" applyAlignment="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22" xfId="0" applyFont="1" applyBorder="1" applyAlignment="1">
      <alignment vertical="center" wrapText="1"/>
    </xf>
    <xf numFmtId="0" fontId="10" fillId="0" borderId="0" xfId="0" applyFont="1" applyAlignment="1">
      <alignment wrapText="1"/>
    </xf>
    <xf numFmtId="0" fontId="10" fillId="3" borderId="0" xfId="0" applyFont="1" applyFill="1" applyAlignment="1">
      <alignment wrapText="1"/>
    </xf>
    <xf numFmtId="0" fontId="3" fillId="3" borderId="0" xfId="0" applyFont="1" applyFill="1"/>
    <xf numFmtId="0" fontId="3" fillId="0" borderId="9" xfId="0" applyFont="1" applyBorder="1" applyAlignment="1">
      <alignment wrapText="1"/>
    </xf>
    <xf numFmtId="0" fontId="10" fillId="3" borderId="0" xfId="0" applyFont="1" applyFill="1" applyAlignment="1">
      <alignment vertical="center"/>
    </xf>
    <xf numFmtId="0" fontId="0" fillId="3" borderId="0" xfId="0" applyFill="1"/>
    <xf numFmtId="0" fontId="0" fillId="3" borderId="0" xfId="0" applyFill="1" applyAlignment="1">
      <alignment wrapText="1"/>
    </xf>
    <xf numFmtId="0" fontId="5" fillId="3" borderId="0" xfId="0" applyFont="1" applyFill="1" applyAlignment="1">
      <alignment vertical="center"/>
    </xf>
    <xf numFmtId="0" fontId="3" fillId="3" borderId="0" xfId="0" applyFont="1" applyFill="1" applyAlignment="1">
      <alignment horizontal="left" vertical="center"/>
    </xf>
    <xf numFmtId="0" fontId="0" fillId="3" borderId="0" xfId="0" applyFill="1" applyAlignment="1">
      <alignment horizontal="left" indent="1"/>
    </xf>
    <xf numFmtId="0" fontId="0" fillId="3" borderId="0" xfId="0" applyFill="1" applyAlignment="1">
      <alignment horizontal="left"/>
    </xf>
    <xf numFmtId="0" fontId="3" fillId="5" borderId="0" xfId="0" applyFont="1" applyFill="1" applyAlignment="1">
      <alignment vertical="center" wrapText="1"/>
    </xf>
    <xf numFmtId="0" fontId="3" fillId="5" borderId="0" xfId="0" applyFont="1" applyFill="1"/>
    <xf numFmtId="0" fontId="5" fillId="0" borderId="13" xfId="0" applyFont="1" applyBorder="1" applyAlignment="1">
      <alignment vertical="center" wrapText="1"/>
    </xf>
    <xf numFmtId="0" fontId="5" fillId="0" borderId="13" xfId="0"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5" fillId="0" borderId="14" xfId="0" applyFont="1" applyBorder="1" applyAlignment="1">
      <alignment vertical="center" wrapText="1"/>
    </xf>
    <xf numFmtId="0" fontId="3" fillId="3" borderId="0" xfId="2" applyFont="1" applyFill="1" applyAlignment="1" applyProtection="1">
      <alignment wrapText="1"/>
      <protection hidden="1"/>
    </xf>
    <xf numFmtId="0" fontId="5" fillId="0" borderId="14" xfId="0" applyFont="1" applyBorder="1" applyAlignment="1">
      <alignment vertical="center"/>
    </xf>
    <xf numFmtId="0" fontId="5" fillId="0" borderId="15" xfId="0" applyFont="1" applyBorder="1" applyAlignment="1">
      <alignment vertical="center" wrapText="1"/>
    </xf>
    <xf numFmtId="0" fontId="5" fillId="0" borderId="23" xfId="0" applyFont="1" applyBorder="1" applyAlignment="1">
      <alignment vertical="center" wrapText="1"/>
    </xf>
    <xf numFmtId="0" fontId="5" fillId="0" borderId="16" xfId="0" applyFont="1" applyBorder="1" applyAlignment="1">
      <alignment vertical="center" wrapText="1"/>
    </xf>
    <xf numFmtId="0" fontId="15" fillId="0" borderId="0" xfId="1" applyFont="1" applyFill="1" applyAlignment="1" applyProtection="1">
      <alignment vertical="center"/>
    </xf>
    <xf numFmtId="0" fontId="5" fillId="3" borderId="0" xfId="0" applyFont="1" applyFill="1" applyAlignment="1">
      <alignment wrapText="1"/>
    </xf>
    <xf numFmtId="0" fontId="5" fillId="4" borderId="0" xfId="0" applyFont="1" applyFill="1" applyAlignment="1">
      <alignment wrapText="1"/>
    </xf>
    <xf numFmtId="0" fontId="3" fillId="0" borderId="18" xfId="0" applyFont="1" applyBorder="1" applyAlignment="1">
      <alignment horizontal="left" vertical="center" wrapText="1"/>
    </xf>
    <xf numFmtId="0" fontId="3" fillId="6" borderId="2" xfId="0" applyFont="1" applyFill="1" applyBorder="1" applyProtection="1">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9" xfId="0" applyFont="1" applyBorder="1" applyAlignment="1">
      <alignment vertical="center" wrapText="1"/>
    </xf>
    <xf numFmtId="0" fontId="5" fillId="0" borderId="20" xfId="0" applyFont="1" applyBorder="1" applyAlignment="1">
      <alignment vertical="center"/>
    </xf>
    <xf numFmtId="0" fontId="5" fillId="0" borderId="22" xfId="0" applyFont="1" applyBorder="1" applyAlignment="1">
      <alignment vertical="center" wrapText="1"/>
    </xf>
    <xf numFmtId="0" fontId="6" fillId="0" borderId="0" xfId="1" applyFont="1" applyAlignment="1" applyProtection="1">
      <alignment vertical="center"/>
    </xf>
    <xf numFmtId="0" fontId="6" fillId="0" borderId="0" xfId="0" applyFont="1" applyAlignment="1">
      <alignment vertical="center"/>
    </xf>
    <xf numFmtId="0" fontId="11" fillId="0" borderId="9" xfId="0" applyFont="1" applyBorder="1"/>
    <xf numFmtId="0" fontId="11" fillId="0" borderId="0" xfId="0" applyFont="1"/>
    <xf numFmtId="0" fontId="5" fillId="0" borderId="21" xfId="0" applyFont="1" applyBorder="1" applyAlignment="1">
      <alignment vertical="center"/>
    </xf>
    <xf numFmtId="0" fontId="3" fillId="0" borderId="32" xfId="0" applyFont="1" applyBorder="1" applyAlignment="1">
      <alignment vertical="center" wrapText="1"/>
    </xf>
    <xf numFmtId="0" fontId="4" fillId="2" borderId="2" xfId="0" applyFont="1" applyFill="1" applyBorder="1" applyAlignment="1">
      <alignment horizontal="center" vertical="center" wrapText="1"/>
    </xf>
    <xf numFmtId="0" fontId="5" fillId="0" borderId="31" xfId="0" applyFont="1" applyBorder="1" applyAlignment="1">
      <alignment vertical="center"/>
    </xf>
    <xf numFmtId="0" fontId="5" fillId="0" borderId="31"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20" fillId="0" borderId="0" xfId="0" applyFont="1"/>
    <xf numFmtId="0" fontId="5" fillId="0" borderId="32" xfId="0" applyFont="1" applyBorder="1" applyAlignment="1">
      <alignment vertical="center" wrapText="1"/>
    </xf>
    <xf numFmtId="0" fontId="3" fillId="0" borderId="33" xfId="0" applyFont="1" applyBorder="1" applyAlignment="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lignment wrapText="1"/>
    </xf>
    <xf numFmtId="0" fontId="3" fillId="6" borderId="3" xfId="0" applyFont="1" applyFill="1" applyBorder="1" applyProtection="1">
      <protection locked="0"/>
    </xf>
    <xf numFmtId="0" fontId="3" fillId="6" borderId="10" xfId="0" applyFont="1" applyFill="1" applyBorder="1" applyProtection="1">
      <protection locked="0"/>
    </xf>
    <xf numFmtId="0" fontId="5" fillId="6" borderId="2" xfId="0" applyFont="1" applyFill="1" applyBorder="1" applyProtection="1">
      <protection locked="0"/>
    </xf>
    <xf numFmtId="14" fontId="3" fillId="6" borderId="3" xfId="0" applyNumberFormat="1" applyFont="1" applyFill="1" applyBorder="1" applyProtection="1">
      <protection locked="0"/>
    </xf>
    <xf numFmtId="14" fontId="3" fillId="6" borderId="10" xfId="0" applyNumberFormat="1" applyFont="1" applyFill="1" applyBorder="1" applyProtection="1">
      <protection locked="0"/>
    </xf>
    <xf numFmtId="0" fontId="4" fillId="2" borderId="0" xfId="0" applyFont="1" applyFill="1" applyAlignment="1">
      <alignment horizontal="left" vertical="center"/>
    </xf>
    <xf numFmtId="0" fontId="5" fillId="0" borderId="34" xfId="0" applyFont="1" applyBorder="1" applyAlignment="1">
      <alignment vertical="center"/>
    </xf>
    <xf numFmtId="0" fontId="5" fillId="0" borderId="34" xfId="0" applyFont="1" applyBorder="1" applyAlignment="1">
      <alignment vertical="center" wrapText="1"/>
    </xf>
    <xf numFmtId="0" fontId="6" fillId="0" borderId="11" xfId="0" applyFont="1" applyBorder="1" applyAlignment="1">
      <alignment horizontal="left" vertical="center"/>
    </xf>
    <xf numFmtId="0" fontId="6" fillId="0" borderId="4" xfId="0" applyFont="1" applyBorder="1" applyAlignment="1">
      <alignment horizontal="center" wrapText="1"/>
    </xf>
    <xf numFmtId="0" fontId="6" fillId="0" borderId="19" xfId="0" applyFont="1" applyBorder="1" applyAlignment="1">
      <alignment horizontal="center" wrapText="1"/>
    </xf>
    <xf numFmtId="0" fontId="4" fillId="2" borderId="1" xfId="0" applyFont="1" applyFill="1" applyBorder="1" applyAlignment="1">
      <alignment horizontal="center" vertical="center" wrapText="1"/>
    </xf>
    <xf numFmtId="0" fontId="5" fillId="0" borderId="32" xfId="0" applyFont="1" applyBorder="1" applyAlignment="1">
      <alignment horizontal="left" vertical="center" wrapText="1"/>
    </xf>
    <xf numFmtId="0" fontId="3" fillId="0" borderId="2" xfId="0" applyFont="1" applyBorder="1" applyAlignment="1">
      <alignment horizontal="center" wrapText="1"/>
    </xf>
    <xf numFmtId="0" fontId="3" fillId="0" borderId="32" xfId="0" applyFont="1" applyBorder="1" applyAlignment="1">
      <alignment horizontal="left" vertical="center" wrapText="1"/>
    </xf>
    <xf numFmtId="0" fontId="3" fillId="0" borderId="15" xfId="0" applyFont="1" applyBorder="1" applyAlignment="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lignment horizontal="center" vertical="center" wrapText="1"/>
    </xf>
    <xf numFmtId="0" fontId="22" fillId="0" borderId="0" xfId="0" applyFont="1" applyAlignment="1">
      <alignment vertical="center"/>
    </xf>
    <xf numFmtId="0" fontId="21" fillId="0" borderId="0" xfId="0" applyFont="1"/>
    <xf numFmtId="0" fontId="3" fillId="0" borderId="0" xfId="0" applyFont="1" applyAlignment="1">
      <alignment horizontal="left" vertical="center" wrapText="1" indent="1"/>
    </xf>
    <xf numFmtId="0" fontId="3" fillId="0" borderId="0" xfId="0" applyFont="1" applyAlignment="1">
      <alignment horizontal="left"/>
    </xf>
    <xf numFmtId="0" fontId="23" fillId="0" borderId="0" xfId="0" applyFont="1" applyAlignment="1">
      <alignment horizontal="left" vertical="center" wrapText="1" indent="1"/>
    </xf>
    <xf numFmtId="0" fontId="11" fillId="0" borderId="0" xfId="0" applyFont="1" applyAlignment="1">
      <alignment horizontal="left" wrapText="1"/>
    </xf>
    <xf numFmtId="0" fontId="0" fillId="0" borderId="0" xfId="0" applyAlignment="1">
      <alignment vertical="top"/>
    </xf>
    <xf numFmtId="0" fontId="6" fillId="0" borderId="11" xfId="0" applyFont="1" applyBorder="1" applyAlignment="1">
      <alignment wrapText="1"/>
    </xf>
    <xf numFmtId="0" fontId="6" fillId="5" borderId="8" xfId="0" applyFont="1" applyFill="1" applyBorder="1" applyAlignment="1">
      <alignment wrapText="1"/>
    </xf>
    <xf numFmtId="0" fontId="4" fillId="5" borderId="8" xfId="0" applyFont="1" applyFill="1" applyBorder="1" applyAlignment="1">
      <alignment vertical="center" wrapText="1"/>
    </xf>
    <xf numFmtId="0" fontId="23" fillId="5" borderId="0" xfId="0" applyFont="1" applyFill="1" applyAlignment="1">
      <alignment vertical="center"/>
    </xf>
    <xf numFmtId="0" fontId="23" fillId="0" borderId="0" xfId="0" applyFont="1" applyAlignment="1">
      <alignment vertical="center"/>
    </xf>
    <xf numFmtId="0" fontId="23" fillId="0" borderId="0" xfId="0" applyFont="1"/>
    <xf numFmtId="0" fontId="3" fillId="5" borderId="8" xfId="0" applyFont="1" applyFill="1" applyBorder="1" applyAlignment="1">
      <alignment wrapText="1"/>
    </xf>
    <xf numFmtId="14" fontId="3" fillId="5" borderId="8" xfId="0" applyNumberFormat="1" applyFont="1" applyFill="1" applyBorder="1" applyAlignment="1">
      <alignment wrapText="1"/>
    </xf>
    <xf numFmtId="0" fontId="5" fillId="5" borderId="8" xfId="0" applyFont="1" applyFill="1" applyBorder="1" applyAlignment="1">
      <alignment wrapText="1"/>
    </xf>
    <xf numFmtId="0" fontId="6" fillId="0" borderId="0" xfId="0" applyFont="1" applyAlignment="1">
      <alignment wrapText="1"/>
    </xf>
    <xf numFmtId="0" fontId="6" fillId="0" borderId="8" xfId="0" applyFont="1" applyBorder="1" applyAlignment="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lignment horizontal="left" vertical="center"/>
    </xf>
    <xf numFmtId="0" fontId="8" fillId="0" borderId="17" xfId="0" applyFont="1" applyBorder="1" applyAlignment="1">
      <alignment horizontal="center" wrapText="1"/>
    </xf>
    <xf numFmtId="0" fontId="8" fillId="0" borderId="25" xfId="0" applyFont="1" applyBorder="1" applyAlignment="1">
      <alignment horizontal="center" wrapText="1"/>
    </xf>
    <xf numFmtId="0" fontId="8" fillId="0" borderId="7" xfId="0" applyFont="1" applyBorder="1" applyAlignment="1">
      <alignment horizontal="center" wrapText="1"/>
    </xf>
    <xf numFmtId="14" fontId="5" fillId="6" borderId="2" xfId="0" applyNumberFormat="1" applyFont="1" applyFill="1" applyBorder="1" applyProtection="1">
      <protection locked="0"/>
    </xf>
    <xf numFmtId="0" fontId="25" fillId="6" borderId="2" xfId="0" applyFont="1" applyFill="1" applyBorder="1" applyProtection="1">
      <protection locked="0"/>
    </xf>
    <xf numFmtId="0" fontId="26" fillId="7" borderId="2" xfId="0" applyFont="1" applyFill="1" applyBorder="1" applyProtection="1">
      <protection locked="0"/>
    </xf>
    <xf numFmtId="0" fontId="27" fillId="6" borderId="10" xfId="0" applyFont="1" applyFill="1" applyBorder="1" applyAlignment="1" applyProtection="1">
      <alignment wrapText="1"/>
      <protection locked="0"/>
    </xf>
    <xf numFmtId="0" fontId="13" fillId="0" borderId="0" xfId="0" applyFont="1"/>
    <xf numFmtId="0" fontId="3" fillId="0" borderId="0" xfId="0" applyFont="1" applyAlignment="1">
      <alignment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0" xfId="0" applyFont="1" applyAlignment="1">
      <alignment wrapText="1"/>
    </xf>
    <xf numFmtId="0" fontId="5" fillId="0" borderId="26" xfId="0" applyFont="1" applyBorder="1" applyAlignment="1">
      <alignment horizontal="left" wrapText="1"/>
    </xf>
    <xf numFmtId="0" fontId="5" fillId="0" borderId="9" xfId="0" applyFont="1" applyBorder="1" applyAlignment="1">
      <alignment horizontal="left" wrapText="1"/>
    </xf>
    <xf numFmtId="0" fontId="5" fillId="0" borderId="27" xfId="0" applyFont="1" applyBorder="1" applyAlignment="1">
      <alignment horizontal="left"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3" fillId="0" borderId="19" xfId="0" applyFont="1" applyBorder="1" applyAlignment="1">
      <alignment horizontal="left" vertical="top" wrapText="1"/>
    </xf>
    <xf numFmtId="0" fontId="5"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lignment horizontal="left" vertical="center" wrapText="1"/>
    </xf>
    <xf numFmtId="0" fontId="17" fillId="0" borderId="31"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horizontal="left" vertical="center" wrapText="1"/>
    </xf>
    <xf numFmtId="0" fontId="13" fillId="0" borderId="0" xfId="0" applyFont="1" applyAlignment="1"/>
    <xf numFmtId="0" fontId="4" fillId="2" borderId="20" xfId="0" applyFont="1" applyFill="1" applyBorder="1" applyAlignment="1">
      <alignment vertical="center" wrapText="1"/>
    </xf>
    <xf numFmtId="0" fontId="4" fillId="2" borderId="13" xfId="0" applyFont="1" applyFill="1" applyBorder="1" applyAlignment="1">
      <alignment vertical="center" wrapText="1"/>
    </xf>
    <xf numFmtId="0" fontId="5" fillId="0" borderId="0" xfId="0" applyFont="1" applyAlignment="1">
      <alignment wrapText="1"/>
    </xf>
    <xf numFmtId="0" fontId="13" fillId="0" borderId="0" xfId="0" applyFont="1" applyAlignment="1">
      <alignment wrapText="1"/>
    </xf>
    <xf numFmtId="0" fontId="4" fillId="2" borderId="21" xfId="0" applyFont="1" applyFill="1" applyBorder="1" applyAlignment="1">
      <alignment vertical="center" wrapText="1"/>
    </xf>
    <xf numFmtId="0" fontId="4" fillId="2" borderId="14" xfId="0" applyFont="1" applyFill="1" applyBorder="1" applyAlignment="1">
      <alignment vertical="center" wrapText="1"/>
    </xf>
  </cellXfs>
  <cellStyles count="4">
    <cellStyle name="Heading 2 2" xfId="1" xr:uid="{00000000-0005-0000-0000-000000000000}"/>
    <cellStyle name="Hyperlink" xfId="3" builtinId="8"/>
    <cellStyle name="Normal" xfId="0" builtinId="0"/>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anagedCareTA@mathematica-mpr.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topLeftCell="A12" zoomScale="90" zoomScaleNormal="90" workbookViewId="0">
      <selection activeCell="A3" sqref="A3:C3"/>
    </sheetView>
  </sheetViews>
  <sheetFormatPr defaultColWidth="8.7109375" defaultRowHeight="14.45"/>
  <cols>
    <col min="1" max="1" width="77.28515625" customWidth="1"/>
    <col min="2" max="2" width="24.5703125" customWidth="1"/>
    <col min="3" max="3" width="56" customWidth="1"/>
  </cols>
  <sheetData>
    <row r="1" spans="1:3" ht="23.1" thickBot="1">
      <c r="A1" s="134" t="s">
        <v>0</v>
      </c>
      <c r="B1" s="135"/>
      <c r="C1" s="136"/>
    </row>
    <row r="2" spans="1:3" ht="196.15" customHeight="1">
      <c r="A2" s="143" t="s">
        <v>1</v>
      </c>
      <c r="B2" s="144"/>
      <c r="C2" s="145"/>
    </row>
    <row r="3" spans="1:3" s="109" customFormat="1" ht="88.15" customHeight="1">
      <c r="A3" s="152" t="s">
        <v>2</v>
      </c>
      <c r="B3" s="153"/>
      <c r="C3" s="154"/>
    </row>
    <row r="4" spans="1:3" ht="45" customHeight="1">
      <c r="A4" s="155" t="s">
        <v>3</v>
      </c>
      <c r="B4" s="156"/>
      <c r="C4" s="157"/>
    </row>
    <row r="5" spans="1:3" ht="43.35" customHeight="1">
      <c r="A5" s="152" t="s">
        <v>4</v>
      </c>
      <c r="B5" s="153"/>
      <c r="C5" s="154"/>
    </row>
    <row r="6" spans="1:3" ht="30.6" customHeight="1">
      <c r="A6" s="152" t="s">
        <v>5</v>
      </c>
      <c r="B6" s="153"/>
      <c r="C6" s="154"/>
    </row>
    <row r="7" spans="1:3" ht="21.6" customHeight="1">
      <c r="A7" s="152" t="s">
        <v>6</v>
      </c>
      <c r="B7" s="153"/>
      <c r="C7" s="154"/>
    </row>
    <row r="8" spans="1:3" ht="21.6" customHeight="1" thickBot="1">
      <c r="A8" s="158" t="s">
        <v>7</v>
      </c>
      <c r="B8" s="159"/>
      <c r="C8" s="160"/>
    </row>
    <row r="9" spans="1:3" ht="17.25" customHeight="1" thickBot="1">
      <c r="A9" s="103" t="s">
        <v>8</v>
      </c>
    </row>
    <row r="10" spans="1:3" ht="22.5" customHeight="1" thickBot="1">
      <c r="A10" s="134" t="s">
        <v>9</v>
      </c>
      <c r="B10" s="135"/>
      <c r="C10" s="136"/>
    </row>
    <row r="11" spans="1:3" ht="62.25" customHeight="1">
      <c r="A11" s="146" t="s">
        <v>10</v>
      </c>
      <c r="B11" s="147"/>
      <c r="C11" s="148"/>
    </row>
    <row r="12" spans="1:3" ht="25.9" customHeight="1">
      <c r="A12" s="108" t="s">
        <v>11</v>
      </c>
      <c r="B12" s="59" t="s">
        <v>12</v>
      </c>
      <c r="C12" s="59" t="s">
        <v>13</v>
      </c>
    </row>
    <row r="13" spans="1:3">
      <c r="A13" s="105" t="s">
        <v>14</v>
      </c>
      <c r="B13" s="5" t="s">
        <v>15</v>
      </c>
      <c r="C13" s="106">
        <v>1</v>
      </c>
    </row>
    <row r="14" spans="1:3" ht="14.65" customHeight="1">
      <c r="A14" s="105" t="s">
        <v>16</v>
      </c>
      <c r="B14" s="5" t="s">
        <v>17</v>
      </c>
      <c r="C14" s="106">
        <v>15</v>
      </c>
    </row>
    <row r="15" spans="1:3" ht="0.6" customHeight="1">
      <c r="A15" s="107" t="s">
        <v>18</v>
      </c>
      <c r="B15" s="5"/>
      <c r="C15" s="106"/>
    </row>
    <row r="16" spans="1:3" ht="14.65" customHeight="1" thickBot="1">
      <c r="A16" s="104" t="s">
        <v>8</v>
      </c>
    </row>
    <row r="17" spans="1:3" ht="23.1" thickBot="1">
      <c r="A17" s="149" t="s">
        <v>19</v>
      </c>
      <c r="B17" s="150"/>
      <c r="C17" s="151"/>
    </row>
    <row r="18" spans="1:3" ht="45" customHeight="1">
      <c r="A18" s="143" t="s">
        <v>20</v>
      </c>
      <c r="B18" s="144"/>
      <c r="C18" s="145"/>
    </row>
    <row r="19" spans="1:3" ht="36.6" customHeight="1" thickBot="1">
      <c r="A19" s="140" t="s">
        <v>21</v>
      </c>
      <c r="B19" s="141"/>
      <c r="C19" s="142"/>
    </row>
    <row r="20" spans="1:3">
      <c r="A20" s="104"/>
    </row>
    <row r="21" spans="1:3" ht="75.599999999999994" customHeight="1">
      <c r="A21" s="139" t="s">
        <v>22</v>
      </c>
      <c r="B21" s="139"/>
      <c r="C21" s="139"/>
    </row>
    <row r="22" spans="1:3">
      <c r="A22" s="104" t="s">
        <v>23</v>
      </c>
    </row>
  </sheetData>
  <sheetProtection algorithmName="SHA-512" hashValue="ekqIyK341WYzMw+gu6lgRATPrwcsjYM0JZJZ0iXQJ4xVF+kUEOOvsgXi35JEpKQaNCU7YmtWY28wUzFpJex0JA==" saltValue="MHOvB2BSs3DNq9qtaX9ZKw==" spinCount="100000" sheet="1" objects="1" scenarios="1" formatColumns="0" formatRows="0"/>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tooltip="Support email at ManagedCareTA@mathematica-mpr.com"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CZ135"/>
  <sheetViews>
    <sheetView showGridLines="0"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IF('I_State&amp;Prog_Info'!L15="","[Program 8]",'I_State&amp;Prog_Info'!L15)</f>
        <v>[Program 8]</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IF('I_State&amp;Prog_Info'!L17="","(Placeholder for plan type)",'I_State&amp;Prog_Info'!L17)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IF('I_State&amp;Prog_Info'!L59="","(Placeholder for providers)",'I_State&amp;Prog_Info'!L59)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IF('I_State&amp;Prog_Info'!L39="","(Placeholder for separate analysis and results document)",'I_State&amp;Prog_Info'!L39)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IF('I_State&amp;Prog_Info'!L40="","(Placeholder for separate analysis and results document)",'I_State&amp;Prog_Info'!L40)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IF('I_State&amp;Prog_Info'!L41="","(Placeholder for separate analysis and results document)",'I_State&amp;Prog_Info'!L41)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CZ135"/>
  <sheetViews>
    <sheetView showGridLines="0"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IF('I_State&amp;Prog_Info'!M15="","[Program 9]",'I_State&amp;Prog_Info'!M15)</f>
        <v>[Program 9]</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IF('I_State&amp;Prog_Info'!M17="","(Placeholder for plan type)",'I_State&amp;Prog_Info'!M17)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IF('I_State&amp;Prog_Info'!M59="","(Placeholder for providers)",'I_State&amp;Prog_Info'!M59)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IF('I_State&amp;Prog_Info'!M39="","(Placeholder for separate analysis and results document)",'I_State&amp;Prog_Info'!M39)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IF('I_State&amp;Prog_Info'!M40="","(Placeholder for separate analysis and results document)",'I_State&amp;Prog_Info'!M40)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IF('I_State&amp;Prog_Info'!M41="","(Placeholder for separate analysis and results document)",'I_State&amp;Prog_Info'!M41)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CZ135"/>
  <sheetViews>
    <sheetView showGridLines="0"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IF('I_State&amp;Prog_Info'!N15="","[Program 10]",'I_State&amp;Prog_Info'!N15)</f>
        <v>[Program 10]</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IF('I_State&amp;Prog_Info'!N17="","(Placeholder for plan type)",'I_State&amp;Prog_Info'!N17)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IF('I_State&amp;Prog_Info'!N59="","(Placeholder for providers)",'I_State&amp;Prog_Info'!N59)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IF('I_State&amp;Prog_Info'!N39="","(Placeholder for separate analysis and results document)",'I_State&amp;Prog_Info'!N39)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IF('I_State&amp;Prog_Info'!N40="","(Placeholder for separate analysis and results document)",'I_State&amp;Prog_Info'!N40)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IF('I_State&amp;Prog_Info'!N41="","(Placeholder for separate analysis and results document)",'I_State&amp;Prog_Info'!N41)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CZ135"/>
  <sheetViews>
    <sheetView showGridLines="0"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IF('I_State&amp;Prog_Info'!O15="","[Program 11]",'I_State&amp;Prog_Info'!O15)</f>
        <v>[Program 11]</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IF('I_State&amp;Prog_Info'!O17="","(Placeholder for plan type)",'I_State&amp;Prog_Info'!O17)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IF('I_State&amp;Prog_Info'!O59="","(Placeholder for providers)",'I_State&amp;Prog_Info'!O59)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IF('I_State&amp;Prog_Info'!O39="","(Placeholder for separate analysis and results document)",'I_State&amp;Prog_Info'!O39)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IF('I_State&amp;Prog_Info'!O40="","(Placeholder for separate analysis and results document)",'I_State&amp;Prog_Info'!O40)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IF('I_State&amp;Prog_Info'!O41="","(Placeholder for separate analysis and results document)",'I_State&amp;Prog_Info'!O41)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CZ135"/>
  <sheetViews>
    <sheetView showGridLines="0"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IF('I_State&amp;Prog_Info'!P15="","[Program 12]",'I_State&amp;Prog_Info'!P15)</f>
        <v>[Program 12]</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IF('I_State&amp;Prog_Info'!P17="","(Placeholder for plan type)",'I_State&amp;Prog_Info'!P17)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IF('I_State&amp;Prog_Info'!P59="","(Placeholder for providers)",'I_State&amp;Prog_Info'!P59)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IF('I_State&amp;Prog_Info'!P39="","(Placeholder for separate analysis and results document)",'I_State&amp;Prog_Info'!P39)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IF('I_State&amp;Prog_Info'!P40="","(Placeholder for separate analysis and results document)",'I_State&amp;Prog_Info'!P40)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IF('I_State&amp;Prog_Info'!P41="","(Placeholder for separate analysis and results document)",'I_State&amp;Prog_Info'!P41)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CZ135"/>
  <sheetViews>
    <sheetView showGridLines="0"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IF('I_State&amp;Prog_Info'!Q15="","[Program 13]",'I_State&amp;Prog_Info'!Q15)</f>
        <v>[Program 13]</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IF('I_State&amp;Prog_Info'!Q17="","(Placeholder for plan type)",'I_State&amp;Prog_Info'!Q17)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IF('I_State&amp;Prog_Info'!Q59="","(Placeholder for providers)",'I_State&amp;Prog_Info'!Q59)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IF('I_State&amp;Prog_Info'!Q39="","(Placeholder for separate analysis and results document)",'I_State&amp;Prog_Info'!Q39)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IF('I_State&amp;Prog_Info'!Q40="","(Placeholder for separate analysis and results document)",'I_State&amp;Prog_Info'!Q40)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IF('I_State&amp;Prog_Info'!Q41="","(Placeholder for separate analysis and results document)",'I_State&amp;Prog_Info'!Q41)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CZ135"/>
  <sheetViews>
    <sheetView showGridLines="0"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IF('I_State&amp;Prog_Info'!R15="","[Program 14]",'I_State&amp;Prog_Info'!R15)</f>
        <v>[Program 14]</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IF('I_State&amp;Prog_Info'!R17="","(Placeholder for plan type)",'I_State&amp;Prog_Info'!R17)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IF('I_State&amp;Prog_Info'!R59="","(Placeholder for providers)",'I_State&amp;Prog_Info'!R59)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IF('I_State&amp;Prog_Info'!R39="","(Placeholder for separate analysis and results document)",'I_State&amp;Prog_Info'!R39)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IF('I_State&amp;Prog_Info'!R40="","(Placeholder for separate analysis and results document)",'I_State&amp;Prog_Info'!R40)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IF('I_State&amp;Prog_Info'!R41="","(Placeholder for separate analysis and results document)",'I_State&amp;Prog_Info'!R41)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CZ135"/>
  <sheetViews>
    <sheetView showGridLines="0"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IF('I_State&amp;Prog_Info'!S15="","[Program 15]",'I_State&amp;Prog_Info'!S15)</f>
        <v>[Program 15]</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IF('I_State&amp;Prog_Info'!S17="","(Placeholder for plan type)",'I_State&amp;Prog_Info'!S17)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IF('I_State&amp;Prog_Info'!S59="","(Placeholder for providers)",'I_State&amp;Prog_Info'!S59)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IF('I_State&amp;Prog_Info'!S39="","(Placeholder for separate analysis and results document)",'I_State&amp;Prog_Info'!S39)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IF('I_State&amp;Prog_Info'!S40="","(Placeholder for separate analysis and results document)",'I_State&amp;Prog_Info'!S40)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IF('I_State&amp;Prog_Info'!S41="","(Placeholder for separate analysis and results document)",'I_State&amp;Prog_Info'!S41)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V53"/>
  <sheetViews>
    <sheetView zoomScale="80" zoomScaleNormal="80" workbookViewId="0">
      <selection activeCell="E2" sqref="E2"/>
    </sheetView>
  </sheetViews>
  <sheetFormatPr defaultColWidth="9.42578125" defaultRowHeight="14.1"/>
  <cols>
    <col min="1" max="1" width="9.42578125" style="25"/>
    <col min="2" max="2" width="19.42578125" style="25" customWidth="1"/>
    <col min="3" max="3" width="9.42578125" style="25"/>
    <col min="4" max="5" width="21.42578125" style="25" customWidth="1"/>
    <col min="6" max="6" width="21.42578125" style="8" customWidth="1"/>
    <col min="7" max="7" width="19" style="8" customWidth="1"/>
    <col min="8" max="8" width="19.5703125" style="8" customWidth="1"/>
    <col min="9" max="9" width="18.42578125" style="8" customWidth="1"/>
    <col min="10" max="10" width="19.5703125" style="24" customWidth="1"/>
    <col min="11" max="12" width="18.42578125" style="8" customWidth="1"/>
    <col min="13" max="13" width="30.28515625" style="8" customWidth="1"/>
    <col min="14" max="14" width="12.42578125" style="8" customWidth="1"/>
    <col min="15" max="22" width="12.42578125" style="10" customWidth="1"/>
    <col min="23" max="16384" width="9.42578125" style="5"/>
  </cols>
  <sheetData>
    <row r="1" spans="1:22" ht="14.45" thickBot="1">
      <c r="A1" s="58" t="s">
        <v>469</v>
      </c>
      <c r="B1" s="59"/>
      <c r="C1" s="5"/>
      <c r="D1" s="5"/>
      <c r="E1" s="5"/>
      <c r="F1" s="133"/>
      <c r="G1" s="26"/>
      <c r="H1" s="26"/>
      <c r="I1" s="26"/>
      <c r="J1" s="23"/>
      <c r="K1" s="26"/>
      <c r="L1" s="26"/>
      <c r="M1" s="26"/>
      <c r="N1" s="133"/>
      <c r="O1" s="133"/>
      <c r="P1" s="133"/>
      <c r="Q1" s="133"/>
      <c r="R1" s="133"/>
      <c r="S1" s="133"/>
      <c r="T1" s="133"/>
      <c r="U1" s="133"/>
      <c r="V1" s="133"/>
    </row>
    <row r="2" spans="1:22" s="11" customFormat="1" ht="28.5" thickBot="1">
      <c r="A2" s="12" t="s">
        <v>470</v>
      </c>
      <c r="B2" s="12" t="s">
        <v>51</v>
      </c>
      <c r="C2" s="12" t="s">
        <v>471</v>
      </c>
      <c r="D2" s="12" t="s">
        <v>472</v>
      </c>
      <c r="E2" s="12" t="s">
        <v>473</v>
      </c>
      <c r="F2" s="12" t="s">
        <v>275</v>
      </c>
      <c r="G2" s="13" t="s">
        <v>474</v>
      </c>
      <c r="H2" s="13" t="s">
        <v>475</v>
      </c>
      <c r="I2" s="13" t="s">
        <v>476</v>
      </c>
      <c r="J2" s="13" t="s">
        <v>477</v>
      </c>
      <c r="K2" s="13" t="s">
        <v>478</v>
      </c>
      <c r="L2" s="13" t="s">
        <v>345</v>
      </c>
      <c r="M2" s="13" t="s">
        <v>479</v>
      </c>
      <c r="N2" s="13" t="s">
        <v>480</v>
      </c>
      <c r="O2" s="137"/>
      <c r="P2" s="137"/>
      <c r="Q2" s="137"/>
      <c r="R2" s="137"/>
      <c r="S2" s="137"/>
      <c r="T2" s="137"/>
      <c r="U2" s="137"/>
      <c r="V2" s="137"/>
    </row>
    <row r="3" spans="1:22" ht="56.1">
      <c r="A3" s="17" t="s">
        <v>481</v>
      </c>
      <c r="B3" s="41" t="s">
        <v>482</v>
      </c>
      <c r="C3" s="19" t="s">
        <v>91</v>
      </c>
      <c r="D3" s="41" t="s">
        <v>483</v>
      </c>
      <c r="E3" s="41" t="s">
        <v>484</v>
      </c>
      <c r="F3" s="8" t="s">
        <v>419</v>
      </c>
      <c r="G3" s="8" t="s">
        <v>89</v>
      </c>
      <c r="H3" s="8" t="s">
        <v>325</v>
      </c>
      <c r="I3" s="8" t="s">
        <v>317</v>
      </c>
      <c r="J3" s="47" t="s">
        <v>329</v>
      </c>
      <c r="K3" s="8" t="s">
        <v>485</v>
      </c>
      <c r="L3" s="8" t="s">
        <v>347</v>
      </c>
      <c r="M3" s="8" t="s">
        <v>452</v>
      </c>
      <c r="N3" s="8" t="s">
        <v>76</v>
      </c>
      <c r="O3" s="133"/>
      <c r="P3" s="133"/>
      <c r="Q3" s="133"/>
      <c r="R3" s="133"/>
      <c r="S3" s="133"/>
      <c r="T3" s="133"/>
      <c r="U3" s="133"/>
      <c r="V3" s="133"/>
    </row>
    <row r="4" spans="1:22" ht="71.25" customHeight="1">
      <c r="A4" s="18" t="s">
        <v>486</v>
      </c>
      <c r="B4" s="41" t="s">
        <v>54</v>
      </c>
      <c r="C4" s="19" t="s">
        <v>92</v>
      </c>
      <c r="D4" s="41" t="s">
        <v>135</v>
      </c>
      <c r="E4" s="41" t="s">
        <v>487</v>
      </c>
      <c r="F4" s="8" t="s">
        <v>488</v>
      </c>
      <c r="G4" s="8" t="s">
        <v>94</v>
      </c>
      <c r="H4" s="8" t="s">
        <v>323</v>
      </c>
      <c r="I4" s="8" t="s">
        <v>318</v>
      </c>
      <c r="J4" s="47" t="s">
        <v>489</v>
      </c>
      <c r="K4" s="8" t="s">
        <v>490</v>
      </c>
      <c r="L4" s="8" t="s">
        <v>491</v>
      </c>
      <c r="M4" s="8" t="s">
        <v>365</v>
      </c>
      <c r="N4" s="8" t="s">
        <v>77</v>
      </c>
      <c r="O4" s="133"/>
      <c r="P4" s="133"/>
      <c r="Q4" s="133"/>
      <c r="R4" s="133"/>
      <c r="S4" s="133"/>
      <c r="T4" s="133"/>
      <c r="U4" s="133"/>
      <c r="V4" s="133"/>
    </row>
    <row r="5" spans="1:22" ht="42">
      <c r="A5" s="18" t="s">
        <v>492</v>
      </c>
      <c r="B5" s="41" t="s">
        <v>493</v>
      </c>
      <c r="C5" s="18"/>
      <c r="D5" s="18"/>
      <c r="E5" s="18"/>
      <c r="F5" s="8" t="s">
        <v>277</v>
      </c>
      <c r="G5" s="8" t="s">
        <v>97</v>
      </c>
      <c r="H5" s="8" t="s">
        <v>494</v>
      </c>
      <c r="I5" s="8" t="s">
        <v>319</v>
      </c>
      <c r="J5" s="47" t="s">
        <v>495</v>
      </c>
      <c r="K5" s="8" t="s">
        <v>496</v>
      </c>
      <c r="L5" s="8" t="s">
        <v>341</v>
      </c>
      <c r="N5" s="8" t="s">
        <v>497</v>
      </c>
      <c r="O5" s="133"/>
      <c r="P5" s="133"/>
      <c r="Q5" s="133"/>
      <c r="R5" s="133"/>
      <c r="S5" s="133"/>
      <c r="T5" s="133"/>
      <c r="U5" s="133"/>
      <c r="V5" s="133"/>
    </row>
    <row r="6" spans="1:22" ht="42">
      <c r="A6" s="18" t="s">
        <v>498</v>
      </c>
      <c r="B6" s="41" t="s">
        <v>499</v>
      </c>
      <c r="C6" s="18"/>
      <c r="D6" s="18"/>
      <c r="E6" s="18"/>
      <c r="F6" s="8" t="s">
        <v>500</v>
      </c>
      <c r="G6" s="8" t="s">
        <v>100</v>
      </c>
      <c r="H6" s="8" t="s">
        <v>324</v>
      </c>
      <c r="I6" s="8" t="s">
        <v>501</v>
      </c>
      <c r="J6" s="47" t="s">
        <v>502</v>
      </c>
      <c r="K6" s="8" t="s">
        <v>503</v>
      </c>
      <c r="N6" s="8" t="s">
        <v>504</v>
      </c>
      <c r="O6" s="133"/>
      <c r="P6" s="133"/>
      <c r="Q6" s="133"/>
      <c r="R6" s="133"/>
      <c r="S6" s="133"/>
      <c r="T6" s="133"/>
      <c r="U6" s="133"/>
      <c r="V6" s="133"/>
    </row>
    <row r="7" spans="1:22" ht="56.1">
      <c r="A7" s="18" t="s">
        <v>505</v>
      </c>
      <c r="B7" s="41" t="s">
        <v>506</v>
      </c>
      <c r="C7" s="18"/>
      <c r="D7" s="18"/>
      <c r="E7" s="18"/>
      <c r="F7" s="8" t="s">
        <v>507</v>
      </c>
      <c r="G7" s="8" t="s">
        <v>103</v>
      </c>
      <c r="H7" s="8" t="s">
        <v>508</v>
      </c>
      <c r="I7" s="9" t="s">
        <v>509</v>
      </c>
      <c r="J7" s="47" t="s">
        <v>333</v>
      </c>
      <c r="K7" s="8" t="s">
        <v>342</v>
      </c>
      <c r="N7" s="9" t="s">
        <v>509</v>
      </c>
      <c r="O7" s="133"/>
      <c r="P7" s="133"/>
      <c r="Q7" s="133"/>
      <c r="R7" s="133"/>
      <c r="S7" s="133"/>
      <c r="T7" s="133"/>
      <c r="U7" s="133"/>
      <c r="V7" s="133"/>
    </row>
    <row r="8" spans="1:22" ht="56.1">
      <c r="A8" s="18" t="s">
        <v>510</v>
      </c>
      <c r="B8" s="41" t="s">
        <v>511</v>
      </c>
      <c r="C8" s="18"/>
      <c r="D8" s="18"/>
      <c r="E8" s="18"/>
      <c r="F8" s="8" t="s">
        <v>512</v>
      </c>
      <c r="G8" s="8" t="s">
        <v>106</v>
      </c>
      <c r="H8" s="8" t="s">
        <v>513</v>
      </c>
      <c r="J8" s="47" t="s">
        <v>334</v>
      </c>
      <c r="K8" s="8" t="s">
        <v>514</v>
      </c>
      <c r="O8" s="133"/>
      <c r="P8" s="133"/>
      <c r="Q8" s="133"/>
      <c r="R8" s="133"/>
      <c r="S8" s="133"/>
      <c r="T8" s="133"/>
      <c r="U8" s="133"/>
      <c r="V8" s="133"/>
    </row>
    <row r="9" spans="1:22" ht="56.1">
      <c r="A9" s="18" t="s">
        <v>515</v>
      </c>
      <c r="B9" s="41" t="s">
        <v>516</v>
      </c>
      <c r="C9" s="18"/>
      <c r="D9" s="18"/>
      <c r="E9" s="18"/>
      <c r="F9" s="8" t="s">
        <v>517</v>
      </c>
      <c r="G9" s="8" t="s">
        <v>109</v>
      </c>
      <c r="H9" s="8" t="s">
        <v>518</v>
      </c>
      <c r="J9" s="47" t="s">
        <v>335</v>
      </c>
      <c r="K9" s="8" t="s">
        <v>341</v>
      </c>
      <c r="O9" s="133"/>
      <c r="P9" s="133"/>
      <c r="Q9" s="133"/>
      <c r="R9" s="133"/>
      <c r="S9" s="133"/>
      <c r="T9" s="133"/>
      <c r="U9" s="133"/>
      <c r="V9" s="133"/>
    </row>
    <row r="10" spans="1:22" ht="56.1">
      <c r="A10" s="18" t="s">
        <v>519</v>
      </c>
      <c r="B10" s="41" t="s">
        <v>520</v>
      </c>
      <c r="C10" s="18"/>
      <c r="D10" s="18"/>
      <c r="E10" s="18"/>
      <c r="F10" s="8" t="s">
        <v>278</v>
      </c>
      <c r="G10" s="8" t="s">
        <v>112</v>
      </c>
      <c r="H10" s="8" t="s">
        <v>521</v>
      </c>
      <c r="J10" s="48" t="s">
        <v>509</v>
      </c>
      <c r="K10" s="9" t="s">
        <v>509</v>
      </c>
      <c r="O10" s="133"/>
      <c r="P10" s="133"/>
      <c r="Q10" s="133"/>
      <c r="R10" s="133"/>
      <c r="S10" s="133"/>
      <c r="T10" s="133"/>
      <c r="U10" s="133"/>
      <c r="V10" s="133"/>
    </row>
    <row r="11" spans="1:22">
      <c r="A11" s="18" t="s">
        <v>522</v>
      </c>
      <c r="B11" s="18"/>
      <c r="C11" s="18"/>
      <c r="D11" s="18"/>
      <c r="E11" s="18"/>
      <c r="F11" s="8" t="s">
        <v>523</v>
      </c>
      <c r="G11" s="8" t="s">
        <v>115</v>
      </c>
      <c r="H11" s="8" t="s">
        <v>324</v>
      </c>
      <c r="O11" s="133"/>
      <c r="P11" s="133"/>
      <c r="Q11" s="133"/>
      <c r="R11" s="133"/>
      <c r="S11" s="133"/>
      <c r="T11" s="133"/>
      <c r="U11" s="133"/>
      <c r="V11" s="133"/>
    </row>
    <row r="12" spans="1:22" ht="27.95">
      <c r="A12" s="18" t="s">
        <v>524</v>
      </c>
      <c r="B12" s="18"/>
      <c r="C12" s="18"/>
      <c r="D12" s="18"/>
      <c r="E12" s="18"/>
      <c r="F12" s="9" t="s">
        <v>509</v>
      </c>
      <c r="G12" s="8" t="s">
        <v>118</v>
      </c>
      <c r="H12" s="9" t="s">
        <v>509</v>
      </c>
      <c r="O12" s="133"/>
      <c r="P12" s="133"/>
      <c r="Q12" s="133"/>
      <c r="R12" s="133"/>
      <c r="S12" s="133"/>
      <c r="T12" s="133"/>
      <c r="U12" s="133"/>
      <c r="V12" s="133"/>
    </row>
    <row r="13" spans="1:22">
      <c r="A13" s="18" t="s">
        <v>525</v>
      </c>
      <c r="B13" s="18"/>
      <c r="C13" s="18"/>
      <c r="D13" s="18"/>
      <c r="E13" s="18"/>
      <c r="G13" s="8" t="s">
        <v>121</v>
      </c>
      <c r="O13" s="133"/>
      <c r="P13" s="133"/>
      <c r="Q13" s="133"/>
      <c r="R13" s="133"/>
      <c r="S13" s="133"/>
      <c r="T13" s="133"/>
      <c r="U13" s="133"/>
      <c r="V13" s="133"/>
    </row>
    <row r="14" spans="1:22" ht="27.95">
      <c r="A14" s="18" t="s">
        <v>526</v>
      </c>
      <c r="B14" s="18"/>
      <c r="C14" s="18"/>
      <c r="D14" s="18"/>
      <c r="E14" s="18"/>
      <c r="G14" s="9" t="s">
        <v>509</v>
      </c>
      <c r="O14" s="133"/>
      <c r="P14" s="133"/>
      <c r="Q14" s="133"/>
      <c r="R14" s="133"/>
      <c r="S14" s="133"/>
      <c r="T14" s="133"/>
      <c r="U14" s="133"/>
      <c r="V14" s="133"/>
    </row>
    <row r="15" spans="1:22">
      <c r="A15" s="18" t="s">
        <v>527</v>
      </c>
      <c r="B15" s="18"/>
      <c r="C15" s="18"/>
      <c r="D15" s="18"/>
      <c r="E15" s="18"/>
      <c r="O15" s="133"/>
      <c r="P15" s="133"/>
      <c r="Q15" s="133"/>
      <c r="R15" s="133"/>
      <c r="S15" s="133"/>
      <c r="T15" s="133"/>
      <c r="U15" s="133"/>
      <c r="V15" s="133"/>
    </row>
    <row r="16" spans="1:22">
      <c r="A16" s="18" t="s">
        <v>528</v>
      </c>
      <c r="B16" s="18"/>
      <c r="C16" s="18"/>
      <c r="D16" s="18"/>
      <c r="E16" s="18"/>
      <c r="O16" s="133"/>
      <c r="P16" s="133"/>
      <c r="Q16" s="133"/>
      <c r="R16" s="133"/>
      <c r="S16" s="133"/>
      <c r="T16" s="133"/>
      <c r="U16" s="133"/>
      <c r="V16" s="133"/>
    </row>
    <row r="17" spans="1:5">
      <c r="A17" s="18" t="s">
        <v>529</v>
      </c>
      <c r="B17" s="18"/>
      <c r="C17" s="18"/>
      <c r="D17" s="18"/>
      <c r="E17" s="18"/>
    </row>
    <row r="18" spans="1:5">
      <c r="A18" s="18" t="s">
        <v>530</v>
      </c>
      <c r="B18" s="18"/>
      <c r="C18" s="18"/>
      <c r="D18" s="18"/>
      <c r="E18" s="18"/>
    </row>
    <row r="19" spans="1:5">
      <c r="A19" s="18" t="s">
        <v>531</v>
      </c>
      <c r="B19" s="18"/>
      <c r="C19" s="18"/>
      <c r="D19" s="18"/>
      <c r="E19" s="18"/>
    </row>
    <row r="20" spans="1:5">
      <c r="A20" s="18" t="s">
        <v>532</v>
      </c>
      <c r="B20" s="18"/>
      <c r="C20" s="18"/>
      <c r="D20" s="18"/>
      <c r="E20" s="18"/>
    </row>
    <row r="21" spans="1:5">
      <c r="A21" s="18" t="s">
        <v>533</v>
      </c>
      <c r="B21" s="18"/>
      <c r="C21" s="18"/>
      <c r="D21" s="18"/>
      <c r="E21" s="18"/>
    </row>
    <row r="22" spans="1:5">
      <c r="A22" s="18" t="s">
        <v>534</v>
      </c>
      <c r="B22" s="18"/>
      <c r="C22" s="18"/>
      <c r="D22" s="18"/>
      <c r="E22" s="18"/>
    </row>
    <row r="23" spans="1:5">
      <c r="A23" s="18" t="s">
        <v>535</v>
      </c>
      <c r="B23" s="18"/>
      <c r="C23" s="18"/>
      <c r="D23" s="18"/>
      <c r="E23" s="18"/>
    </row>
    <row r="24" spans="1:5">
      <c r="A24" s="18" t="s">
        <v>536</v>
      </c>
      <c r="B24" s="18"/>
      <c r="C24" s="18"/>
      <c r="D24" s="18"/>
      <c r="E24" s="18"/>
    </row>
    <row r="25" spans="1:5">
      <c r="A25" s="18" t="s">
        <v>537</v>
      </c>
      <c r="B25" s="18"/>
      <c r="C25" s="18"/>
      <c r="D25" s="18"/>
      <c r="E25" s="18"/>
    </row>
    <row r="26" spans="1:5">
      <c r="A26" s="18" t="s">
        <v>538</v>
      </c>
      <c r="B26" s="18"/>
      <c r="C26" s="18"/>
      <c r="D26" s="18"/>
      <c r="E26" s="18"/>
    </row>
    <row r="27" spans="1:5">
      <c r="A27" s="18" t="s">
        <v>539</v>
      </c>
      <c r="B27" s="18"/>
      <c r="C27" s="18"/>
      <c r="D27" s="18"/>
      <c r="E27" s="18"/>
    </row>
    <row r="28" spans="1:5">
      <c r="A28" s="18" t="s">
        <v>540</v>
      </c>
      <c r="B28" s="18"/>
      <c r="C28" s="18"/>
      <c r="D28" s="18"/>
      <c r="E28" s="18"/>
    </row>
    <row r="29" spans="1:5">
      <c r="A29" s="18" t="s">
        <v>541</v>
      </c>
      <c r="B29" s="18"/>
      <c r="C29" s="18"/>
      <c r="D29" s="18"/>
      <c r="E29" s="18"/>
    </row>
    <row r="30" spans="1:5">
      <c r="A30" s="18" t="s">
        <v>542</v>
      </c>
      <c r="B30" s="18"/>
      <c r="C30" s="18"/>
      <c r="D30" s="18"/>
      <c r="E30" s="18"/>
    </row>
    <row r="31" spans="1:5">
      <c r="A31" s="18" t="s">
        <v>543</v>
      </c>
      <c r="B31" s="18"/>
      <c r="C31" s="18"/>
      <c r="D31" s="18"/>
      <c r="E31" s="18"/>
    </row>
    <row r="32" spans="1:5">
      <c r="A32" s="18" t="s">
        <v>544</v>
      </c>
      <c r="B32" s="18"/>
      <c r="C32" s="18"/>
      <c r="D32" s="18"/>
      <c r="E32" s="18"/>
    </row>
    <row r="33" spans="1:5">
      <c r="A33" s="18" t="s">
        <v>545</v>
      </c>
      <c r="B33" s="18"/>
      <c r="C33" s="18"/>
      <c r="D33" s="18"/>
      <c r="E33" s="18"/>
    </row>
    <row r="34" spans="1:5">
      <c r="A34" s="18" t="s">
        <v>546</v>
      </c>
      <c r="B34" s="18"/>
      <c r="C34" s="18"/>
      <c r="D34" s="18"/>
      <c r="E34" s="18"/>
    </row>
    <row r="35" spans="1:5">
      <c r="A35" s="18" t="s">
        <v>45</v>
      </c>
      <c r="B35" s="18"/>
      <c r="C35" s="18"/>
      <c r="D35" s="18"/>
      <c r="E35" s="18"/>
    </row>
    <row r="36" spans="1:5">
      <c r="A36" s="18" t="s">
        <v>547</v>
      </c>
      <c r="B36" s="18"/>
      <c r="C36" s="18"/>
      <c r="D36" s="18"/>
      <c r="E36" s="18"/>
    </row>
    <row r="37" spans="1:5">
      <c r="A37" s="19" t="s">
        <v>548</v>
      </c>
      <c r="B37" s="19"/>
      <c r="C37" s="19"/>
      <c r="D37" s="19"/>
      <c r="E37" s="19"/>
    </row>
    <row r="38" spans="1:5">
      <c r="A38" s="19" t="s">
        <v>549</v>
      </c>
      <c r="B38" s="19"/>
      <c r="C38" s="19"/>
      <c r="D38" s="19"/>
      <c r="E38" s="19"/>
    </row>
    <row r="39" spans="1:5">
      <c r="A39" s="19" t="s">
        <v>550</v>
      </c>
      <c r="B39" s="19"/>
      <c r="C39" s="19"/>
      <c r="D39" s="19"/>
      <c r="E39" s="19"/>
    </row>
    <row r="40" spans="1:5">
      <c r="A40" s="19" t="s">
        <v>551</v>
      </c>
      <c r="B40" s="19"/>
      <c r="C40" s="19"/>
      <c r="D40" s="19"/>
      <c r="E40" s="19"/>
    </row>
    <row r="41" spans="1:5">
      <c r="A41" s="19" t="s">
        <v>552</v>
      </c>
      <c r="B41" s="19"/>
      <c r="C41" s="19"/>
      <c r="D41" s="19"/>
      <c r="E41" s="19"/>
    </row>
    <row r="42" spans="1:5">
      <c r="A42" s="19" t="s">
        <v>553</v>
      </c>
      <c r="B42" s="19"/>
      <c r="C42" s="19"/>
      <c r="D42" s="19"/>
      <c r="E42" s="19"/>
    </row>
    <row r="43" spans="1:5">
      <c r="A43" s="19" t="s">
        <v>554</v>
      </c>
      <c r="B43" s="19"/>
      <c r="C43" s="19"/>
      <c r="D43" s="19"/>
      <c r="E43" s="19"/>
    </row>
    <row r="44" spans="1:5">
      <c r="A44" s="19" t="s">
        <v>555</v>
      </c>
      <c r="B44" s="19"/>
      <c r="C44" s="19"/>
      <c r="D44" s="19"/>
      <c r="E44" s="19"/>
    </row>
    <row r="45" spans="1:5">
      <c r="A45" s="19" t="s">
        <v>556</v>
      </c>
      <c r="B45" s="19"/>
      <c r="C45" s="19"/>
      <c r="D45" s="19"/>
      <c r="E45" s="19"/>
    </row>
    <row r="46" spans="1:5">
      <c r="A46" s="19" t="s">
        <v>557</v>
      </c>
      <c r="B46" s="19"/>
      <c r="C46" s="19"/>
      <c r="D46" s="19"/>
      <c r="E46" s="19"/>
    </row>
    <row r="47" spans="1:5">
      <c r="A47" s="18" t="s">
        <v>558</v>
      </c>
      <c r="B47" s="18"/>
      <c r="C47" s="18"/>
      <c r="D47" s="18"/>
      <c r="E47" s="18"/>
    </row>
    <row r="48" spans="1:5">
      <c r="A48" s="18" t="s">
        <v>559</v>
      </c>
      <c r="B48" s="18"/>
      <c r="C48" s="18"/>
      <c r="D48" s="18"/>
      <c r="E48" s="18"/>
    </row>
    <row r="49" spans="1:5">
      <c r="A49" s="18" t="s">
        <v>560</v>
      </c>
      <c r="B49" s="18"/>
      <c r="C49" s="18"/>
      <c r="D49" s="18"/>
      <c r="E49" s="18"/>
    </row>
    <row r="50" spans="1:5">
      <c r="A50" s="18" t="s">
        <v>561</v>
      </c>
      <c r="B50" s="18"/>
      <c r="C50" s="18"/>
      <c r="D50" s="18"/>
      <c r="E50" s="18"/>
    </row>
    <row r="51" spans="1:5">
      <c r="A51" s="18" t="s">
        <v>562</v>
      </c>
      <c r="B51" s="18"/>
      <c r="C51" s="18"/>
      <c r="D51" s="18"/>
      <c r="E51" s="18"/>
    </row>
    <row r="52" spans="1:5">
      <c r="A52" s="18" t="s">
        <v>563</v>
      </c>
      <c r="B52" s="18"/>
      <c r="C52" s="18"/>
      <c r="D52" s="18"/>
      <c r="E52" s="18"/>
    </row>
    <row r="53" spans="1:5">
      <c r="A53" s="18" t="s">
        <v>564</v>
      </c>
      <c r="B53" s="18"/>
      <c r="C53" s="18"/>
      <c r="D53" s="18"/>
      <c r="E53" s="18"/>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opLeftCell="A33" zoomScale="56" zoomScaleNormal="100" workbookViewId="0">
      <selection activeCell="F29" sqref="F29"/>
    </sheetView>
  </sheetViews>
  <sheetFormatPr defaultColWidth="9.28515625" defaultRowHeight="14.45"/>
  <cols>
    <col min="1" max="1" width="7.5703125" customWidth="1"/>
    <col min="2" max="2" width="35.28515625" customWidth="1"/>
    <col min="3" max="3" width="93.5703125" style="1" customWidth="1"/>
    <col min="4" max="4" width="28.5703125" style="1" customWidth="1"/>
    <col min="5" max="5" width="34.42578125" style="1" customWidth="1"/>
    <col min="6" max="6" width="33.5703125" style="1" customWidth="1"/>
    <col min="7" max="19" width="34.42578125" customWidth="1"/>
  </cols>
  <sheetData>
    <row r="1" spans="1:19" s="5" customFormat="1" ht="23.1">
      <c r="A1" s="14" t="s">
        <v>24</v>
      </c>
      <c r="B1" s="2"/>
      <c r="C1" s="2"/>
      <c r="D1" s="2"/>
      <c r="E1" s="2"/>
      <c r="F1" s="2"/>
    </row>
    <row r="2" spans="1:19" ht="35.1" customHeight="1" thickBot="1">
      <c r="A2" s="132" t="s">
        <v>25</v>
      </c>
    </row>
    <row r="3" spans="1:19" ht="20.100000000000001" customHeight="1">
      <c r="A3" s="153" t="s">
        <v>26</v>
      </c>
      <c r="B3" s="153"/>
      <c r="C3" s="153"/>
      <c r="E3" s="110" t="s">
        <v>27</v>
      </c>
      <c r="F3" s="111"/>
    </row>
    <row r="4" spans="1:19" s="5" customFormat="1" ht="15" customHeight="1">
      <c r="A4" s="82" t="s">
        <v>28</v>
      </c>
      <c r="B4" s="82" t="s">
        <v>29</v>
      </c>
      <c r="C4" s="7" t="s">
        <v>30</v>
      </c>
      <c r="D4" s="7" t="s">
        <v>31</v>
      </c>
      <c r="E4" s="102" t="str">
        <f>IF(E7="","[State]",E7)</f>
        <v>North Carolina</v>
      </c>
      <c r="F4" s="112"/>
    </row>
    <row r="5" spans="1:19" ht="16.5" customHeight="1">
      <c r="A5" s="37" t="s">
        <v>32</v>
      </c>
      <c r="B5" s="15" t="s">
        <v>33</v>
      </c>
      <c r="C5" s="16" t="s">
        <v>34</v>
      </c>
      <c r="D5" s="20" t="s">
        <v>35</v>
      </c>
      <c r="E5" s="101" t="s">
        <v>36</v>
      </c>
      <c r="F5" s="116"/>
    </row>
    <row r="6" spans="1:19" ht="16.5" customHeight="1">
      <c r="A6" s="37" t="s">
        <v>37</v>
      </c>
      <c r="B6" s="16" t="s">
        <v>38</v>
      </c>
      <c r="C6" s="16" t="s">
        <v>39</v>
      </c>
      <c r="D6" s="20" t="s">
        <v>35</v>
      </c>
      <c r="E6" s="100" t="s">
        <v>40</v>
      </c>
      <c r="F6" s="116"/>
    </row>
    <row r="7" spans="1:19" ht="16.5" customHeight="1">
      <c r="A7" s="37" t="s">
        <v>41</v>
      </c>
      <c r="B7" s="15" t="s">
        <v>42</v>
      </c>
      <c r="C7" s="16" t="s">
        <v>43</v>
      </c>
      <c r="D7" s="43" t="s">
        <v>44</v>
      </c>
      <c r="E7" s="100" t="s">
        <v>45</v>
      </c>
      <c r="F7" s="116"/>
    </row>
    <row r="8" spans="1:19" ht="16.5" customHeight="1">
      <c r="A8" s="37" t="s">
        <v>46</v>
      </c>
      <c r="B8" s="15" t="s">
        <v>47</v>
      </c>
      <c r="C8" s="16" t="s">
        <v>48</v>
      </c>
      <c r="D8" s="20" t="s">
        <v>49</v>
      </c>
      <c r="E8" s="99">
        <v>45230</v>
      </c>
      <c r="F8" s="117"/>
    </row>
    <row r="9" spans="1:19" ht="258" customHeight="1">
      <c r="A9" s="37" t="s">
        <v>50</v>
      </c>
      <c r="B9" s="37" t="s">
        <v>51</v>
      </c>
      <c r="C9" s="36" t="s">
        <v>52</v>
      </c>
      <c r="D9" s="43" t="s">
        <v>53</v>
      </c>
      <c r="E9" s="98" t="s">
        <v>54</v>
      </c>
      <c r="F9" s="118"/>
      <c r="G9" s="5"/>
      <c r="H9" s="5"/>
      <c r="I9" s="5"/>
      <c r="J9" s="5"/>
      <c r="K9" s="5"/>
      <c r="L9" s="5"/>
      <c r="M9" s="5"/>
      <c r="N9" s="5"/>
      <c r="O9" s="5"/>
      <c r="P9" s="5"/>
      <c r="Q9" s="5"/>
      <c r="R9" s="5"/>
      <c r="S9" s="5"/>
    </row>
    <row r="10" spans="1:19" ht="84.75" customHeight="1" thickBot="1">
      <c r="A10" s="83" t="s">
        <v>55</v>
      </c>
      <c r="B10" s="83" t="s">
        <v>56</v>
      </c>
      <c r="C10" s="84" t="s">
        <v>57</v>
      </c>
      <c r="D10" s="65" t="s">
        <v>35</v>
      </c>
      <c r="E10" s="97"/>
      <c r="F10" s="116"/>
      <c r="G10" s="5"/>
      <c r="H10" s="5"/>
      <c r="I10" s="5"/>
      <c r="J10" s="5"/>
      <c r="K10" s="5"/>
      <c r="L10" s="5"/>
      <c r="M10" s="5"/>
      <c r="N10" s="5"/>
      <c r="O10" s="5"/>
      <c r="P10" s="5"/>
      <c r="Q10" s="5"/>
      <c r="R10" s="5"/>
      <c r="S10" s="5"/>
    </row>
    <row r="11" spans="1:19" ht="15" customHeight="1">
      <c r="A11" s="113" t="s">
        <v>58</v>
      </c>
      <c r="B11" s="5"/>
      <c r="C11" s="133"/>
      <c r="D11" s="133"/>
      <c r="E11" s="5"/>
      <c r="F11" s="5"/>
      <c r="G11" s="5"/>
      <c r="H11" s="5"/>
      <c r="I11" s="5"/>
      <c r="J11" s="5"/>
      <c r="K11" s="5"/>
      <c r="L11" s="5"/>
      <c r="M11" s="5"/>
      <c r="N11" s="5"/>
      <c r="O11" s="5"/>
      <c r="P11" s="5"/>
      <c r="Q11" s="5"/>
      <c r="R11" s="5"/>
      <c r="S11" s="5"/>
    </row>
    <row r="12" spans="1:19" ht="20.45" thickBot="1">
      <c r="A12" s="132" t="s">
        <v>59</v>
      </c>
      <c r="E12" s="76"/>
    </row>
    <row r="13" spans="1:19" ht="32.1" customHeight="1">
      <c r="A13" s="153" t="s">
        <v>60</v>
      </c>
      <c r="B13" s="153"/>
      <c r="C13" s="153"/>
      <c r="E13" s="85" t="s">
        <v>61</v>
      </c>
      <c r="F13" s="86"/>
      <c r="G13" s="86"/>
      <c r="H13" s="86"/>
      <c r="I13" s="86"/>
      <c r="J13" s="86"/>
      <c r="K13" s="86"/>
      <c r="L13" s="86"/>
      <c r="M13" s="86"/>
      <c r="N13" s="86"/>
      <c r="O13" s="86"/>
      <c r="P13" s="86"/>
      <c r="Q13" s="86"/>
      <c r="R13" s="86"/>
      <c r="S13" s="87"/>
    </row>
    <row r="14" spans="1:19" s="5" customFormat="1" ht="27.95">
      <c r="A14" s="6" t="s">
        <v>28</v>
      </c>
      <c r="B14" s="82" t="s">
        <v>29</v>
      </c>
      <c r="C14" s="7" t="s">
        <v>30</v>
      </c>
      <c r="D14" s="7" t="s">
        <v>31</v>
      </c>
      <c r="E14" s="88" t="str">
        <f>IF(E15="","[Program 1]",E15)</f>
        <v>Prepaid Health Plan Services - 30-190029-DHB - Standard Plans</v>
      </c>
      <c r="F14" s="88" t="str">
        <f>IF(F15="","[Program 2]",F15)</f>
        <v>30-2022-007-DHB - Medicaid Direct Prepaid Inpatient Health Plan</v>
      </c>
      <c r="G14" s="88" t="str">
        <f>IF(G15="","[Program 3]",G15)</f>
        <v>[Program 3]</v>
      </c>
      <c r="H14" s="88" t="str">
        <f>IF(H15="","[Program 4]",H15)</f>
        <v>[Program 4]</v>
      </c>
      <c r="I14" s="88" t="str">
        <f>IF(I15="","[Program 5]",I15)</f>
        <v>[Program 5]</v>
      </c>
      <c r="J14" s="88" t="str">
        <f>IF(J15="","[Program 6]",J15)</f>
        <v>[Program 6]</v>
      </c>
      <c r="K14" s="88" t="str">
        <f>IF(K15="","[Program 7]",K15)</f>
        <v>[Program 7]</v>
      </c>
      <c r="L14" s="88" t="str">
        <f>IF(L15="","[Program 8]",L15)</f>
        <v>[Program 8]</v>
      </c>
      <c r="M14" s="88" t="str">
        <f>IF(M15="","[Program 9]",M15)</f>
        <v>[Program 9]</v>
      </c>
      <c r="N14" s="88" t="str">
        <f>IF(N15="","[Program 10]",N15)</f>
        <v>[Program 10]</v>
      </c>
      <c r="O14" s="88" t="str">
        <f>IF(O15="","[Program 11]",O15)</f>
        <v>[Program 11]</v>
      </c>
      <c r="P14" s="88" t="str">
        <f>IF(P15="","[Program 12]",P15)</f>
        <v>[Program 12]</v>
      </c>
      <c r="Q14" s="88" t="str">
        <f>IF(Q15="","[Program 13]",Q15)</f>
        <v>[Program 13]</v>
      </c>
      <c r="R14" s="88" t="str">
        <f>IF(R15="","[Program 14]",R15)</f>
        <v>[Program 14]</v>
      </c>
      <c r="S14" s="88" t="str">
        <f>IF(S15="","[Program 15]",S15)</f>
        <v>[Program 15]</v>
      </c>
    </row>
    <row r="15" spans="1:19" ht="87.75" customHeight="1">
      <c r="A15" s="37" t="s">
        <v>62</v>
      </c>
      <c r="B15" s="16" t="s">
        <v>63</v>
      </c>
      <c r="C15" s="36" t="s">
        <v>64</v>
      </c>
      <c r="D15" s="20" t="s">
        <v>35</v>
      </c>
      <c r="E15" s="93" t="s">
        <v>65</v>
      </c>
      <c r="F15" s="93" t="s">
        <v>66</v>
      </c>
      <c r="G15" s="93"/>
      <c r="H15" s="93"/>
      <c r="I15" s="93"/>
      <c r="J15" s="93"/>
      <c r="K15" s="93"/>
      <c r="L15" s="93"/>
      <c r="M15" s="93"/>
      <c r="N15" s="93"/>
      <c r="O15" s="93"/>
      <c r="P15" s="93"/>
      <c r="Q15" s="93"/>
      <c r="R15" s="93"/>
      <c r="S15" s="93"/>
    </row>
    <row r="16" spans="1:19" ht="78.75" customHeight="1">
      <c r="A16" s="37" t="s">
        <v>67</v>
      </c>
      <c r="B16" s="36" t="s">
        <v>68</v>
      </c>
      <c r="C16" s="36" t="s">
        <v>69</v>
      </c>
      <c r="D16" s="43" t="s">
        <v>35</v>
      </c>
      <c r="E16" s="93" t="s">
        <v>70</v>
      </c>
      <c r="F16" s="93" t="s">
        <v>71</v>
      </c>
      <c r="G16" s="93"/>
      <c r="H16" s="93"/>
      <c r="I16" s="93"/>
      <c r="J16" s="93"/>
      <c r="K16" s="93"/>
      <c r="L16" s="93"/>
      <c r="M16" s="93"/>
      <c r="N16" s="93"/>
      <c r="O16" s="93"/>
      <c r="P16" s="93"/>
      <c r="Q16" s="93"/>
      <c r="R16" s="93"/>
      <c r="S16" s="93"/>
    </row>
    <row r="17" spans="1:19" ht="33.75" customHeight="1">
      <c r="A17" s="37" t="s">
        <v>72</v>
      </c>
      <c r="B17" s="15" t="s">
        <v>73</v>
      </c>
      <c r="C17" s="36" t="s">
        <v>74</v>
      </c>
      <c r="D17" s="16" t="s">
        <v>75</v>
      </c>
      <c r="E17" s="93" t="s">
        <v>76</v>
      </c>
      <c r="F17" s="93" t="s">
        <v>77</v>
      </c>
      <c r="G17" s="93"/>
      <c r="H17" s="93"/>
      <c r="I17" s="93"/>
      <c r="J17" s="93"/>
      <c r="K17" s="93"/>
      <c r="L17" s="93"/>
      <c r="M17" s="93"/>
      <c r="N17" s="93"/>
      <c r="O17" s="93"/>
      <c r="P17" s="93"/>
      <c r="Q17" s="93"/>
      <c r="R17" s="93"/>
      <c r="S17" s="93"/>
    </row>
    <row r="18" spans="1:19" ht="105" customHeight="1">
      <c r="A18" s="161" t="s">
        <v>78</v>
      </c>
      <c r="B18" s="161"/>
      <c r="C18" s="162"/>
      <c r="D18" s="89" t="s">
        <v>79</v>
      </c>
      <c r="E18" s="90" t="s">
        <v>80</v>
      </c>
      <c r="F18" s="90" t="s">
        <v>80</v>
      </c>
      <c r="G18" s="90" t="s">
        <v>80</v>
      </c>
      <c r="H18" s="90" t="s">
        <v>80</v>
      </c>
      <c r="I18" s="90" t="s">
        <v>80</v>
      </c>
      <c r="J18" s="90" t="s">
        <v>80</v>
      </c>
      <c r="K18" s="90" t="s">
        <v>80</v>
      </c>
      <c r="L18" s="90" t="s">
        <v>80</v>
      </c>
      <c r="M18" s="90" t="s">
        <v>80</v>
      </c>
      <c r="N18" s="90" t="s">
        <v>80</v>
      </c>
      <c r="O18" s="90" t="s">
        <v>80</v>
      </c>
      <c r="P18" s="90" t="s">
        <v>80</v>
      </c>
      <c r="Q18" s="90" t="s">
        <v>80</v>
      </c>
      <c r="R18" s="90" t="s">
        <v>80</v>
      </c>
      <c r="S18" s="90" t="s">
        <v>80</v>
      </c>
    </row>
    <row r="19" spans="1:19" ht="27.95">
      <c r="A19" s="37" t="s">
        <v>81</v>
      </c>
      <c r="B19" s="37" t="s">
        <v>82</v>
      </c>
      <c r="C19" s="64" t="s">
        <v>83</v>
      </c>
      <c r="D19" s="68" t="s">
        <v>49</v>
      </c>
      <c r="E19" s="96">
        <v>44743</v>
      </c>
      <c r="F19" s="96">
        <v>44743</v>
      </c>
      <c r="G19" s="96"/>
      <c r="H19" s="96"/>
      <c r="I19" s="96"/>
      <c r="J19" s="96"/>
      <c r="K19" s="96"/>
      <c r="L19" s="96"/>
      <c r="M19" s="96"/>
      <c r="N19" s="96"/>
      <c r="O19" s="96"/>
      <c r="P19" s="96"/>
      <c r="Q19" s="96"/>
      <c r="R19" s="96"/>
      <c r="S19" s="96"/>
    </row>
    <row r="20" spans="1:19" ht="27.95">
      <c r="A20" s="37" t="s">
        <v>84</v>
      </c>
      <c r="B20" s="37" t="s">
        <v>85</v>
      </c>
      <c r="C20" s="36" t="s">
        <v>86</v>
      </c>
      <c r="D20" s="66" t="s">
        <v>49</v>
      </c>
      <c r="E20" s="96">
        <v>45107</v>
      </c>
      <c r="F20" s="96">
        <v>45016</v>
      </c>
      <c r="G20" s="96"/>
      <c r="H20" s="96"/>
      <c r="I20" s="96"/>
      <c r="J20" s="96"/>
      <c r="K20" s="96"/>
      <c r="L20" s="96"/>
      <c r="M20" s="96"/>
      <c r="N20" s="96"/>
      <c r="O20" s="96"/>
      <c r="P20" s="96"/>
      <c r="Q20" s="96"/>
      <c r="R20" s="96"/>
      <c r="S20" s="96"/>
    </row>
    <row r="21" spans="1:19" ht="78.599999999999994" customHeight="1">
      <c r="A21" s="161" t="s">
        <v>87</v>
      </c>
      <c r="B21" s="161"/>
      <c r="C21" s="162"/>
      <c r="D21" s="91" t="s">
        <v>79</v>
      </c>
      <c r="E21" s="90" t="s">
        <v>80</v>
      </c>
      <c r="F21" s="90" t="s">
        <v>80</v>
      </c>
      <c r="G21" s="90" t="s">
        <v>80</v>
      </c>
      <c r="H21" s="90" t="s">
        <v>80</v>
      </c>
      <c r="I21" s="90" t="s">
        <v>80</v>
      </c>
      <c r="J21" s="90" t="s">
        <v>80</v>
      </c>
      <c r="K21" s="90" t="s">
        <v>80</v>
      </c>
      <c r="L21" s="90" t="s">
        <v>80</v>
      </c>
      <c r="M21" s="90" t="s">
        <v>80</v>
      </c>
      <c r="N21" s="90" t="s">
        <v>80</v>
      </c>
      <c r="O21" s="90" t="s">
        <v>80</v>
      </c>
      <c r="P21" s="90" t="s">
        <v>80</v>
      </c>
      <c r="Q21" s="90" t="s">
        <v>80</v>
      </c>
      <c r="R21" s="90" t="s">
        <v>80</v>
      </c>
      <c r="S21" s="90" t="s">
        <v>80</v>
      </c>
    </row>
    <row r="22" spans="1:19">
      <c r="A22" s="37" t="s">
        <v>88</v>
      </c>
      <c r="B22" s="51" t="s">
        <v>89</v>
      </c>
      <c r="C22" s="36" t="s">
        <v>90</v>
      </c>
      <c r="D22" s="36" t="s">
        <v>44</v>
      </c>
      <c r="E22" s="93" t="s">
        <v>91</v>
      </c>
      <c r="F22" s="93" t="s">
        <v>92</v>
      </c>
      <c r="G22" s="93"/>
      <c r="H22" s="93"/>
      <c r="I22" s="93"/>
      <c r="J22" s="93"/>
      <c r="K22" s="93"/>
      <c r="L22" s="93"/>
      <c r="M22" s="93"/>
      <c r="N22" s="93"/>
      <c r="O22" s="93"/>
      <c r="P22" s="93"/>
      <c r="Q22" s="93"/>
      <c r="R22" s="93"/>
      <c r="S22" s="93"/>
    </row>
    <row r="23" spans="1:19">
      <c r="A23" s="37" t="s">
        <v>93</v>
      </c>
      <c r="B23" s="51" t="s">
        <v>94</v>
      </c>
      <c r="C23" s="36" t="s">
        <v>95</v>
      </c>
      <c r="D23" s="36" t="s">
        <v>44</v>
      </c>
      <c r="E23" s="93" t="s">
        <v>91</v>
      </c>
      <c r="F23" s="93" t="s">
        <v>92</v>
      </c>
      <c r="G23" s="93"/>
      <c r="H23" s="93"/>
      <c r="I23" s="93"/>
      <c r="J23" s="93"/>
      <c r="K23" s="93"/>
      <c r="L23" s="93"/>
      <c r="M23" s="93"/>
      <c r="N23" s="93"/>
      <c r="O23" s="93"/>
      <c r="P23" s="93"/>
      <c r="Q23" s="93"/>
      <c r="R23" s="93"/>
      <c r="S23" s="93"/>
    </row>
    <row r="24" spans="1:19">
      <c r="A24" s="37" t="s">
        <v>96</v>
      </c>
      <c r="B24" s="51" t="s">
        <v>97</v>
      </c>
      <c r="C24" s="36" t="s">
        <v>98</v>
      </c>
      <c r="D24" s="36" t="s">
        <v>44</v>
      </c>
      <c r="E24" s="93" t="s">
        <v>91</v>
      </c>
      <c r="F24" s="93" t="s">
        <v>92</v>
      </c>
      <c r="G24" s="93"/>
      <c r="H24" s="93"/>
      <c r="I24" s="93"/>
      <c r="J24" s="93"/>
      <c r="K24" s="93"/>
      <c r="L24" s="93"/>
      <c r="M24" s="93"/>
      <c r="N24" s="93"/>
      <c r="O24" s="93"/>
      <c r="P24" s="93"/>
      <c r="Q24" s="93"/>
      <c r="R24" s="93"/>
      <c r="S24" s="93"/>
    </row>
    <row r="25" spans="1:19">
      <c r="A25" s="37" t="s">
        <v>99</v>
      </c>
      <c r="B25" s="51" t="s">
        <v>100</v>
      </c>
      <c r="C25" s="36" t="s">
        <v>101</v>
      </c>
      <c r="D25" s="36" t="s">
        <v>44</v>
      </c>
      <c r="E25" s="93" t="s">
        <v>91</v>
      </c>
      <c r="F25" s="93" t="s">
        <v>91</v>
      </c>
      <c r="G25" s="93"/>
      <c r="H25" s="93"/>
      <c r="I25" s="93"/>
      <c r="J25" s="93"/>
      <c r="K25" s="93"/>
      <c r="L25" s="93"/>
      <c r="M25" s="93"/>
      <c r="N25" s="93"/>
      <c r="O25" s="93"/>
      <c r="P25" s="93"/>
      <c r="Q25" s="93"/>
      <c r="R25" s="93"/>
      <c r="S25" s="93"/>
    </row>
    <row r="26" spans="1:19">
      <c r="A26" s="37" t="s">
        <v>102</v>
      </c>
      <c r="B26" s="51" t="s">
        <v>103</v>
      </c>
      <c r="C26" s="36" t="s">
        <v>104</v>
      </c>
      <c r="D26" s="36" t="s">
        <v>44</v>
      </c>
      <c r="E26" s="93" t="s">
        <v>91</v>
      </c>
      <c r="F26" s="93" t="s">
        <v>91</v>
      </c>
      <c r="G26" s="93"/>
      <c r="H26" s="93"/>
      <c r="I26" s="93"/>
      <c r="J26" s="93"/>
      <c r="K26" s="93"/>
      <c r="L26" s="93"/>
      <c r="M26" s="93"/>
      <c r="N26" s="93"/>
      <c r="O26" s="93"/>
      <c r="P26" s="93"/>
      <c r="Q26" s="93"/>
      <c r="R26" s="93"/>
      <c r="S26" s="93"/>
    </row>
    <row r="27" spans="1:19">
      <c r="A27" s="37" t="s">
        <v>105</v>
      </c>
      <c r="B27" s="51" t="s">
        <v>106</v>
      </c>
      <c r="C27" s="36" t="s">
        <v>107</v>
      </c>
      <c r="D27" s="36" t="s">
        <v>44</v>
      </c>
      <c r="E27" s="93" t="s">
        <v>91</v>
      </c>
      <c r="F27" s="93" t="s">
        <v>92</v>
      </c>
      <c r="G27" s="93"/>
      <c r="H27" s="93"/>
      <c r="I27" s="93"/>
      <c r="J27" s="93"/>
      <c r="K27" s="93"/>
      <c r="L27" s="93"/>
      <c r="M27" s="93"/>
      <c r="N27" s="93"/>
      <c r="O27" s="93"/>
      <c r="P27" s="93"/>
      <c r="Q27" s="93"/>
      <c r="R27" s="93"/>
      <c r="S27" s="93"/>
    </row>
    <row r="28" spans="1:19">
      <c r="A28" s="37" t="s">
        <v>108</v>
      </c>
      <c r="B28" s="51" t="s">
        <v>109</v>
      </c>
      <c r="C28" s="36" t="s">
        <v>110</v>
      </c>
      <c r="D28" s="36" t="s">
        <v>44</v>
      </c>
      <c r="E28" s="93" t="s">
        <v>91</v>
      </c>
      <c r="F28" s="93" t="s">
        <v>92</v>
      </c>
      <c r="G28" s="93"/>
      <c r="H28" s="93"/>
      <c r="I28" s="93"/>
      <c r="J28" s="93"/>
      <c r="K28" s="93"/>
      <c r="L28" s="93"/>
      <c r="M28" s="93"/>
      <c r="N28" s="93"/>
      <c r="O28" s="93"/>
      <c r="P28" s="93"/>
      <c r="Q28" s="93"/>
      <c r="R28" s="93"/>
      <c r="S28" s="93"/>
    </row>
    <row r="29" spans="1:19">
      <c r="A29" s="37" t="s">
        <v>111</v>
      </c>
      <c r="B29" s="51" t="s">
        <v>112</v>
      </c>
      <c r="C29" s="36" t="s">
        <v>113</v>
      </c>
      <c r="D29" s="36" t="s">
        <v>44</v>
      </c>
      <c r="E29" s="93" t="s">
        <v>91</v>
      </c>
      <c r="F29" s="93" t="s">
        <v>91</v>
      </c>
      <c r="G29" s="93"/>
      <c r="H29" s="93"/>
      <c r="I29" s="93"/>
      <c r="J29" s="93"/>
      <c r="K29" s="93"/>
      <c r="L29" s="93"/>
      <c r="M29" s="93"/>
      <c r="N29" s="93"/>
      <c r="O29" s="93"/>
      <c r="P29" s="93"/>
      <c r="Q29" s="93"/>
      <c r="R29" s="93"/>
      <c r="S29" s="93"/>
    </row>
    <row r="30" spans="1:19">
      <c r="A30" s="37" t="s">
        <v>114</v>
      </c>
      <c r="B30" s="51" t="s">
        <v>115</v>
      </c>
      <c r="C30" s="36" t="s">
        <v>116</v>
      </c>
      <c r="D30" s="36" t="s">
        <v>44</v>
      </c>
      <c r="E30" s="93" t="s">
        <v>91</v>
      </c>
      <c r="F30" s="93" t="s">
        <v>92</v>
      </c>
      <c r="G30" s="93"/>
      <c r="H30" s="93"/>
      <c r="I30" s="93"/>
      <c r="J30" s="93"/>
      <c r="K30" s="93"/>
      <c r="L30" s="93"/>
      <c r="M30" s="93"/>
      <c r="N30" s="93"/>
      <c r="O30" s="93"/>
      <c r="P30" s="93"/>
      <c r="Q30" s="93"/>
      <c r="R30" s="93"/>
      <c r="S30" s="93"/>
    </row>
    <row r="31" spans="1:19">
      <c r="A31" s="37" t="s">
        <v>117</v>
      </c>
      <c r="B31" s="51" t="s">
        <v>118</v>
      </c>
      <c r="C31" s="36" t="s">
        <v>119</v>
      </c>
      <c r="D31" s="36" t="s">
        <v>44</v>
      </c>
      <c r="E31" s="93" t="s">
        <v>92</v>
      </c>
      <c r="F31" s="93" t="s">
        <v>92</v>
      </c>
      <c r="G31" s="93"/>
      <c r="H31" s="93"/>
      <c r="I31" s="93"/>
      <c r="J31" s="93"/>
      <c r="K31" s="93"/>
      <c r="L31" s="93"/>
      <c r="M31" s="93"/>
      <c r="N31" s="93"/>
      <c r="O31" s="93"/>
      <c r="P31" s="93"/>
      <c r="Q31" s="93"/>
      <c r="R31" s="93"/>
      <c r="S31" s="93"/>
    </row>
    <row r="32" spans="1:19">
      <c r="A32" s="37" t="s">
        <v>120</v>
      </c>
      <c r="B32" s="51" t="s">
        <v>121</v>
      </c>
      <c r="C32" s="36" t="s">
        <v>122</v>
      </c>
      <c r="D32" s="36" t="s">
        <v>44</v>
      </c>
      <c r="E32" s="93" t="s">
        <v>91</v>
      </c>
      <c r="F32" s="93" t="s">
        <v>91</v>
      </c>
      <c r="G32" s="93"/>
      <c r="H32" s="93"/>
      <c r="I32" s="93"/>
      <c r="J32" s="93"/>
      <c r="K32" s="93"/>
      <c r="L32" s="93"/>
      <c r="M32" s="93"/>
      <c r="N32" s="93"/>
      <c r="O32" s="93"/>
      <c r="P32" s="93"/>
      <c r="Q32" s="93"/>
      <c r="R32" s="93"/>
      <c r="S32" s="93"/>
    </row>
    <row r="33" spans="1:19" ht="140.44999999999999">
      <c r="A33" s="42" t="s">
        <v>123</v>
      </c>
      <c r="B33" s="52" t="s">
        <v>124</v>
      </c>
      <c r="C33" s="40" t="s">
        <v>125</v>
      </c>
      <c r="D33" s="53" t="s">
        <v>126</v>
      </c>
      <c r="E33" s="131" t="s">
        <v>127</v>
      </c>
      <c r="F33" s="131" t="s">
        <v>128</v>
      </c>
      <c r="G33" s="72"/>
      <c r="H33" s="72"/>
      <c r="I33" s="72"/>
      <c r="J33" s="72"/>
      <c r="K33" s="72"/>
      <c r="L33" s="72"/>
      <c r="M33" s="72"/>
      <c r="N33" s="72"/>
      <c r="O33" s="72"/>
      <c r="P33" s="72"/>
      <c r="Q33" s="72"/>
      <c r="R33" s="72"/>
      <c r="S33" s="72"/>
    </row>
    <row r="34" spans="1:19">
      <c r="A34" s="114" t="s">
        <v>58</v>
      </c>
      <c r="B34" s="38"/>
      <c r="C34" s="39"/>
      <c r="D34" s="39"/>
      <c r="E34" s="5"/>
      <c r="F34" s="5"/>
      <c r="G34" s="5"/>
      <c r="H34" s="5"/>
      <c r="I34" s="5"/>
      <c r="J34" s="5"/>
      <c r="K34" s="5"/>
      <c r="L34" s="5"/>
      <c r="M34" s="5"/>
      <c r="N34" s="5"/>
      <c r="O34" s="5"/>
      <c r="P34" s="5"/>
      <c r="Q34" s="5"/>
      <c r="R34" s="5"/>
      <c r="S34" s="5"/>
    </row>
    <row r="35" spans="1:19" ht="20.45" thickBot="1">
      <c r="A35" s="132" t="s">
        <v>129</v>
      </c>
    </row>
    <row r="36" spans="1:19" ht="30" customHeight="1">
      <c r="A36" s="153" t="s">
        <v>130</v>
      </c>
      <c r="B36" s="153"/>
      <c r="C36" s="153"/>
      <c r="E36" s="85" t="s">
        <v>61</v>
      </c>
      <c r="F36" s="86"/>
      <c r="G36" s="86"/>
      <c r="H36" s="86"/>
      <c r="I36" s="86"/>
      <c r="J36" s="86"/>
      <c r="K36" s="86"/>
      <c r="L36" s="86"/>
      <c r="M36" s="86"/>
      <c r="N36" s="86"/>
      <c r="O36" s="86"/>
      <c r="P36" s="86"/>
      <c r="Q36" s="86"/>
      <c r="R36" s="86"/>
      <c r="S36" s="87"/>
    </row>
    <row r="37" spans="1:19" s="5" customFormat="1" ht="42">
      <c r="A37" s="6" t="s">
        <v>28</v>
      </c>
      <c r="B37" s="82" t="s">
        <v>29</v>
      </c>
      <c r="C37" s="7" t="s">
        <v>30</v>
      </c>
      <c r="D37" s="7" t="s">
        <v>31</v>
      </c>
      <c r="E37" s="88" t="str">
        <f>IF(E15="","[Program 1]",E15)</f>
        <v>Prepaid Health Plan Services - 30-190029-DHB - Standard Plans</v>
      </c>
      <c r="F37" s="88" t="str">
        <f>IF(F15="","[Program 2]",F15)</f>
        <v>30-2022-007-DHB - Medicaid Direct Prepaid Inpatient Health Plan</v>
      </c>
      <c r="G37" s="88" t="str">
        <f>IF(G15="","[Program 3]",G15)</f>
        <v>[Program 3]</v>
      </c>
      <c r="H37" s="88" t="str">
        <f>IF(H15="","[Program 4]",H15)</f>
        <v>[Program 4]</v>
      </c>
      <c r="I37" s="88" t="str">
        <f>IF(I15="","[Program 5]",I15)</f>
        <v>[Program 5]</v>
      </c>
      <c r="J37" s="88" t="str">
        <f>IF(J15="","[Program 6]",J15)</f>
        <v>[Program 6]</v>
      </c>
      <c r="K37" s="88" t="str">
        <f>IF(K15="","[Program 7]",K15)</f>
        <v>[Program 7]</v>
      </c>
      <c r="L37" s="88" t="str">
        <f>IF(L15="","[Program 8]",L15)</f>
        <v>[Program 8]</v>
      </c>
      <c r="M37" s="88" t="str">
        <f>IF(M15="","[Program 9]",M15)</f>
        <v>[Program 9]</v>
      </c>
      <c r="N37" s="88" t="str">
        <f>IF(N15="","[Program 10]",N15)</f>
        <v>[Program 10]</v>
      </c>
      <c r="O37" s="88" t="str">
        <f>IF(O15="","[Program 11]",O15)</f>
        <v>[Program 11]</v>
      </c>
      <c r="P37" s="88" t="str">
        <f>IF(P15="","[Program 12]",P15)</f>
        <v>[Program 12]</v>
      </c>
      <c r="Q37" s="88" t="str">
        <f>IF(Q15="","[Program 13]",Q15)</f>
        <v>[Program 13]</v>
      </c>
      <c r="R37" s="88" t="str">
        <f>IF(R15="","[Program 14]",R15)</f>
        <v>[Program 14]</v>
      </c>
      <c r="S37" s="88" t="str">
        <f>IF(S15="","[Program 15]",S15)</f>
        <v>[Program 15]</v>
      </c>
    </row>
    <row r="38" spans="1:19" ht="148.5" customHeight="1">
      <c r="A38" s="161" t="s">
        <v>131</v>
      </c>
      <c r="B38" s="161"/>
      <c r="C38" s="161"/>
      <c r="D38" s="92" t="s">
        <v>79</v>
      </c>
      <c r="E38" s="90" t="s">
        <v>80</v>
      </c>
      <c r="F38" s="90" t="s">
        <v>80</v>
      </c>
      <c r="G38" s="90" t="s">
        <v>80</v>
      </c>
      <c r="H38" s="90" t="s">
        <v>80</v>
      </c>
      <c r="I38" s="90" t="s">
        <v>80</v>
      </c>
      <c r="J38" s="90" t="s">
        <v>80</v>
      </c>
      <c r="K38" s="90" t="s">
        <v>80</v>
      </c>
      <c r="L38" s="90" t="s">
        <v>80</v>
      </c>
      <c r="M38" s="90" t="s">
        <v>80</v>
      </c>
      <c r="N38" s="90" t="s">
        <v>80</v>
      </c>
      <c r="O38" s="90" t="s">
        <v>80</v>
      </c>
      <c r="P38" s="90" t="s">
        <v>80</v>
      </c>
      <c r="Q38" s="90" t="s">
        <v>80</v>
      </c>
      <c r="R38" s="90" t="s">
        <v>80</v>
      </c>
      <c r="S38" s="90" t="s">
        <v>80</v>
      </c>
    </row>
    <row r="39" spans="1:19" ht="59.25" customHeight="1">
      <c r="A39" s="37" t="s">
        <v>132</v>
      </c>
      <c r="B39" s="36" t="s">
        <v>133</v>
      </c>
      <c r="C39" s="36" t="s">
        <v>134</v>
      </c>
      <c r="D39" s="16" t="s">
        <v>44</v>
      </c>
      <c r="E39" s="93" t="s">
        <v>135</v>
      </c>
      <c r="F39" s="93" t="s">
        <v>135</v>
      </c>
      <c r="G39" s="93"/>
      <c r="H39" s="93"/>
      <c r="I39" s="93"/>
      <c r="J39" s="93"/>
      <c r="K39" s="93"/>
      <c r="L39" s="93"/>
      <c r="M39" s="93"/>
      <c r="N39" s="93"/>
      <c r="O39" s="93"/>
      <c r="P39" s="93"/>
      <c r="Q39" s="93"/>
      <c r="R39" s="93"/>
      <c r="S39" s="93"/>
    </row>
    <row r="40" spans="1:19" ht="59.25" customHeight="1">
      <c r="A40" s="37" t="s">
        <v>136</v>
      </c>
      <c r="B40" s="36" t="s">
        <v>137</v>
      </c>
      <c r="C40" s="36" t="s">
        <v>138</v>
      </c>
      <c r="D40" s="44" t="s">
        <v>35</v>
      </c>
      <c r="E40" s="94" t="s">
        <v>139</v>
      </c>
      <c r="F40" s="94" t="s">
        <v>139</v>
      </c>
      <c r="G40" s="94"/>
      <c r="H40" s="94"/>
      <c r="I40" s="94"/>
      <c r="J40" s="94"/>
      <c r="K40" s="94"/>
      <c r="L40" s="94"/>
      <c r="M40" s="94"/>
      <c r="N40" s="94"/>
      <c r="O40" s="94"/>
      <c r="P40" s="94"/>
      <c r="Q40" s="94"/>
      <c r="R40" s="94"/>
      <c r="S40" s="94"/>
    </row>
    <row r="41" spans="1:19" ht="59.25" customHeight="1">
      <c r="A41" s="37" t="s">
        <v>140</v>
      </c>
      <c r="B41" s="36" t="s">
        <v>141</v>
      </c>
      <c r="C41" s="36" t="s">
        <v>142</v>
      </c>
      <c r="D41" s="44" t="s">
        <v>35</v>
      </c>
      <c r="E41" s="95" t="s">
        <v>139</v>
      </c>
      <c r="F41" s="94" t="s">
        <v>139</v>
      </c>
      <c r="G41" s="94"/>
      <c r="H41" s="94"/>
      <c r="I41" s="94"/>
      <c r="J41" s="94"/>
      <c r="K41" s="94"/>
      <c r="L41" s="94"/>
      <c r="M41" s="94"/>
      <c r="N41" s="94"/>
      <c r="O41" s="94"/>
      <c r="P41" s="94"/>
      <c r="Q41" s="94"/>
      <c r="R41" s="94"/>
      <c r="S41" s="94"/>
    </row>
    <row r="42" spans="1:19" ht="63" customHeight="1" thickBot="1">
      <c r="A42" s="84" t="s">
        <v>143</v>
      </c>
      <c r="B42" s="84" t="s">
        <v>144</v>
      </c>
      <c r="C42" s="84" t="s">
        <v>145</v>
      </c>
      <c r="D42" s="45" t="s">
        <v>35</v>
      </c>
      <c r="E42" s="72" t="s">
        <v>139</v>
      </c>
      <c r="F42" s="72" t="s">
        <v>139</v>
      </c>
      <c r="G42" s="72"/>
      <c r="H42" s="72"/>
      <c r="I42" s="72"/>
      <c r="J42" s="72"/>
      <c r="K42" s="72"/>
      <c r="L42" s="72"/>
      <c r="M42" s="72"/>
      <c r="N42" s="72"/>
      <c r="O42" s="72"/>
      <c r="P42" s="72"/>
      <c r="Q42" s="72"/>
      <c r="R42" s="72"/>
      <c r="S42" s="72"/>
    </row>
    <row r="43" spans="1:19">
      <c r="A43" s="115" t="s">
        <v>23</v>
      </c>
      <c r="B43" s="38"/>
      <c r="C43" s="39"/>
      <c r="D43" s="39"/>
      <c r="E43" s="5"/>
      <c r="F43" s="5"/>
      <c r="G43" s="5"/>
      <c r="H43" s="5"/>
      <c r="I43" s="5"/>
      <c r="J43" s="5"/>
      <c r="K43" s="5"/>
      <c r="L43" s="5"/>
      <c r="M43" s="5"/>
      <c r="N43" s="5"/>
      <c r="O43" s="5"/>
      <c r="P43" s="5"/>
      <c r="Q43" s="5"/>
      <c r="R43" s="5"/>
      <c r="S43" s="5"/>
    </row>
    <row r="44" spans="1:19" s="28" customFormat="1" hidden="1">
      <c r="A44" s="27" t="s">
        <v>146</v>
      </c>
      <c r="C44" s="29"/>
      <c r="D44" s="29"/>
      <c r="E44" s="29"/>
      <c r="F44" s="29"/>
    </row>
    <row r="45" spans="1:19" s="28" customFormat="1" hidden="1">
      <c r="D45" s="30" t="s">
        <v>147</v>
      </c>
      <c r="E45" s="31"/>
      <c r="F45" s="29"/>
    </row>
    <row r="46" spans="1:19" s="28" customFormat="1" hidden="1">
      <c r="D46" s="32" t="s">
        <v>148</v>
      </c>
      <c r="E46" s="28" t="str">
        <f t="shared" ref="E46:E56" si="0">IF(E22="Covered",(CONCATENATE($B22,"-")),"")</f>
        <v>Adult primary care-</v>
      </c>
      <c r="F46" s="28" t="str">
        <f t="shared" ref="F46:S46" si="1">IF(F22="Covered",(CONCATENATE($B22,"-")),"")</f>
        <v/>
      </c>
      <c r="G46" s="28" t="str">
        <f t="shared" si="1"/>
        <v/>
      </c>
      <c r="H46" s="28" t="str">
        <f t="shared" si="1"/>
        <v/>
      </c>
      <c r="I46" s="28" t="str">
        <f t="shared" si="1"/>
        <v/>
      </c>
      <c r="J46" s="28" t="str">
        <f t="shared" si="1"/>
        <v/>
      </c>
      <c r="K46" s="28" t="str">
        <f t="shared" si="1"/>
        <v/>
      </c>
      <c r="L46" s="28" t="str">
        <f t="shared" si="1"/>
        <v/>
      </c>
      <c r="M46" s="28" t="str">
        <f t="shared" si="1"/>
        <v/>
      </c>
      <c r="N46" s="28" t="str">
        <f t="shared" si="1"/>
        <v/>
      </c>
      <c r="O46" s="28" t="str">
        <f t="shared" si="1"/>
        <v/>
      </c>
      <c r="P46" s="28" t="str">
        <f t="shared" si="1"/>
        <v/>
      </c>
      <c r="Q46" s="28" t="str">
        <f t="shared" si="1"/>
        <v/>
      </c>
      <c r="R46" s="28" t="str">
        <f t="shared" si="1"/>
        <v/>
      </c>
      <c r="S46" s="28" t="str">
        <f t="shared" si="1"/>
        <v/>
      </c>
    </row>
    <row r="47" spans="1:19" s="28" customFormat="1" hidden="1">
      <c r="D47" s="32" t="s">
        <v>149</v>
      </c>
      <c r="E47" s="28" t="str">
        <f t="shared" si="0"/>
        <v>Pediatric primary care-</v>
      </c>
      <c r="F47" s="28" t="str">
        <f t="shared" ref="F47:S47" si="2">IF(F23="Covered",(CONCATENATE($B23,"-")),"")</f>
        <v/>
      </c>
      <c r="G47" s="28" t="str">
        <f t="shared" si="2"/>
        <v/>
      </c>
      <c r="H47" s="28" t="str">
        <f t="shared" si="2"/>
        <v/>
      </c>
      <c r="I47" s="28" t="str">
        <f t="shared" si="2"/>
        <v/>
      </c>
      <c r="J47" s="28" t="str">
        <f t="shared" si="2"/>
        <v/>
      </c>
      <c r="K47" s="28" t="str">
        <f t="shared" si="2"/>
        <v/>
      </c>
      <c r="L47" s="28" t="str">
        <f t="shared" si="2"/>
        <v/>
      </c>
      <c r="M47" s="28" t="str">
        <f t="shared" si="2"/>
        <v/>
      </c>
      <c r="N47" s="28" t="str">
        <f t="shared" si="2"/>
        <v/>
      </c>
      <c r="O47" s="28" t="str">
        <f t="shared" si="2"/>
        <v/>
      </c>
      <c r="P47" s="28" t="str">
        <f t="shared" si="2"/>
        <v/>
      </c>
      <c r="Q47" s="28" t="str">
        <f t="shared" si="2"/>
        <v/>
      </c>
      <c r="R47" s="28" t="str">
        <f t="shared" si="2"/>
        <v/>
      </c>
      <c r="S47" s="28" t="str">
        <f t="shared" si="2"/>
        <v/>
      </c>
    </row>
    <row r="48" spans="1:19" s="28" customFormat="1" hidden="1">
      <c r="D48" s="32" t="s">
        <v>150</v>
      </c>
      <c r="E48" s="28" t="str">
        <f t="shared" si="0"/>
        <v>OB/GYN-</v>
      </c>
      <c r="F48" s="28" t="str">
        <f t="shared" ref="F48:S48" si="3">IF(F24="Covered",(CONCATENATE($B24,"-")),"")</f>
        <v/>
      </c>
      <c r="G48" s="28" t="str">
        <f t="shared" si="3"/>
        <v/>
      </c>
      <c r="H48" s="28" t="str">
        <f t="shared" si="3"/>
        <v/>
      </c>
      <c r="I48" s="28" t="str">
        <f t="shared" si="3"/>
        <v/>
      </c>
      <c r="J48" s="28" t="str">
        <f t="shared" si="3"/>
        <v/>
      </c>
      <c r="K48" s="28" t="str">
        <f t="shared" si="3"/>
        <v/>
      </c>
      <c r="L48" s="28" t="str">
        <f t="shared" si="3"/>
        <v/>
      </c>
      <c r="M48" s="28" t="str">
        <f t="shared" si="3"/>
        <v/>
      </c>
      <c r="N48" s="28" t="str">
        <f t="shared" si="3"/>
        <v/>
      </c>
      <c r="O48" s="28" t="str">
        <f t="shared" si="3"/>
        <v/>
      </c>
      <c r="P48" s="28" t="str">
        <f t="shared" si="3"/>
        <v/>
      </c>
      <c r="Q48" s="28" t="str">
        <f t="shared" si="3"/>
        <v/>
      </c>
      <c r="R48" s="28" t="str">
        <f t="shared" si="3"/>
        <v/>
      </c>
      <c r="S48" s="28" t="str">
        <f t="shared" si="3"/>
        <v/>
      </c>
    </row>
    <row r="49" spans="3:19" s="28" customFormat="1" hidden="1">
      <c r="D49" s="32" t="s">
        <v>151</v>
      </c>
      <c r="E49" s="28" t="str">
        <f t="shared" si="0"/>
        <v>Adult behavioral health-</v>
      </c>
      <c r="F49" s="28" t="str">
        <f t="shared" ref="F49:S49" si="4">IF(F25="Covered",(CONCATENATE($B25,"-")),"")</f>
        <v>Adult behavioral health-</v>
      </c>
      <c r="G49" s="28" t="str">
        <f t="shared" si="4"/>
        <v/>
      </c>
      <c r="H49" s="28" t="str">
        <f t="shared" si="4"/>
        <v/>
      </c>
      <c r="I49" s="28" t="str">
        <f t="shared" si="4"/>
        <v/>
      </c>
      <c r="J49" s="28" t="str">
        <f t="shared" si="4"/>
        <v/>
      </c>
      <c r="K49" s="28" t="str">
        <f t="shared" si="4"/>
        <v/>
      </c>
      <c r="L49" s="28" t="str">
        <f t="shared" si="4"/>
        <v/>
      </c>
      <c r="M49" s="28" t="str">
        <f t="shared" si="4"/>
        <v/>
      </c>
      <c r="N49" s="28" t="str">
        <f t="shared" si="4"/>
        <v/>
      </c>
      <c r="O49" s="28" t="str">
        <f t="shared" si="4"/>
        <v/>
      </c>
      <c r="P49" s="28" t="str">
        <f t="shared" si="4"/>
        <v/>
      </c>
      <c r="Q49" s="28" t="str">
        <f t="shared" si="4"/>
        <v/>
      </c>
      <c r="R49" s="28" t="str">
        <f t="shared" si="4"/>
        <v/>
      </c>
      <c r="S49" s="28" t="str">
        <f t="shared" si="4"/>
        <v/>
      </c>
    </row>
    <row r="50" spans="3:19" s="28" customFormat="1" hidden="1">
      <c r="D50" s="32" t="s">
        <v>152</v>
      </c>
      <c r="E50" s="28" t="str">
        <f t="shared" si="0"/>
        <v>Pediatric behavioral health-</v>
      </c>
      <c r="F50" s="28" t="str">
        <f t="shared" ref="F50:S50" si="5">IF(F26="Covered",(CONCATENATE($B26,"-")),"")</f>
        <v>Pediatric behavioral health-</v>
      </c>
      <c r="G50" s="28" t="str">
        <f t="shared" si="5"/>
        <v/>
      </c>
      <c r="H50" s="28" t="str">
        <f t="shared" si="5"/>
        <v/>
      </c>
      <c r="I50" s="28" t="str">
        <f t="shared" si="5"/>
        <v/>
      </c>
      <c r="J50" s="28" t="str">
        <f t="shared" si="5"/>
        <v/>
      </c>
      <c r="K50" s="28" t="str">
        <f t="shared" si="5"/>
        <v/>
      </c>
      <c r="L50" s="28" t="str">
        <f t="shared" si="5"/>
        <v/>
      </c>
      <c r="M50" s="28" t="str">
        <f t="shared" si="5"/>
        <v/>
      </c>
      <c r="N50" s="28" t="str">
        <f t="shared" si="5"/>
        <v/>
      </c>
      <c r="O50" s="28" t="str">
        <f t="shared" si="5"/>
        <v/>
      </c>
      <c r="P50" s="28" t="str">
        <f t="shared" si="5"/>
        <v/>
      </c>
      <c r="Q50" s="28" t="str">
        <f t="shared" si="5"/>
        <v/>
      </c>
      <c r="R50" s="28" t="str">
        <f t="shared" si="5"/>
        <v/>
      </c>
      <c r="S50" s="28" t="str">
        <f t="shared" si="5"/>
        <v/>
      </c>
    </row>
    <row r="51" spans="3:19" s="28" customFormat="1" hidden="1">
      <c r="D51" s="32" t="s">
        <v>153</v>
      </c>
      <c r="E51" s="28" t="str">
        <f t="shared" si="0"/>
        <v>Adult specialist-</v>
      </c>
      <c r="F51" s="28" t="str">
        <f t="shared" ref="F51:S51" si="6">IF(F27="Covered",(CONCATENATE($B27,"-")),"")</f>
        <v/>
      </c>
      <c r="G51" s="28" t="str">
        <f t="shared" si="6"/>
        <v/>
      </c>
      <c r="H51" s="28" t="str">
        <f t="shared" si="6"/>
        <v/>
      </c>
      <c r="I51" s="28" t="str">
        <f t="shared" si="6"/>
        <v/>
      </c>
      <c r="J51" s="28" t="str">
        <f t="shared" si="6"/>
        <v/>
      </c>
      <c r="K51" s="28" t="str">
        <f t="shared" si="6"/>
        <v/>
      </c>
      <c r="L51" s="28" t="str">
        <f t="shared" si="6"/>
        <v/>
      </c>
      <c r="M51" s="28" t="str">
        <f t="shared" si="6"/>
        <v/>
      </c>
      <c r="N51" s="28" t="str">
        <f t="shared" si="6"/>
        <v/>
      </c>
      <c r="O51" s="28" t="str">
        <f t="shared" si="6"/>
        <v/>
      </c>
      <c r="P51" s="28" t="str">
        <f t="shared" si="6"/>
        <v/>
      </c>
      <c r="Q51" s="28" t="str">
        <f t="shared" si="6"/>
        <v/>
      </c>
      <c r="R51" s="28" t="str">
        <f t="shared" si="6"/>
        <v/>
      </c>
      <c r="S51" s="28" t="str">
        <f t="shared" si="6"/>
        <v/>
      </c>
    </row>
    <row r="52" spans="3:19" s="28" customFormat="1" hidden="1">
      <c r="D52" s="32" t="s">
        <v>154</v>
      </c>
      <c r="E52" s="28" t="str">
        <f t="shared" si="0"/>
        <v>Pediatric specialist-</v>
      </c>
      <c r="F52" s="28" t="str">
        <f t="shared" ref="F52:S52" si="7">IF(F28="Covered",(CONCATENATE($B28,"-")),"")</f>
        <v/>
      </c>
      <c r="G52" s="28" t="str">
        <f t="shared" si="7"/>
        <v/>
      </c>
      <c r="H52" s="28" t="str">
        <f t="shared" si="7"/>
        <v/>
      </c>
      <c r="I52" s="28" t="str">
        <f t="shared" si="7"/>
        <v/>
      </c>
      <c r="J52" s="28" t="str">
        <f t="shared" si="7"/>
        <v/>
      </c>
      <c r="K52" s="28" t="str">
        <f t="shared" si="7"/>
        <v/>
      </c>
      <c r="L52" s="28" t="str">
        <f t="shared" si="7"/>
        <v/>
      </c>
      <c r="M52" s="28" t="str">
        <f t="shared" si="7"/>
        <v/>
      </c>
      <c r="N52" s="28" t="str">
        <f t="shared" si="7"/>
        <v/>
      </c>
      <c r="O52" s="28" t="str">
        <f t="shared" si="7"/>
        <v/>
      </c>
      <c r="P52" s="28" t="str">
        <f t="shared" si="7"/>
        <v/>
      </c>
      <c r="Q52" s="28" t="str">
        <f t="shared" si="7"/>
        <v/>
      </c>
      <c r="R52" s="28" t="str">
        <f t="shared" si="7"/>
        <v/>
      </c>
      <c r="S52" s="28" t="str">
        <f t="shared" si="7"/>
        <v/>
      </c>
    </row>
    <row r="53" spans="3:19" s="28" customFormat="1" hidden="1">
      <c r="D53" s="32" t="s">
        <v>155</v>
      </c>
      <c r="E53" s="28" t="str">
        <f t="shared" si="0"/>
        <v>Hospital-</v>
      </c>
      <c r="F53" s="28" t="str">
        <f t="shared" ref="F53:S53" si="8">IF(F29="Covered",(CONCATENATE($B29,"-")),"")</f>
        <v>Hospital-</v>
      </c>
      <c r="G53" s="28" t="str">
        <f t="shared" si="8"/>
        <v/>
      </c>
      <c r="H53" s="28" t="str">
        <f t="shared" si="8"/>
        <v/>
      </c>
      <c r="I53" s="28" t="str">
        <f t="shared" si="8"/>
        <v/>
      </c>
      <c r="J53" s="28" t="str">
        <f t="shared" si="8"/>
        <v/>
      </c>
      <c r="K53" s="28" t="str">
        <f t="shared" si="8"/>
        <v/>
      </c>
      <c r="L53" s="28" t="str">
        <f t="shared" si="8"/>
        <v/>
      </c>
      <c r="M53" s="28" t="str">
        <f t="shared" si="8"/>
        <v/>
      </c>
      <c r="N53" s="28" t="str">
        <f t="shared" si="8"/>
        <v/>
      </c>
      <c r="O53" s="28" t="str">
        <f t="shared" si="8"/>
        <v/>
      </c>
      <c r="P53" s="28" t="str">
        <f t="shared" si="8"/>
        <v/>
      </c>
      <c r="Q53" s="28" t="str">
        <f t="shared" si="8"/>
        <v/>
      </c>
      <c r="R53" s="28" t="str">
        <f t="shared" si="8"/>
        <v/>
      </c>
      <c r="S53" s="28" t="str">
        <f t="shared" si="8"/>
        <v/>
      </c>
    </row>
    <row r="54" spans="3:19" s="28" customFormat="1" hidden="1">
      <c r="D54" s="32" t="s">
        <v>156</v>
      </c>
      <c r="E54" s="28" t="str">
        <f t="shared" si="0"/>
        <v>Pharmacy-</v>
      </c>
      <c r="F54" s="28" t="str">
        <f t="shared" ref="F54:S54" si="9">IF(F30="Covered",(CONCATENATE($B30,"-")),"")</f>
        <v/>
      </c>
      <c r="G54" s="28" t="str">
        <f t="shared" si="9"/>
        <v/>
      </c>
      <c r="H54" s="28" t="str">
        <f t="shared" si="9"/>
        <v/>
      </c>
      <c r="I54" s="28" t="str">
        <f t="shared" si="9"/>
        <v/>
      </c>
      <c r="J54" s="28" t="str">
        <f t="shared" si="9"/>
        <v/>
      </c>
      <c r="K54" s="28" t="str">
        <f t="shared" si="9"/>
        <v/>
      </c>
      <c r="L54" s="28" t="str">
        <f t="shared" si="9"/>
        <v/>
      </c>
      <c r="M54" s="28" t="str">
        <f t="shared" si="9"/>
        <v/>
      </c>
      <c r="N54" s="28" t="str">
        <f t="shared" si="9"/>
        <v/>
      </c>
      <c r="O54" s="28" t="str">
        <f t="shared" si="9"/>
        <v/>
      </c>
      <c r="P54" s="28" t="str">
        <f t="shared" si="9"/>
        <v/>
      </c>
      <c r="Q54" s="28" t="str">
        <f t="shared" si="9"/>
        <v/>
      </c>
      <c r="R54" s="28" t="str">
        <f t="shared" si="9"/>
        <v/>
      </c>
      <c r="S54" s="28" t="str">
        <f t="shared" si="9"/>
        <v/>
      </c>
    </row>
    <row r="55" spans="3:19" s="28" customFormat="1" hidden="1">
      <c r="D55" s="32" t="s">
        <v>157</v>
      </c>
      <c r="E55" s="28" t="str">
        <f t="shared" si="0"/>
        <v/>
      </c>
      <c r="F55" s="28" t="str">
        <f t="shared" ref="F55:S55" si="10">IF(F31="Covered",(CONCATENATE($B31,"-")),"")</f>
        <v/>
      </c>
      <c r="G55" s="28" t="str">
        <f t="shared" si="10"/>
        <v/>
      </c>
      <c r="H55" s="28" t="str">
        <f t="shared" si="10"/>
        <v/>
      </c>
      <c r="I55" s="28" t="str">
        <f t="shared" si="10"/>
        <v/>
      </c>
      <c r="J55" s="28" t="str">
        <f t="shared" si="10"/>
        <v/>
      </c>
      <c r="K55" s="28" t="str">
        <f t="shared" si="10"/>
        <v/>
      </c>
      <c r="L55" s="28" t="str">
        <f t="shared" si="10"/>
        <v/>
      </c>
      <c r="M55" s="28" t="str">
        <f t="shared" si="10"/>
        <v/>
      </c>
      <c r="N55" s="28" t="str">
        <f t="shared" si="10"/>
        <v/>
      </c>
      <c r="O55" s="28" t="str">
        <f t="shared" si="10"/>
        <v/>
      </c>
      <c r="P55" s="28" t="str">
        <f t="shared" si="10"/>
        <v/>
      </c>
      <c r="Q55" s="28" t="str">
        <f t="shared" si="10"/>
        <v/>
      </c>
      <c r="R55" s="28" t="str">
        <f t="shared" si="10"/>
        <v/>
      </c>
      <c r="S55" s="28" t="str">
        <f t="shared" si="10"/>
        <v/>
      </c>
    </row>
    <row r="56" spans="3:19" s="28" customFormat="1" hidden="1">
      <c r="D56" s="32" t="s">
        <v>158</v>
      </c>
      <c r="E56" s="28" t="str">
        <f t="shared" si="0"/>
        <v>LTSS-</v>
      </c>
      <c r="F56" s="28" t="str">
        <f t="shared" ref="F56:S56" si="11">IF(F32="Covered",(CONCATENATE($B32,"-")),"")</f>
        <v>LTSS-</v>
      </c>
      <c r="G56" s="28" t="str">
        <f t="shared" si="11"/>
        <v/>
      </c>
      <c r="H56" s="28" t="str">
        <f t="shared" si="11"/>
        <v/>
      </c>
      <c r="I56" s="28" t="str">
        <f t="shared" si="11"/>
        <v/>
      </c>
      <c r="J56" s="28" t="str">
        <f t="shared" si="11"/>
        <v/>
      </c>
      <c r="K56" s="28" t="str">
        <f t="shared" si="11"/>
        <v/>
      </c>
      <c r="L56" s="28" t="str">
        <f t="shared" si="11"/>
        <v/>
      </c>
      <c r="M56" s="28" t="str">
        <f t="shared" si="11"/>
        <v/>
      </c>
      <c r="N56" s="28" t="str">
        <f t="shared" si="11"/>
        <v/>
      </c>
      <c r="O56" s="28" t="str">
        <f t="shared" si="11"/>
        <v/>
      </c>
      <c r="P56" s="28" t="str">
        <f t="shared" si="11"/>
        <v/>
      </c>
      <c r="Q56" s="28" t="str">
        <f t="shared" si="11"/>
        <v/>
      </c>
      <c r="R56" s="28" t="str">
        <f t="shared" si="11"/>
        <v/>
      </c>
      <c r="S56" s="28" t="str">
        <f t="shared" si="11"/>
        <v/>
      </c>
    </row>
    <row r="57" spans="3:19" s="28" customFormat="1" hidden="1">
      <c r="D57" s="32" t="s">
        <v>159</v>
      </c>
      <c r="E57" s="28" t="str">
        <f t="shared" ref="E57:S57" si="12">IF(E33&lt;&gt;"","other services","")</f>
        <v>other services</v>
      </c>
      <c r="F57" s="28" t="str">
        <f>IF(F33&lt;&gt;"","other services","")</f>
        <v>other services</v>
      </c>
      <c r="G57" s="28" t="str">
        <f t="shared" si="12"/>
        <v/>
      </c>
      <c r="H57" s="28" t="str">
        <f t="shared" si="12"/>
        <v/>
      </c>
      <c r="I57" s="28" t="str">
        <f t="shared" si="12"/>
        <v/>
      </c>
      <c r="J57" s="28" t="str">
        <f t="shared" si="12"/>
        <v/>
      </c>
      <c r="K57" s="28" t="str">
        <f t="shared" si="12"/>
        <v/>
      </c>
      <c r="L57" s="28" t="str">
        <f t="shared" si="12"/>
        <v/>
      </c>
      <c r="M57" s="28" t="str">
        <f t="shared" si="12"/>
        <v/>
      </c>
      <c r="N57" s="28" t="str">
        <f t="shared" si="12"/>
        <v/>
      </c>
      <c r="O57" s="28" t="str">
        <f t="shared" si="12"/>
        <v/>
      </c>
      <c r="P57" s="28" t="str">
        <f t="shared" si="12"/>
        <v/>
      </c>
      <c r="Q57" s="28" t="str">
        <f t="shared" si="12"/>
        <v/>
      </c>
      <c r="R57" s="28" t="str">
        <f t="shared" si="12"/>
        <v/>
      </c>
      <c r="S57" s="28" t="str">
        <f t="shared" si="12"/>
        <v/>
      </c>
    </row>
    <row r="58" spans="3:19" s="28" customFormat="1" hidden="1">
      <c r="D58" s="33" t="s">
        <v>160</v>
      </c>
      <c r="E58" s="28" t="str">
        <f>_xlfn.TEXTJOIN(CHAR(10),TRUE,E46:E57)</f>
        <v>Adult primary care-
Pediatric primary care-
OB/GYN-
Adult behavioral health-
Pediatric behavioral health-
Adult specialist-
Pediatric specialist-
Hospital-
Pharmacy-
LTSS-
other services</v>
      </c>
      <c r="F58" s="28" t="str">
        <f t="shared" ref="F58:S58" si="13">_xlfn.TEXTJOIN(CHAR(10),TRUE,F46:F57)</f>
        <v>Adult behavioral health-
Pediatric behavioral health-
Hospital-
LTSS-
other services</v>
      </c>
      <c r="G58" s="28" t="str">
        <f t="shared" si="13"/>
        <v/>
      </c>
      <c r="H58" s="28" t="str">
        <f t="shared" si="13"/>
        <v/>
      </c>
      <c r="I58" s="28" t="str">
        <f t="shared" si="13"/>
        <v/>
      </c>
      <c r="J58" s="28" t="str">
        <f t="shared" si="13"/>
        <v/>
      </c>
      <c r="K58" s="28" t="str">
        <f t="shared" si="13"/>
        <v/>
      </c>
      <c r="L58" s="28" t="str">
        <f t="shared" si="13"/>
        <v/>
      </c>
      <c r="M58" s="28" t="str">
        <f t="shared" si="13"/>
        <v/>
      </c>
      <c r="N58" s="28" t="str">
        <f t="shared" si="13"/>
        <v/>
      </c>
      <c r="O58" s="28" t="str">
        <f t="shared" si="13"/>
        <v/>
      </c>
      <c r="P58" s="28" t="str">
        <f t="shared" si="13"/>
        <v/>
      </c>
      <c r="Q58" s="28" t="str">
        <f t="shared" si="13"/>
        <v/>
      </c>
      <c r="R58" s="28" t="str">
        <f t="shared" si="13"/>
        <v/>
      </c>
      <c r="S58" s="28" t="str">
        <f t="shared" si="13"/>
        <v/>
      </c>
    </row>
    <row r="59" spans="3:19" s="28" customFormat="1" hidden="1">
      <c r="D59" s="28" t="s">
        <v>161</v>
      </c>
      <c r="E59" s="28" t="str">
        <f>SUBSTITUTE(E58,"-",", ")</f>
        <v>Adult primary care, 
Pediatric primary care, 
OB/GYN, 
Adult behavioral health, 
Pediatric behavioral health, 
Adult specialist, 
Pediatric specialist, 
Hospital, 
Pharmacy, 
LTSS, 
other services</v>
      </c>
      <c r="F59" s="28" t="str">
        <f t="shared" ref="F59:S59" si="14">SUBSTITUTE(F58,"-",", ")</f>
        <v>Adult behavioral health, 
Pediatric behavioral health, 
Hospital, 
LTSS, 
other services</v>
      </c>
      <c r="G59" s="28" t="str">
        <f t="shared" si="14"/>
        <v/>
      </c>
      <c r="H59" s="28" t="str">
        <f t="shared" si="14"/>
        <v/>
      </c>
      <c r="I59" s="28" t="str">
        <f t="shared" si="14"/>
        <v/>
      </c>
      <c r="J59" s="28" t="str">
        <f t="shared" si="14"/>
        <v/>
      </c>
      <c r="K59" s="28" t="str">
        <f t="shared" si="14"/>
        <v/>
      </c>
      <c r="L59" s="28" t="str">
        <f t="shared" si="14"/>
        <v/>
      </c>
      <c r="M59" s="28" t="str">
        <f t="shared" si="14"/>
        <v/>
      </c>
      <c r="N59" s="28" t="str">
        <f t="shared" si="14"/>
        <v/>
      </c>
      <c r="O59" s="28" t="str">
        <f t="shared" si="14"/>
        <v/>
      </c>
      <c r="P59" s="28" t="str">
        <f t="shared" si="14"/>
        <v/>
      </c>
      <c r="Q59" s="28" t="str">
        <f t="shared" si="14"/>
        <v/>
      </c>
      <c r="R59" s="28" t="str">
        <f t="shared" si="14"/>
        <v/>
      </c>
      <c r="S59" s="28" t="str">
        <f t="shared" si="14"/>
        <v/>
      </c>
    </row>
    <row r="60" spans="3:19" s="28" customFormat="1" hidden="1">
      <c r="C60" s="29"/>
      <c r="D60" s="29"/>
      <c r="E60" s="29"/>
      <c r="F60" s="29"/>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135"/>
  <sheetViews>
    <sheetView showGridLines="0" tabSelected="1" topLeftCell="A35" zoomScale="66" zoomScaleNormal="100" workbookViewId="0">
      <selection activeCell="D42" sqref="D42"/>
    </sheetView>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IF('I_State&amp;Prog_Info'!E15="","[Program 1]",'I_State&amp;Prog_Info'!E15)</f>
        <v>Prepaid Health Plan Services - 30-190029-DHB - Standard Plans</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IF('I_State&amp;Prog_Info'!E17="","(Placeholder for plan type)",'I_State&amp;Prog_Info'!E17)</f>
        <v>MCO</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IF('I_State&amp;Prog_Info'!E59="","(Placeholder for providers)",'I_State&amp;Prog_Info'!E59)</f>
        <v>Adult primary care, 
Pediatric primary care, 
OB/GYN, 
Adult behavioral health, 
Pediatric behavioral health, 
Adult specialist, 
Pediatric specialist, 
Hospital, 
Pharmacy, 
LTSS, 
other services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IF('I_State&amp;Prog_Info'!E39="","(Placeholder for separate analysis and results document)",'I_State&amp;Prog_Info'!E39)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IF('I_State&amp;Prog_Info'!E40="","(Placeholder for separate analysis and results document)",'I_State&amp;Prog_Info'!E40)</f>
        <v>N/A</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IF('I_State&amp;Prog_Info'!E41="","(Placeholder for separate analysis and results document)",'I_State&amp;Prog_Info'!E41)</f>
        <v>N/A</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6"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t="s">
        <v>277</v>
      </c>
      <c r="F14" s="50" t="s">
        <v>277</v>
      </c>
      <c r="G14" s="50" t="s">
        <v>277</v>
      </c>
      <c r="H14" s="50" t="s">
        <v>277</v>
      </c>
      <c r="I14" s="50" t="s">
        <v>277</v>
      </c>
      <c r="J14" s="50" t="s">
        <v>277</v>
      </c>
      <c r="K14" s="50" t="s">
        <v>277</v>
      </c>
      <c r="L14" s="50" t="s">
        <v>277</v>
      </c>
      <c r="M14" s="50" t="s">
        <v>277</v>
      </c>
      <c r="N14" s="50" t="s">
        <v>277</v>
      </c>
      <c r="O14" s="50" t="s">
        <v>277</v>
      </c>
      <c r="P14" s="50" t="s">
        <v>277</v>
      </c>
      <c r="Q14" s="50" t="s">
        <v>277</v>
      </c>
      <c r="R14" s="50" t="s">
        <v>277</v>
      </c>
      <c r="S14" s="50" t="s">
        <v>277</v>
      </c>
      <c r="T14" s="50" t="s">
        <v>277</v>
      </c>
      <c r="U14" s="50" t="s">
        <v>277</v>
      </c>
      <c r="V14" s="50" t="s">
        <v>277</v>
      </c>
      <c r="W14" s="50" t="s">
        <v>278</v>
      </c>
      <c r="X14" s="50" t="s">
        <v>278</v>
      </c>
      <c r="Y14" s="50" t="s">
        <v>278</v>
      </c>
      <c r="Z14" s="50" t="s">
        <v>277</v>
      </c>
      <c r="AA14" s="50" t="s">
        <v>277</v>
      </c>
      <c r="AB14" s="50" t="s">
        <v>277</v>
      </c>
      <c r="AC14" s="50" t="s">
        <v>277</v>
      </c>
      <c r="AD14" s="50" t="s">
        <v>277</v>
      </c>
      <c r="AE14" s="50" t="s">
        <v>277</v>
      </c>
      <c r="AF14" s="50" t="s">
        <v>278</v>
      </c>
      <c r="AG14" s="50" t="s">
        <v>278</v>
      </c>
      <c r="AH14" s="50" t="s">
        <v>277</v>
      </c>
      <c r="AI14" s="50" t="s">
        <v>277</v>
      </c>
      <c r="AJ14" s="50" t="s">
        <v>277</v>
      </c>
      <c r="AK14" s="50" t="s">
        <v>277</v>
      </c>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t="s">
        <v>282</v>
      </c>
      <c r="F15" s="50" t="s">
        <v>283</v>
      </c>
      <c r="G15" s="50" t="s">
        <v>282</v>
      </c>
      <c r="H15" s="50" t="s">
        <v>283</v>
      </c>
      <c r="I15" s="50" t="s">
        <v>282</v>
      </c>
      <c r="J15" s="50" t="s">
        <v>283</v>
      </c>
      <c r="K15" s="50" t="s">
        <v>284</v>
      </c>
      <c r="L15" s="50" t="s">
        <v>285</v>
      </c>
      <c r="M15" s="50" t="s">
        <v>284</v>
      </c>
      <c r="N15" s="50" t="s">
        <v>285</v>
      </c>
      <c r="O15" s="50" t="s">
        <v>286</v>
      </c>
      <c r="P15" s="50" t="s">
        <v>287</v>
      </c>
      <c r="Q15" s="50" t="s">
        <v>286</v>
      </c>
      <c r="R15" s="50" t="s">
        <v>287</v>
      </c>
      <c r="S15" s="50" t="s">
        <v>288</v>
      </c>
      <c r="T15" s="50" t="s">
        <v>289</v>
      </c>
      <c r="U15" s="50" t="s">
        <v>290</v>
      </c>
      <c r="V15" s="50" t="s">
        <v>291</v>
      </c>
      <c r="W15" s="129" t="s">
        <v>292</v>
      </c>
      <c r="X15" s="50" t="s">
        <v>292</v>
      </c>
      <c r="Y15" s="50" t="s">
        <v>293</v>
      </c>
      <c r="Z15" s="50" t="s">
        <v>294</v>
      </c>
      <c r="AA15" s="50" t="s">
        <v>295</v>
      </c>
      <c r="AB15" s="50" t="s">
        <v>294</v>
      </c>
      <c r="AC15" s="50" t="s">
        <v>295</v>
      </c>
      <c r="AD15" s="50" t="s">
        <v>294</v>
      </c>
      <c r="AE15" s="50" t="s">
        <v>295</v>
      </c>
      <c r="AF15" s="50" t="s">
        <v>296</v>
      </c>
      <c r="AG15" s="50" t="s">
        <v>297</v>
      </c>
      <c r="AH15" s="50" t="s">
        <v>298</v>
      </c>
      <c r="AI15" s="50" t="s">
        <v>299</v>
      </c>
      <c r="AJ15" s="50" t="s">
        <v>300</v>
      </c>
      <c r="AK15" s="50" t="s">
        <v>301</v>
      </c>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t="s">
        <v>89</v>
      </c>
      <c r="F16" s="77" t="s">
        <v>89</v>
      </c>
      <c r="G16" s="77" t="s">
        <v>94</v>
      </c>
      <c r="H16" s="77" t="s">
        <v>94</v>
      </c>
      <c r="I16" s="77" t="s">
        <v>97</v>
      </c>
      <c r="J16" s="77" t="s">
        <v>97</v>
      </c>
      <c r="K16" s="77" t="s">
        <v>100</v>
      </c>
      <c r="L16" s="77" t="s">
        <v>100</v>
      </c>
      <c r="M16" s="77" t="s">
        <v>103</v>
      </c>
      <c r="N16" s="77" t="s">
        <v>103</v>
      </c>
      <c r="O16" s="77" t="s">
        <v>106</v>
      </c>
      <c r="P16" s="77" t="s">
        <v>106</v>
      </c>
      <c r="Q16" s="77" t="s">
        <v>109</v>
      </c>
      <c r="R16" s="77" t="s">
        <v>109</v>
      </c>
      <c r="S16" s="77" t="s">
        <v>112</v>
      </c>
      <c r="T16" s="77" t="s">
        <v>112</v>
      </c>
      <c r="U16" s="77" t="s">
        <v>115</v>
      </c>
      <c r="V16" s="77" t="s">
        <v>115</v>
      </c>
      <c r="W16" s="77" t="s">
        <v>121</v>
      </c>
      <c r="X16" s="77" t="s">
        <v>121</v>
      </c>
      <c r="Y16" s="77" t="s">
        <v>305</v>
      </c>
      <c r="Z16" s="77" t="s">
        <v>306</v>
      </c>
      <c r="AA16" s="77" t="s">
        <v>307</v>
      </c>
      <c r="AB16" s="77" t="s">
        <v>308</v>
      </c>
      <c r="AC16" s="77" t="s">
        <v>308</v>
      </c>
      <c r="AD16" s="77" t="s">
        <v>309</v>
      </c>
      <c r="AE16" s="77" t="s">
        <v>309</v>
      </c>
      <c r="AF16" s="77" t="s">
        <v>310</v>
      </c>
      <c r="AG16" s="77" t="s">
        <v>311</v>
      </c>
      <c r="AH16" s="77" t="s">
        <v>312</v>
      </c>
      <c r="AI16" s="77" t="s">
        <v>312</v>
      </c>
      <c r="AJ16" s="77" t="s">
        <v>313</v>
      </c>
      <c r="AK16" s="77" t="s">
        <v>313</v>
      </c>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t="s">
        <v>317</v>
      </c>
      <c r="F17" s="77" t="s">
        <v>317</v>
      </c>
      <c r="G17" s="77" t="s">
        <v>318</v>
      </c>
      <c r="H17" s="77" t="s">
        <v>318</v>
      </c>
      <c r="I17" s="77" t="s">
        <v>317</v>
      </c>
      <c r="J17" s="77" t="s">
        <v>317</v>
      </c>
      <c r="K17" s="77" t="s">
        <v>317</v>
      </c>
      <c r="L17" s="77" t="s">
        <v>317</v>
      </c>
      <c r="M17" s="77" t="s">
        <v>318</v>
      </c>
      <c r="N17" s="77" t="s">
        <v>318</v>
      </c>
      <c r="O17" s="77" t="s">
        <v>317</v>
      </c>
      <c r="P17" s="77" t="s">
        <v>317</v>
      </c>
      <c r="Q17" s="77" t="s">
        <v>318</v>
      </c>
      <c r="R17" s="77" t="s">
        <v>318</v>
      </c>
      <c r="S17" s="77" t="s">
        <v>319</v>
      </c>
      <c r="T17" s="77" t="s">
        <v>319</v>
      </c>
      <c r="U17" s="77" t="s">
        <v>319</v>
      </c>
      <c r="V17" s="77" t="s">
        <v>319</v>
      </c>
      <c r="W17" s="77" t="s">
        <v>319</v>
      </c>
      <c r="X17" s="77" t="s">
        <v>319</v>
      </c>
      <c r="Y17" s="77" t="s">
        <v>319</v>
      </c>
      <c r="Z17" s="77" t="s">
        <v>319</v>
      </c>
      <c r="AA17" s="77" t="s">
        <v>319</v>
      </c>
      <c r="AB17" s="77" t="s">
        <v>319</v>
      </c>
      <c r="AC17" s="77" t="s">
        <v>319</v>
      </c>
      <c r="AD17" s="77" t="s">
        <v>319</v>
      </c>
      <c r="AE17" s="77" t="s">
        <v>319</v>
      </c>
      <c r="AF17" s="77" t="s">
        <v>319</v>
      </c>
      <c r="AG17" s="77" t="s">
        <v>319</v>
      </c>
      <c r="AH17" s="77" t="s">
        <v>317</v>
      </c>
      <c r="AI17" s="77" t="s">
        <v>317</v>
      </c>
      <c r="AJ17" s="77" t="s">
        <v>319</v>
      </c>
      <c r="AK17" s="77" t="s">
        <v>319</v>
      </c>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t="s">
        <v>323</v>
      </c>
      <c r="F18" s="78" t="s">
        <v>324</v>
      </c>
      <c r="G18" s="78" t="s">
        <v>323</v>
      </c>
      <c r="H18" s="78" t="s">
        <v>324</v>
      </c>
      <c r="I18" s="78" t="s">
        <v>323</v>
      </c>
      <c r="J18" s="78" t="s">
        <v>324</v>
      </c>
      <c r="K18" s="78" t="s">
        <v>323</v>
      </c>
      <c r="L18" s="78" t="s">
        <v>324</v>
      </c>
      <c r="M18" s="78" t="s">
        <v>323</v>
      </c>
      <c r="N18" s="78" t="s">
        <v>324</v>
      </c>
      <c r="O18" s="78" t="s">
        <v>323</v>
      </c>
      <c r="P18" s="78" t="s">
        <v>324</v>
      </c>
      <c r="Q18" s="78" t="s">
        <v>323</v>
      </c>
      <c r="R18" s="78" t="s">
        <v>324</v>
      </c>
      <c r="S18" s="78" t="s">
        <v>323</v>
      </c>
      <c r="T18" s="78" t="s">
        <v>324</v>
      </c>
      <c r="U18" s="78" t="s">
        <v>323</v>
      </c>
      <c r="V18" s="78" t="s">
        <v>324</v>
      </c>
      <c r="W18" s="78" t="s">
        <v>323</v>
      </c>
      <c r="X18" s="78" t="s">
        <v>324</v>
      </c>
      <c r="Y18" s="78" t="s">
        <v>325</v>
      </c>
      <c r="Z18" s="78" t="s">
        <v>323</v>
      </c>
      <c r="AA18" s="78" t="s">
        <v>324</v>
      </c>
      <c r="AB18" s="78" t="s">
        <v>323</v>
      </c>
      <c r="AC18" s="78" t="s">
        <v>324</v>
      </c>
      <c r="AD18" s="78" t="s">
        <v>323</v>
      </c>
      <c r="AE18" s="78" t="s">
        <v>324</v>
      </c>
      <c r="AF18" s="78" t="s">
        <v>325</v>
      </c>
      <c r="AG18" s="78" t="s">
        <v>325</v>
      </c>
      <c r="AH18" s="78" t="s">
        <v>323</v>
      </c>
      <c r="AI18" s="78" t="s">
        <v>324</v>
      </c>
      <c r="AJ18" s="78" t="s">
        <v>323</v>
      </c>
      <c r="AK18" s="78" t="s">
        <v>324</v>
      </c>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t="s">
        <v>340</v>
      </c>
      <c r="F23" s="73" t="s">
        <v>341</v>
      </c>
      <c r="G23" s="50" t="s">
        <v>342</v>
      </c>
      <c r="H23" s="50" t="s">
        <v>342</v>
      </c>
      <c r="I23" s="50" t="s">
        <v>341</v>
      </c>
      <c r="J23" s="50" t="s">
        <v>341</v>
      </c>
      <c r="K23" s="50" t="s">
        <v>341</v>
      </c>
      <c r="L23" s="93" t="s">
        <v>343</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t="s">
        <v>347</v>
      </c>
      <c r="F24" s="75" t="s">
        <v>341</v>
      </c>
      <c r="G24" s="74" t="s">
        <v>347</v>
      </c>
      <c r="H24" s="74" t="s">
        <v>347</v>
      </c>
      <c r="I24" s="74" t="s">
        <v>341</v>
      </c>
      <c r="J24" s="74" t="s">
        <v>341</v>
      </c>
      <c r="K24" s="74" t="s">
        <v>341</v>
      </c>
      <c r="L24" s="74" t="s">
        <v>347</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c r="A25" s="42" t="s">
        <v>348</v>
      </c>
      <c r="B25" s="40" t="s">
        <v>349</v>
      </c>
      <c r="C25" s="40" t="s">
        <v>350</v>
      </c>
      <c r="D25" s="21" t="s">
        <v>35</v>
      </c>
      <c r="E25" s="72" t="s">
        <v>139</v>
      </c>
      <c r="F25" s="72" t="s">
        <v>139</v>
      </c>
      <c r="G25" s="72" t="s">
        <v>139</v>
      </c>
      <c r="H25" s="72" t="s">
        <v>139</v>
      </c>
      <c r="I25" s="72" t="s">
        <v>139</v>
      </c>
      <c r="J25" s="72" t="s">
        <v>139</v>
      </c>
      <c r="K25" s="72" t="s">
        <v>139</v>
      </c>
      <c r="L25" s="72" t="s">
        <v>139</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AmeriHealth Caritas North Carolina., Inc.</v>
      </c>
      <c r="F29" s="4" t="str">
        <f>IF(F30&lt;&gt;"",F30,"[Plan 2]")</f>
        <v>Blue Cross and Blue Shield of NC</v>
      </c>
      <c r="G29" s="4" t="str">
        <f>IF(G30&lt;&gt;"",G30,"[Plan 3]")</f>
        <v>Carolina Complete Health, Inc.</v>
      </c>
      <c r="H29" s="4" t="str">
        <f>IF(H30&lt;&gt;"",H30,"[Plan 4]")</f>
        <v>United Healthcare of North Carolina, Inc.</v>
      </c>
      <c r="I29" s="4" t="str">
        <f>IF(I30&lt;&gt;"",I30,"[Plan 5]")</f>
        <v>Wellcare of North Carolina, Inc.</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t="s">
        <v>357</v>
      </c>
      <c r="F30" s="79" t="s">
        <v>358</v>
      </c>
      <c r="G30" s="50" t="s">
        <v>359</v>
      </c>
      <c r="H30" s="50" t="s">
        <v>360</v>
      </c>
      <c r="I30" s="50" t="s">
        <v>361</v>
      </c>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t="s">
        <v>365</v>
      </c>
      <c r="F31" s="50" t="s">
        <v>365</v>
      </c>
      <c r="G31" s="50" t="s">
        <v>365</v>
      </c>
      <c r="H31" s="50" t="s">
        <v>365</v>
      </c>
      <c r="I31" s="50" t="s">
        <v>365</v>
      </c>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t="s">
        <v>369</v>
      </c>
      <c r="F32" s="77" t="s">
        <v>370</v>
      </c>
      <c r="G32" s="77" t="s">
        <v>371</v>
      </c>
      <c r="H32" s="77" t="s">
        <v>372</v>
      </c>
      <c r="I32" s="77" t="s">
        <v>373</v>
      </c>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t="s">
        <v>377</v>
      </c>
      <c r="F33" s="77" t="s">
        <v>378</v>
      </c>
      <c r="G33" s="77" t="s">
        <v>379</v>
      </c>
      <c r="H33" s="77" t="s">
        <v>380</v>
      </c>
      <c r="I33" s="77" t="s">
        <v>381</v>
      </c>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t="s">
        <v>385</v>
      </c>
      <c r="F34" s="77" t="s">
        <v>385</v>
      </c>
      <c r="G34" s="77" t="s">
        <v>385</v>
      </c>
      <c r="H34" s="77" t="s">
        <v>385</v>
      </c>
      <c r="I34" s="77" t="s">
        <v>385</v>
      </c>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v>45230</v>
      </c>
      <c r="F35" s="80">
        <v>45230</v>
      </c>
      <c r="G35" s="80">
        <v>45230</v>
      </c>
      <c r="H35" s="80">
        <v>45230</v>
      </c>
      <c r="I35" s="80">
        <v>45230</v>
      </c>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128" t="s">
        <v>392</v>
      </c>
      <c r="F36" s="79" t="s">
        <v>393</v>
      </c>
      <c r="G36" s="50" t="s">
        <v>394</v>
      </c>
      <c r="H36" s="50" t="s">
        <v>395</v>
      </c>
      <c r="I36" s="50" t="s">
        <v>396</v>
      </c>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t="s">
        <v>400</v>
      </c>
      <c r="F37" s="79" t="s">
        <v>400</v>
      </c>
      <c r="G37" s="50" t="s">
        <v>400</v>
      </c>
      <c r="H37" s="50" t="s">
        <v>400</v>
      </c>
      <c r="I37" s="50" t="s">
        <v>400</v>
      </c>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t="s">
        <v>365</v>
      </c>
      <c r="F38" s="50" t="s">
        <v>365</v>
      </c>
      <c r="G38" s="50" t="s">
        <v>365</v>
      </c>
      <c r="H38" s="50" t="s">
        <v>365</v>
      </c>
      <c r="I38" s="50" t="s">
        <v>365</v>
      </c>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88.5" customHeight="1">
      <c r="A39" s="37" t="s">
        <v>404</v>
      </c>
      <c r="B39" s="16" t="s">
        <v>405</v>
      </c>
      <c r="C39" s="36" t="s">
        <v>406</v>
      </c>
      <c r="D39" s="20" t="s">
        <v>35</v>
      </c>
      <c r="E39" s="77" t="s">
        <v>407</v>
      </c>
      <c r="F39" s="77" t="s">
        <v>407</v>
      </c>
      <c r="G39" s="77" t="s">
        <v>407</v>
      </c>
      <c r="H39" s="77" t="s">
        <v>407</v>
      </c>
      <c r="I39" s="77" t="s">
        <v>407</v>
      </c>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t="s">
        <v>411</v>
      </c>
      <c r="F40" s="50" t="s">
        <v>411</v>
      </c>
      <c r="G40" s="50" t="s">
        <v>411</v>
      </c>
      <c r="H40" s="50" t="s">
        <v>411</v>
      </c>
      <c r="I40" s="50" t="s">
        <v>411</v>
      </c>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t="s">
        <v>415</v>
      </c>
      <c r="F41" s="50" t="s">
        <v>415</v>
      </c>
      <c r="G41" s="50" t="s">
        <v>415</v>
      </c>
      <c r="H41" s="50" t="s">
        <v>415</v>
      </c>
      <c r="I41" s="50" t="s">
        <v>415</v>
      </c>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v>45260</v>
      </c>
      <c r="F42" s="81">
        <v>45260</v>
      </c>
      <c r="G42" s="81">
        <v>45260</v>
      </c>
      <c r="H42" s="81">
        <v>45260</v>
      </c>
      <c r="I42" s="81">
        <v>45260</v>
      </c>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E15:V15 X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CZ135"/>
  <sheetViews>
    <sheetView showGridLines="0" topLeftCell="G1" zoomScaleNormal="100" workbookViewId="0">
      <selection activeCell="K8" sqref="K8"/>
    </sheetView>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IF('I_State&amp;Prog_Info'!F15="","[Program 2]",'I_State&amp;Prog_Info'!F15)</f>
        <v>30-2022-007-DHB - Medicaid Direct Prepaid Inpatient Health Plan</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IF('I_State&amp;Prog_Info'!F17="","(Placeholder for plan type)",'I_State&amp;Prog_Info'!F17)</f>
        <v>PIHP</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IF('I_State&amp;Prog_Info'!F59="","(Placeholder for providers)",'I_State&amp;Prog_Info'!F59)</f>
        <v>Adult behavioral health, 
Pediatric behavioral health, 
Hospital, 
LTSS, 
other services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IF('I_State&amp;Prog_Info'!F39="","(Placeholder for separate analysis and results document)",'I_State&amp;Prog_Info'!F39)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IF('I_State&amp;Prog_Info'!F40="","(Placeholder for separate analysis and results document)",'I_State&amp;Prog_Info'!F40)</f>
        <v>N/A</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IF('I_State&amp;Prog_Info'!F41="","(Placeholder for separate analysis and results document)",'I_State&amp;Prog_Info'!F41)</f>
        <v>N/A</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t="s">
        <v>277</v>
      </c>
      <c r="F14" s="50" t="s">
        <v>277</v>
      </c>
      <c r="G14" s="50" t="s">
        <v>277</v>
      </c>
      <c r="H14" s="50" t="s">
        <v>277</v>
      </c>
      <c r="I14" s="50" t="s">
        <v>278</v>
      </c>
      <c r="J14" s="50" t="s">
        <v>278</v>
      </c>
      <c r="K14" s="50" t="s">
        <v>278</v>
      </c>
      <c r="L14" s="50" t="s">
        <v>277</v>
      </c>
      <c r="M14" s="50" t="s">
        <v>277</v>
      </c>
      <c r="N14" s="50" t="s">
        <v>277</v>
      </c>
      <c r="O14" s="50" t="s">
        <v>277</v>
      </c>
      <c r="P14" s="50" t="s">
        <v>278</v>
      </c>
      <c r="Q14" s="50" t="s">
        <v>278</v>
      </c>
      <c r="R14" s="50" t="s">
        <v>278</v>
      </c>
      <c r="S14" s="50" t="s">
        <v>278</v>
      </c>
      <c r="T14" s="50" t="s">
        <v>278</v>
      </c>
      <c r="U14" s="50" t="s">
        <v>278</v>
      </c>
      <c r="V14" s="50" t="s">
        <v>278</v>
      </c>
      <c r="W14" s="50" t="s">
        <v>278</v>
      </c>
      <c r="X14" s="50" t="s">
        <v>278</v>
      </c>
      <c r="Y14" s="50" t="s">
        <v>278</v>
      </c>
      <c r="Z14" s="50" t="s">
        <v>278</v>
      </c>
      <c r="AA14" s="50" t="s">
        <v>278</v>
      </c>
      <c r="AB14" s="50" t="s">
        <v>419</v>
      </c>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t="s">
        <v>284</v>
      </c>
      <c r="F15" s="50" t="s">
        <v>285</v>
      </c>
      <c r="G15" s="50" t="s">
        <v>284</v>
      </c>
      <c r="H15" s="50" t="s">
        <v>285</v>
      </c>
      <c r="I15" s="50" t="s">
        <v>420</v>
      </c>
      <c r="J15" s="50" t="s">
        <v>421</v>
      </c>
      <c r="K15" s="50" t="s">
        <v>422</v>
      </c>
      <c r="L15" s="50" t="s">
        <v>298</v>
      </c>
      <c r="M15" s="50" t="s">
        <v>299</v>
      </c>
      <c r="N15" s="50" t="s">
        <v>300</v>
      </c>
      <c r="O15" s="50" t="s">
        <v>301</v>
      </c>
      <c r="P15" s="50" t="s">
        <v>423</v>
      </c>
      <c r="Q15" s="50" t="s">
        <v>424</v>
      </c>
      <c r="R15" s="50" t="s">
        <v>424</v>
      </c>
      <c r="S15" s="50" t="s">
        <v>424</v>
      </c>
      <c r="T15" s="50" t="s">
        <v>425</v>
      </c>
      <c r="U15" s="50" t="s">
        <v>425</v>
      </c>
      <c r="V15" s="50" t="s">
        <v>426</v>
      </c>
      <c r="W15" s="50" t="s">
        <v>427</v>
      </c>
      <c r="X15" s="50" t="s">
        <v>428</v>
      </c>
      <c r="Y15" s="50" t="s">
        <v>429</v>
      </c>
      <c r="Z15" s="50" t="s">
        <v>430</v>
      </c>
      <c r="AA15" s="50" t="s">
        <v>431</v>
      </c>
      <c r="AB15" s="50" t="s">
        <v>432</v>
      </c>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t="s">
        <v>100</v>
      </c>
      <c r="F16" s="77" t="s">
        <v>100</v>
      </c>
      <c r="G16" s="77" t="s">
        <v>103</v>
      </c>
      <c r="H16" s="77" t="s">
        <v>103</v>
      </c>
      <c r="I16" s="77" t="s">
        <v>121</v>
      </c>
      <c r="J16" s="77" t="s">
        <v>310</v>
      </c>
      <c r="K16" s="77" t="s">
        <v>433</v>
      </c>
      <c r="L16" s="77" t="s">
        <v>312</v>
      </c>
      <c r="M16" s="77" t="s">
        <v>312</v>
      </c>
      <c r="N16" s="77" t="s">
        <v>313</v>
      </c>
      <c r="O16" s="77" t="s">
        <v>313</v>
      </c>
      <c r="P16" s="77" t="s">
        <v>434</v>
      </c>
      <c r="Q16" s="77" t="s">
        <v>435</v>
      </c>
      <c r="R16" s="77" t="s">
        <v>436</v>
      </c>
      <c r="S16" s="77" t="s">
        <v>437</v>
      </c>
      <c r="T16" s="77" t="s">
        <v>437</v>
      </c>
      <c r="U16" s="77" t="s">
        <v>438</v>
      </c>
      <c r="V16" s="77" t="s">
        <v>439</v>
      </c>
      <c r="W16" s="77" t="s">
        <v>439</v>
      </c>
      <c r="X16" s="77" t="s">
        <v>440</v>
      </c>
      <c r="Y16" s="77" t="s">
        <v>441</v>
      </c>
      <c r="Z16" s="77" t="s">
        <v>441</v>
      </c>
      <c r="AA16" s="77" t="s">
        <v>442</v>
      </c>
      <c r="AB16" s="77" t="s">
        <v>442</v>
      </c>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t="s">
        <v>317</v>
      </c>
      <c r="F17" s="77" t="s">
        <v>317</v>
      </c>
      <c r="G17" s="77" t="s">
        <v>318</v>
      </c>
      <c r="H17" s="77" t="s">
        <v>318</v>
      </c>
      <c r="I17" s="77" t="s">
        <v>319</v>
      </c>
      <c r="J17" s="77" t="s">
        <v>319</v>
      </c>
      <c r="K17" s="77" t="s">
        <v>319</v>
      </c>
      <c r="L17" s="77" t="s">
        <v>317</v>
      </c>
      <c r="M17" s="77" t="s">
        <v>317</v>
      </c>
      <c r="N17" s="77" t="s">
        <v>319</v>
      </c>
      <c r="O17" s="77" t="s">
        <v>319</v>
      </c>
      <c r="P17" s="77" t="s">
        <v>319</v>
      </c>
      <c r="Q17" s="77" t="s">
        <v>319</v>
      </c>
      <c r="R17" s="77" t="s">
        <v>319</v>
      </c>
      <c r="S17" s="77" t="s">
        <v>317</v>
      </c>
      <c r="T17" s="77" t="s">
        <v>443</v>
      </c>
      <c r="U17" s="77" t="s">
        <v>319</v>
      </c>
      <c r="V17" s="77" t="s">
        <v>317</v>
      </c>
      <c r="W17" s="77" t="s">
        <v>444</v>
      </c>
      <c r="X17" s="77" t="s">
        <v>317</v>
      </c>
      <c r="Y17" s="77" t="s">
        <v>319</v>
      </c>
      <c r="Z17" s="77" t="s">
        <v>319</v>
      </c>
      <c r="AA17" s="77" t="s">
        <v>319</v>
      </c>
      <c r="AB17" s="77" t="s">
        <v>319</v>
      </c>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t="s">
        <v>323</v>
      </c>
      <c r="F18" s="78" t="s">
        <v>324</v>
      </c>
      <c r="G18" s="78" t="s">
        <v>323</v>
      </c>
      <c r="H18" s="78" t="s">
        <v>324</v>
      </c>
      <c r="I18" s="78" t="s">
        <v>325</v>
      </c>
      <c r="J18" s="78" t="s">
        <v>325</v>
      </c>
      <c r="K18" s="78" t="s">
        <v>325</v>
      </c>
      <c r="L18" s="78" t="s">
        <v>323</v>
      </c>
      <c r="M18" s="78" t="s">
        <v>324</v>
      </c>
      <c r="N18" s="78" t="s">
        <v>323</v>
      </c>
      <c r="O18" s="78" t="s">
        <v>324</v>
      </c>
      <c r="P18" s="78" t="s">
        <v>325</v>
      </c>
      <c r="Q18" s="78" t="s">
        <v>325</v>
      </c>
      <c r="R18" s="78" t="s">
        <v>325</v>
      </c>
      <c r="S18" s="78" t="s">
        <v>325</v>
      </c>
      <c r="T18" s="78" t="s">
        <v>325</v>
      </c>
      <c r="U18" s="78" t="s">
        <v>325</v>
      </c>
      <c r="V18" s="78" t="s">
        <v>325</v>
      </c>
      <c r="W18" s="78" t="s">
        <v>325</v>
      </c>
      <c r="X18" s="78" t="s">
        <v>325</v>
      </c>
      <c r="Y18" s="78" t="s">
        <v>325</v>
      </c>
      <c r="Z18" s="78" t="s">
        <v>325</v>
      </c>
      <c r="AA18" s="78" t="s">
        <v>325</v>
      </c>
      <c r="AB18" s="78" t="s">
        <v>325</v>
      </c>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t="s">
        <v>340</v>
      </c>
      <c r="F23" s="73" t="s">
        <v>341</v>
      </c>
      <c r="G23" s="50" t="s">
        <v>341</v>
      </c>
      <c r="H23" s="50" t="s">
        <v>341</v>
      </c>
      <c r="I23" s="50" t="s">
        <v>341</v>
      </c>
      <c r="J23" s="50" t="s">
        <v>341</v>
      </c>
      <c r="K23" s="50" t="s">
        <v>341</v>
      </c>
      <c r="L23" s="93" t="s">
        <v>445</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t="s">
        <v>347</v>
      </c>
      <c r="F24" s="75" t="s">
        <v>341</v>
      </c>
      <c r="G24" s="74" t="s">
        <v>341</v>
      </c>
      <c r="H24" s="74" t="s">
        <v>341</v>
      </c>
      <c r="I24" s="74" t="s">
        <v>341</v>
      </c>
      <c r="J24" s="74" t="s">
        <v>341</v>
      </c>
      <c r="K24" s="74" t="s">
        <v>341</v>
      </c>
      <c r="L24" s="74" t="s">
        <v>347</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c r="A25" s="42" t="s">
        <v>348</v>
      </c>
      <c r="B25" s="40" t="s">
        <v>349</v>
      </c>
      <c r="C25" s="40" t="s">
        <v>350</v>
      </c>
      <c r="D25" s="21" t="s">
        <v>35</v>
      </c>
      <c r="E25" s="72" t="s">
        <v>139</v>
      </c>
      <c r="F25" s="72" t="s">
        <v>139</v>
      </c>
      <c r="G25" s="72" t="s">
        <v>139</v>
      </c>
      <c r="H25" s="72" t="s">
        <v>139</v>
      </c>
      <c r="I25" s="72" t="s">
        <v>139</v>
      </c>
      <c r="J25" s="72" t="s">
        <v>139</v>
      </c>
      <c r="K25" s="72" t="s">
        <v>139</v>
      </c>
      <c r="L25" s="72" t="s">
        <v>139</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Alliance Health</v>
      </c>
      <c r="F29" s="4" t="str">
        <f>IF(F30&lt;&gt;"",F30,"[Plan 2]")</f>
        <v>Eastpointe</v>
      </c>
      <c r="G29" s="4" t="str">
        <f>IF(G30&lt;&gt;"",G30,"[Plan 3]")</f>
        <v>Partners Health Management</v>
      </c>
      <c r="H29" s="4" t="str">
        <f>IF(H30&lt;&gt;"",H30,"[Plan 4]")</f>
        <v>Sandhills Center</v>
      </c>
      <c r="I29" s="4" t="str">
        <f>IF(I30&lt;&gt;"",I30,"[Plan 5]")</f>
        <v>Trillium Health Resources</v>
      </c>
      <c r="J29" s="4" t="str">
        <f>IF(J30&lt;&gt;"",J30,"[Plan 6]")</f>
        <v>Vaya Health</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t="s">
        <v>446</v>
      </c>
      <c r="F30" s="79" t="s">
        <v>447</v>
      </c>
      <c r="G30" s="50" t="s">
        <v>448</v>
      </c>
      <c r="H30" s="50" t="s">
        <v>449</v>
      </c>
      <c r="I30" s="50" t="s">
        <v>450</v>
      </c>
      <c r="J30" s="50" t="s">
        <v>451</v>
      </c>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t="s">
        <v>365</v>
      </c>
      <c r="F31" s="50" t="s">
        <v>365</v>
      </c>
      <c r="G31" s="50" t="s">
        <v>365</v>
      </c>
      <c r="H31" s="50" t="s">
        <v>452</v>
      </c>
      <c r="I31" s="50" t="s">
        <v>365</v>
      </c>
      <c r="J31" s="50" t="s">
        <v>452</v>
      </c>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t="s">
        <v>453</v>
      </c>
      <c r="F32" s="77" t="s">
        <v>454</v>
      </c>
      <c r="G32" s="77" t="s">
        <v>373</v>
      </c>
      <c r="H32" s="77" t="s">
        <v>455</v>
      </c>
      <c r="I32" s="77" t="s">
        <v>456</v>
      </c>
      <c r="J32" s="77" t="s">
        <v>455</v>
      </c>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t="s">
        <v>457</v>
      </c>
      <c r="F33" s="77" t="s">
        <v>458</v>
      </c>
      <c r="G33" s="77" t="s">
        <v>381</v>
      </c>
      <c r="H33" s="77" t="s">
        <v>139</v>
      </c>
      <c r="I33" s="77" t="s">
        <v>459</v>
      </c>
      <c r="J33" s="77" t="s">
        <v>139</v>
      </c>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t="s">
        <v>460</v>
      </c>
      <c r="F34" s="77" t="s">
        <v>460</v>
      </c>
      <c r="G34" s="77" t="s">
        <v>460</v>
      </c>
      <c r="H34" s="77" t="s">
        <v>139</v>
      </c>
      <c r="I34" s="77" t="s">
        <v>460</v>
      </c>
      <c r="J34" s="77" t="s">
        <v>139</v>
      </c>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v>45230</v>
      </c>
      <c r="F35" s="80">
        <v>45230</v>
      </c>
      <c r="G35" s="80">
        <v>45230</v>
      </c>
      <c r="H35" s="80" t="s">
        <v>139</v>
      </c>
      <c r="I35" s="80">
        <v>45230</v>
      </c>
      <c r="J35" s="80">
        <v>45230</v>
      </c>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t="s">
        <v>461</v>
      </c>
      <c r="F36" s="79" t="s">
        <v>462</v>
      </c>
      <c r="G36" s="50" t="s">
        <v>463</v>
      </c>
      <c r="H36" s="50" t="s">
        <v>464</v>
      </c>
      <c r="I36" s="50" t="s">
        <v>465</v>
      </c>
      <c r="J36" s="50" t="s">
        <v>466</v>
      </c>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t="s">
        <v>400</v>
      </c>
      <c r="F37" s="79" t="s">
        <v>400</v>
      </c>
      <c r="G37" s="50" t="s">
        <v>400</v>
      </c>
      <c r="H37" s="50" t="s">
        <v>139</v>
      </c>
      <c r="I37" s="50" t="s">
        <v>400</v>
      </c>
      <c r="J37" s="50" t="s">
        <v>400</v>
      </c>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t="s">
        <v>365</v>
      </c>
      <c r="F38" s="50" t="s">
        <v>365</v>
      </c>
      <c r="G38" s="50" t="s">
        <v>365</v>
      </c>
      <c r="H38" s="50" t="s">
        <v>365</v>
      </c>
      <c r="I38" s="50" t="s">
        <v>365</v>
      </c>
      <c r="J38" s="50" t="s">
        <v>365</v>
      </c>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t="s">
        <v>467</v>
      </c>
      <c r="F39" s="77" t="s">
        <v>467</v>
      </c>
      <c r="G39" s="77" t="s">
        <v>467</v>
      </c>
      <c r="H39" s="77" t="s">
        <v>467</v>
      </c>
      <c r="I39" s="77" t="s">
        <v>467</v>
      </c>
      <c r="J39" s="77" t="s">
        <v>467</v>
      </c>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130" t="s">
        <v>468</v>
      </c>
      <c r="F40" s="50" t="s">
        <v>468</v>
      </c>
      <c r="G40" s="50" t="s">
        <v>468</v>
      </c>
      <c r="H40" s="50" t="s">
        <v>468</v>
      </c>
      <c r="I40" s="50" t="s">
        <v>468</v>
      </c>
      <c r="J40" s="50" t="s">
        <v>468</v>
      </c>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t="s">
        <v>415</v>
      </c>
      <c r="F41" s="50" t="s">
        <v>415</v>
      </c>
      <c r="G41" s="50" t="s">
        <v>415</v>
      </c>
      <c r="H41" s="50" t="s">
        <v>415</v>
      </c>
      <c r="I41" s="50" t="s">
        <v>415</v>
      </c>
      <c r="J41" s="50" t="s">
        <v>415</v>
      </c>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t="s">
        <v>139</v>
      </c>
      <c r="F42" s="81" t="s">
        <v>139</v>
      </c>
      <c r="G42" s="81" t="s">
        <v>139</v>
      </c>
      <c r="H42" s="81" t="s">
        <v>139</v>
      </c>
      <c r="I42" s="81" t="s">
        <v>139</v>
      </c>
      <c r="J42" s="81" t="s">
        <v>139</v>
      </c>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phoneticPr fontId="9" type="noConversion"/>
  <dataValidations count="1">
    <dataValidation allowBlank="1" showInputMessage="1" prompt="To enter free text, select cell and type - do not click into cell" sqref="E15:CZ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EF77138C-C6CC-49FC-9762-0CF789395845}">
          <x14:formula1>
            <xm:f>'Set Values'!$H$3:$H$12</xm:f>
          </x14:formula1>
          <xm:sqref>E18:CZ18</xm:sqref>
        </x14:dataValidation>
        <x14:dataValidation type="list" allowBlank="1" showInputMessage="1" xr:uid="{BD864586-F969-4FA2-8DFB-A4385F283DC0}">
          <x14:formula1>
            <xm:f>'Set Values'!$K$3:$K$10</xm:f>
          </x14:formula1>
          <xm:sqref>E23:L23</xm:sqref>
        </x14:dataValidation>
        <x14:dataValidation type="list" allowBlank="1" showInputMessage="1" prompt="To enter free text, select cell and type - do not click into cell" xr:uid="{970EAB54-0CEA-4ABD-A713-631E7B568C40}">
          <x14:formula1>
            <xm:f>'Set Values'!$G$3:$G$14</xm:f>
          </x14:formula1>
          <xm:sqref>E16:CZ16</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prompt="To enter free text, select cell and type - do not click into cell" xr:uid="{DAFAAC69-2DCB-481B-A1DA-1D0F94A853E8}">
          <x14:formula1>
            <xm:f>'Set Values'!$F$3:$F$12</xm:f>
          </x14:formula1>
          <xm:sqref>E14:CZ14</xm:sqref>
        </x14:dataValidation>
        <x14:dataValidation type="list" allowBlank="1" showInputMessage="1" prompt="To enter free text, select cell and type - do not click into cell" xr:uid="{B387176A-EA06-4BE8-8258-7140B3FB4392}">
          <x14:formula1>
            <xm:f>'Set Values'!$I$3:$I$7</xm:f>
          </x14:formula1>
          <xm:sqref>E17:CZ17</xm:sqref>
        </x14:dataValidation>
        <x14:dataValidation type="list" allowBlank="1" showInputMessage="1" xr:uid="{A282B94B-1B82-4A07-9B5C-284F692A09D4}">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CZ135"/>
  <sheetViews>
    <sheetView showGridLines="0" topLeftCell="A29" zoomScale="85" zoomScaleNormal="85" workbookViewId="0">
      <selection activeCell="I31" sqref="I31"/>
    </sheetView>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IF('I_State&amp;Prog_Info'!G15="","[Program 3]",'I_State&amp;Prog_Info'!G15)</f>
        <v>[Program 3]</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IF('I_State&amp;Prog_Info'!G17="","(Placeholder for plan type)",'I_State&amp;Prog_Info'!G17)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IF('I_State&amp;Prog_Info'!G59="","(Placeholder for providers)",'I_State&amp;Prog_Info'!G59)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IF('I_State&amp;Prog_Info'!G39="","(Placeholder for separate analysis and results document)",'I_State&amp;Prog_Info'!G39)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IF('I_State&amp;Prog_Info'!G40="","(Placeholder for separate analysis and results document)",'I_State&amp;Prog_Info'!G40)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IF('I_State&amp;Prog_Info'!G41="","(Placeholder for separate analysis and results document)",'I_State&amp;Prog_Info'!G41)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93"/>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143838C-16AC-4BE0-8CAB-2ED85572793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CZ135"/>
  <sheetViews>
    <sheetView showGridLines="0" topLeftCell="A17"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IF('I_State&amp;Prog_Info'!H15="","[Program 4]",'I_State&amp;Prog_Info'!H15)</f>
        <v>[Program 4]</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1" customHeight="1">
      <c r="A4" s="166" t="s">
        <v>165</v>
      </c>
      <c r="B4" s="167"/>
      <c r="C4" s="69" t="str">
        <f>IF('I_State&amp;Prog_Info'!H17="","(Placeholder for plan type)",'I_State&amp;Prog_Info'!H17)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IF('I_State&amp;Prog_Info'!H59="","(Placeholder for providers)",'I_State&amp;Prog_Info'!H59)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IF('I_State&amp;Prog_Info'!H39="","(Placeholder for separate analysis and results document)",'I_State&amp;Prog_Info'!H39)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IF('I_State&amp;Prog_Info'!H40="","(Placeholder for separate analysis and results document)",'I_State&amp;Prog_Info'!H40)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IF('I_State&amp;Prog_Info'!H41="","(Placeholder for separate analysis and results document)",'I_State&amp;Prog_Info'!H41)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33BDB7B-3A17-407F-A328-83C8EAD5126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1066BE99-F186-4324-8667-A07AE1BE957A}">
          <x14:formula1>
            <xm:f>'Set Values'!$H$3:$H$12</xm:f>
          </x14:formula1>
          <xm:sqref>E18:CZ18</xm:sqref>
        </x14:dataValidation>
        <x14:dataValidation type="list" allowBlank="1" showInputMessage="1" xr:uid="{18D86A26-FBE8-414E-AB15-4F9343D2974D}">
          <x14:formula1>
            <xm:f>'Set Values'!$K$3:$K$10</xm:f>
          </x14:formula1>
          <xm:sqref>E23:L23</xm:sqref>
        </x14:dataValidation>
        <x14:dataValidation type="list" allowBlank="1" showInputMessage="1" prompt="To enter free text, select cell and type - do not click into cell" xr:uid="{983C40A5-AB51-45D2-9276-D0511E7108BA}">
          <x14:formula1>
            <xm:f>'Set Values'!$G$3:$G$14</xm:f>
          </x14:formula1>
          <xm:sqref>E16:CZ16</xm:sqref>
        </x14:dataValidation>
        <x14:dataValidation type="list" allowBlank="1" showInputMessage="1" showErrorMessage="1" xr:uid="{B2917F54-9488-43A7-9266-70B27C8EB93C}">
          <x14:formula1>
            <xm:f>'Set Values'!$L$3:$L$5</xm:f>
          </x14:formula1>
          <xm:sqref>E24:L24</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prompt="To enter free text, select cell and type - do not click into cell" xr:uid="{C5AE45FB-AC7D-4DB3-B333-B81C8E43F213}">
          <x14:formula1>
            <xm:f>'Set Values'!$F$3:$F$12</xm:f>
          </x14:formula1>
          <xm:sqref>E14:CZ14</xm:sqref>
        </x14:dataValidation>
        <x14:dataValidation type="list" allowBlank="1" showInputMessage="1" prompt="To enter free text, select cell and type - do not click into cell" xr:uid="{C3E11CA8-C4C3-4344-96C1-C73527FBB804}">
          <x14:formula1>
            <xm:f>'Set Values'!$I$3:$I$7</xm:f>
          </x14:formula1>
          <xm:sqref>E17:CZ17</xm:sqref>
        </x14:dataValidation>
        <x14:dataValidation type="list" allowBlank="1" showInputMessage="1" xr:uid="{C9498449-5E16-4AA4-86B2-58D705AF1BD9}">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CZ135"/>
  <sheetViews>
    <sheetView showGridLines="0"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IF('I_State&amp;Prog_Info'!I15="","[Program 5]",'I_State&amp;Prog_Info'!I15)</f>
        <v>[Program 5]</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IF('I_State&amp;Prog_Info'!I17="","(Placeholder for plan type)",'I_State&amp;Prog_Info'!I17)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IF('I_State&amp;Prog_Info'!I59="","(Placeholder for providers)",'I_State&amp;Prog_Info'!I59)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IF('I_State&amp;Prog_Info'!I39="","(Placeholder for separate analysis and results document)",'I_State&amp;Prog_Info'!I39)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IF('I_State&amp;Prog_Info'!I40="","(Placeholder for separate analysis and results document)",'I_State&amp;Prog_Info'!I40)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IF('I_State&amp;Prog_Info'!I41="","(Placeholder for separate analysis and results document)",'I_State&amp;Prog_Info'!I41)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CZ135"/>
  <sheetViews>
    <sheetView showGridLines="0"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IF('I_State&amp;Prog_Info'!J15="","[Program 6]",'I_State&amp;Prog_Info'!J15)</f>
        <v>[Program 6]</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IF('I_State&amp;Prog_Info'!J17="","(Placeholder for plan type)",'I_State&amp;Prog_Info'!J17)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IF('I_State&amp;Prog_Info'!J59="","(Placeholder for providers)",'I_State&amp;Prog_Info'!J59)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IF('I_State&amp;Prog_Info'!J39="","(Placeholder for separate analysis and results document)",'I_State&amp;Prog_Info'!J39)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IF('I_State&amp;Prog_Info'!J40="","(Placeholder for separate analysis and results document)",'I_State&amp;Prog_Info'!J40)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IF('I_State&amp;Prog_Info'!J41="","(Placeholder for separate analysis and results document)",'I_State&amp;Prog_Info'!J41)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CZ135"/>
  <sheetViews>
    <sheetView showGridLines="0" zoomScale="85" zoomScaleNormal="85" workbookViewId="0"/>
  </sheetViews>
  <sheetFormatPr defaultColWidth="9.28515625" defaultRowHeight="14.1"/>
  <cols>
    <col min="1" max="1" width="7.5703125" style="5" customWidth="1"/>
    <col min="2" max="2" width="39.5703125" style="5" customWidth="1"/>
    <col min="3" max="3" width="71.5703125" style="10" customWidth="1"/>
    <col min="4" max="4" width="29.42578125" style="10" customWidth="1"/>
    <col min="5" max="12" width="24.7109375" style="10" customWidth="1"/>
    <col min="13" max="44" width="20.5703125" style="10" customWidth="1"/>
    <col min="45" max="105" width="20.5703125" style="5" customWidth="1"/>
    <col min="106" max="16384" width="9.28515625" style="5"/>
  </cols>
  <sheetData>
    <row r="1" spans="1:104" ht="28.5" customHeight="1">
      <c r="A1" s="14" t="s">
        <v>162</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c r="A2" s="120" t="s">
        <v>163</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c r="A3" s="121" t="s">
        <v>164</v>
      </c>
      <c r="B3" s="122"/>
      <c r="C3" s="123" t="str">
        <f>IF('I_State&amp;Prog_Info'!K15="","[Program 7]",'I_State&amp;Prog_Info'!K15)</f>
        <v>[Program 7]</v>
      </c>
      <c r="D3" s="133"/>
      <c r="E3" s="5"/>
      <c r="F3" s="133"/>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c r="A4" s="166" t="s">
        <v>165</v>
      </c>
      <c r="B4" s="167"/>
      <c r="C4" s="69" t="str">
        <f>IF('I_State&amp;Prog_Info'!K17="","(Placeholder for plan type)",'I_State&amp;Prog_Info'!K17)</f>
        <v>(Placeholder for plan type)</v>
      </c>
      <c r="D4" s="133"/>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c r="A5" s="166" t="s">
        <v>166</v>
      </c>
      <c r="B5" s="167"/>
      <c r="C5" s="69" t="str">
        <f>IF('I_State&amp;Prog_Info'!K59="","(Placeholder for providers)",'I_State&amp;Prog_Info'!K59)</f>
        <v>(Placeholder for providers)</v>
      </c>
      <c r="D5" s="133"/>
      <c r="E5" s="5"/>
      <c r="F5" s="133"/>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c r="A6" s="166" t="s">
        <v>167</v>
      </c>
      <c r="B6" s="167"/>
      <c r="C6" s="70" t="str">
        <f>IF('I_State&amp;Prog_Info'!K39="","(Placeholder for separate analysis and results document)",'I_State&amp;Prog_Info'!K39)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E6" s="133"/>
      <c r="F6" s="133"/>
      <c r="G6" s="133"/>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c r="A7" s="166" t="s">
        <v>168</v>
      </c>
      <c r="B7" s="167"/>
      <c r="C7" s="70" t="str">
        <f>IF('I_State&amp;Prog_Info'!K40="","(Placeholder for separate analysis and results document)",'I_State&amp;Prog_Info'!K40)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c r="A8" s="170" t="s">
        <v>169</v>
      </c>
      <c r="B8" s="171"/>
      <c r="C8" s="71" t="str">
        <f>IF('I_State&amp;Prog_Info'!K41="","(Placeholder for separate analysis and results document)",'I_State&amp;Prog_Info'!K41)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c r="A9" s="168" t="s">
        <v>170</v>
      </c>
      <c r="B9" s="168"/>
      <c r="C9" s="168"/>
      <c r="D9" s="133"/>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c r="A10" s="133"/>
      <c r="B10" s="133"/>
      <c r="C10" s="133"/>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c r="A11" s="169" t="s">
        <v>171</v>
      </c>
      <c r="B11" s="169"/>
      <c r="C11" s="169"/>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c r="A12" s="153" t="s">
        <v>172</v>
      </c>
      <c r="B12" s="153"/>
      <c r="C12" s="153"/>
      <c r="D12" s="138"/>
      <c r="E12" s="124" t="s">
        <v>173</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c r="A13" s="6" t="s">
        <v>28</v>
      </c>
      <c r="B13" s="7" t="s">
        <v>29</v>
      </c>
      <c r="C13" s="7" t="s">
        <v>30</v>
      </c>
      <c r="D13" s="7" t="s">
        <v>31</v>
      </c>
      <c r="E13" s="4" t="s">
        <v>174</v>
      </c>
      <c r="F13" s="4" t="s">
        <v>175</v>
      </c>
      <c r="G13" s="4" t="s">
        <v>176</v>
      </c>
      <c r="H13" s="4" t="s">
        <v>177</v>
      </c>
      <c r="I13" s="4" t="s">
        <v>178</v>
      </c>
      <c r="J13" s="4" t="s">
        <v>179</v>
      </c>
      <c r="K13" s="4" t="s">
        <v>180</v>
      </c>
      <c r="L13" s="4" t="s">
        <v>181</v>
      </c>
      <c r="M13" s="4" t="s">
        <v>182</v>
      </c>
      <c r="N13" s="4" t="s">
        <v>183</v>
      </c>
      <c r="O13" s="4" t="s">
        <v>184</v>
      </c>
      <c r="P13" s="4" t="s">
        <v>185</v>
      </c>
      <c r="Q13" s="4" t="s">
        <v>186</v>
      </c>
      <c r="R13" s="4" t="s">
        <v>187</v>
      </c>
      <c r="S13" s="4" t="s">
        <v>188</v>
      </c>
      <c r="T13" s="4" t="s">
        <v>189</v>
      </c>
      <c r="U13" s="4" t="s">
        <v>190</v>
      </c>
      <c r="V13" s="4" t="s">
        <v>191</v>
      </c>
      <c r="W13" s="4" t="s">
        <v>192</v>
      </c>
      <c r="X13" s="4" t="s">
        <v>193</v>
      </c>
      <c r="Y13" s="4" t="s">
        <v>194</v>
      </c>
      <c r="Z13" s="4" t="s">
        <v>195</v>
      </c>
      <c r="AA13" s="4" t="s">
        <v>196</v>
      </c>
      <c r="AB13" s="4" t="s">
        <v>197</v>
      </c>
      <c r="AC13" s="4" t="s">
        <v>198</v>
      </c>
      <c r="AD13" s="4" t="s">
        <v>199</v>
      </c>
      <c r="AE13" s="4" t="s">
        <v>200</v>
      </c>
      <c r="AF13" s="4" t="s">
        <v>201</v>
      </c>
      <c r="AG13" s="4" t="s">
        <v>202</v>
      </c>
      <c r="AH13" s="4" t="s">
        <v>203</v>
      </c>
      <c r="AI13" s="4" t="s">
        <v>204</v>
      </c>
      <c r="AJ13" s="4" t="s">
        <v>205</v>
      </c>
      <c r="AK13" s="4" t="s">
        <v>206</v>
      </c>
      <c r="AL13" s="4" t="s">
        <v>207</v>
      </c>
      <c r="AM13" s="4" t="s">
        <v>208</v>
      </c>
      <c r="AN13" s="4" t="s">
        <v>209</v>
      </c>
      <c r="AO13" s="4" t="s">
        <v>210</v>
      </c>
      <c r="AP13" s="4" t="s">
        <v>211</v>
      </c>
      <c r="AQ13" s="4" t="s">
        <v>212</v>
      </c>
      <c r="AR13" s="4" t="s">
        <v>213</v>
      </c>
      <c r="AS13" s="4" t="s">
        <v>214</v>
      </c>
      <c r="AT13" s="4" t="s">
        <v>215</v>
      </c>
      <c r="AU13" s="4" t="s">
        <v>216</v>
      </c>
      <c r="AV13" s="4" t="s">
        <v>217</v>
      </c>
      <c r="AW13" s="4" t="s">
        <v>218</v>
      </c>
      <c r="AX13" s="4" t="s">
        <v>219</v>
      </c>
      <c r="AY13" s="4" t="s">
        <v>220</v>
      </c>
      <c r="AZ13" s="4" t="s">
        <v>221</v>
      </c>
      <c r="BA13" s="4" t="s">
        <v>222</v>
      </c>
      <c r="BB13" s="4" t="s">
        <v>223</v>
      </c>
      <c r="BC13" s="4" t="s">
        <v>224</v>
      </c>
      <c r="BD13" s="4" t="s">
        <v>225</v>
      </c>
      <c r="BE13" s="4" t="s">
        <v>226</v>
      </c>
      <c r="BF13" s="4" t="s">
        <v>227</v>
      </c>
      <c r="BG13" s="4" t="s">
        <v>228</v>
      </c>
      <c r="BH13" s="4" t="s">
        <v>229</v>
      </c>
      <c r="BI13" s="4" t="s">
        <v>230</v>
      </c>
      <c r="BJ13" s="4" t="s">
        <v>231</v>
      </c>
      <c r="BK13" s="4" t="s">
        <v>232</v>
      </c>
      <c r="BL13" s="4" t="s">
        <v>233</v>
      </c>
      <c r="BM13" s="4" t="s">
        <v>234</v>
      </c>
      <c r="BN13" s="4" t="s">
        <v>235</v>
      </c>
      <c r="BO13" s="4" t="s">
        <v>236</v>
      </c>
      <c r="BP13" s="4" t="s">
        <v>237</v>
      </c>
      <c r="BQ13" s="4" t="s">
        <v>238</v>
      </c>
      <c r="BR13" s="4" t="s">
        <v>239</v>
      </c>
      <c r="BS13" s="4" t="s">
        <v>240</v>
      </c>
      <c r="BT13" s="4" t="s">
        <v>241</v>
      </c>
      <c r="BU13" s="4" t="s">
        <v>242</v>
      </c>
      <c r="BV13" s="4" t="s">
        <v>243</v>
      </c>
      <c r="BW13" s="4" t="s">
        <v>244</v>
      </c>
      <c r="BX13" s="4" t="s">
        <v>245</v>
      </c>
      <c r="BY13" s="4" t="s">
        <v>246</v>
      </c>
      <c r="BZ13" s="4" t="s">
        <v>247</v>
      </c>
      <c r="CA13" s="4" t="s">
        <v>248</v>
      </c>
      <c r="CB13" s="4" t="s">
        <v>249</v>
      </c>
      <c r="CC13" s="4" t="s">
        <v>250</v>
      </c>
      <c r="CD13" s="4" t="s">
        <v>251</v>
      </c>
      <c r="CE13" s="4" t="s">
        <v>252</v>
      </c>
      <c r="CF13" s="4" t="s">
        <v>253</v>
      </c>
      <c r="CG13" s="4" t="s">
        <v>254</v>
      </c>
      <c r="CH13" s="4" t="s">
        <v>255</v>
      </c>
      <c r="CI13" s="4" t="s">
        <v>256</v>
      </c>
      <c r="CJ13" s="4" t="s">
        <v>257</v>
      </c>
      <c r="CK13" s="4" t="s">
        <v>258</v>
      </c>
      <c r="CL13" s="4" t="s">
        <v>259</v>
      </c>
      <c r="CM13" s="4" t="s">
        <v>260</v>
      </c>
      <c r="CN13" s="4" t="s">
        <v>261</v>
      </c>
      <c r="CO13" s="4" t="s">
        <v>262</v>
      </c>
      <c r="CP13" s="4" t="s">
        <v>263</v>
      </c>
      <c r="CQ13" s="4" t="s">
        <v>264</v>
      </c>
      <c r="CR13" s="4" t="s">
        <v>265</v>
      </c>
      <c r="CS13" s="4" t="s">
        <v>266</v>
      </c>
      <c r="CT13" s="4" t="s">
        <v>267</v>
      </c>
      <c r="CU13" s="4" t="s">
        <v>268</v>
      </c>
      <c r="CV13" s="4" t="s">
        <v>269</v>
      </c>
      <c r="CW13" s="4" t="s">
        <v>270</v>
      </c>
      <c r="CX13" s="4" t="s">
        <v>271</v>
      </c>
      <c r="CY13" s="4" t="s">
        <v>272</v>
      </c>
      <c r="CZ13" s="4" t="s">
        <v>273</v>
      </c>
    </row>
    <row r="14" spans="1:104" ht="27.95">
      <c r="A14" s="54" t="s">
        <v>274</v>
      </c>
      <c r="B14" s="36" t="s">
        <v>275</v>
      </c>
      <c r="C14" s="16" t="s">
        <v>276</v>
      </c>
      <c r="D14" s="43" t="s">
        <v>75</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95">
      <c r="A15" s="54" t="s">
        <v>279</v>
      </c>
      <c r="B15" s="36" t="s">
        <v>280</v>
      </c>
      <c r="C15" s="16" t="s">
        <v>281</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95">
      <c r="A16" s="54" t="s">
        <v>302</v>
      </c>
      <c r="B16" s="36" t="s">
        <v>303</v>
      </c>
      <c r="C16" s="36" t="s">
        <v>304</v>
      </c>
      <c r="D16" s="43" t="s">
        <v>75</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95">
      <c r="A17" s="54" t="s">
        <v>314</v>
      </c>
      <c r="B17" s="55" t="s">
        <v>315</v>
      </c>
      <c r="C17" s="22" t="s">
        <v>316</v>
      </c>
      <c r="D17" s="44" t="s">
        <v>75</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5" thickBot="1">
      <c r="A18" s="60" t="s">
        <v>320</v>
      </c>
      <c r="B18" s="40" t="s">
        <v>321</v>
      </c>
      <c r="C18" s="21" t="s">
        <v>322</v>
      </c>
      <c r="D18" s="45" t="s">
        <v>75</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c r="A19" s="113" t="s">
        <v>58</v>
      </c>
      <c r="B19" s="34"/>
      <c r="C19" s="34"/>
      <c r="D19" s="34"/>
    </row>
    <row r="20" spans="1:104" ht="43.5" customHeight="1" thickBot="1">
      <c r="A20" s="169" t="s">
        <v>326</v>
      </c>
      <c r="B20" s="169"/>
      <c r="C20" s="169"/>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c r="A21" s="156" t="s">
        <v>327</v>
      </c>
      <c r="B21" s="156"/>
      <c r="C21" s="156"/>
      <c r="D21" s="138"/>
      <c r="E21" s="124" t="s">
        <v>328</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c r="A22" s="6" t="s">
        <v>28</v>
      </c>
      <c r="B22" s="7" t="s">
        <v>29</v>
      </c>
      <c r="C22" s="7" t="s">
        <v>30</v>
      </c>
      <c r="D22" s="7" t="s">
        <v>31</v>
      </c>
      <c r="E22" s="62" t="s">
        <v>329</v>
      </c>
      <c r="F22" s="62" t="s">
        <v>330</v>
      </c>
      <c r="G22" s="62" t="s">
        <v>331</v>
      </c>
      <c r="H22" s="62" t="s">
        <v>332</v>
      </c>
      <c r="I22" s="62" t="s">
        <v>333</v>
      </c>
      <c r="J22" s="62" t="s">
        <v>334</v>
      </c>
      <c r="K22" s="62" t="s">
        <v>335</v>
      </c>
      <c r="L22" s="62" t="s">
        <v>336</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c r="A23" s="37" t="s">
        <v>337</v>
      </c>
      <c r="B23" s="36" t="s">
        <v>338</v>
      </c>
      <c r="C23" s="36" t="s">
        <v>339</v>
      </c>
      <c r="D23" s="16" t="s">
        <v>75</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c r="A24" s="63" t="s">
        <v>344</v>
      </c>
      <c r="B24" s="64" t="s">
        <v>345</v>
      </c>
      <c r="C24" s="64" t="s">
        <v>346</v>
      </c>
      <c r="D24" s="61" t="s">
        <v>75</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c r="A25" s="42" t="s">
        <v>348</v>
      </c>
      <c r="B25" s="40" t="s">
        <v>349</v>
      </c>
      <c r="C25" s="40" t="s">
        <v>350</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c r="A26" s="115" t="s">
        <v>58</v>
      </c>
      <c r="C26" s="5"/>
      <c r="D26" s="5"/>
      <c r="E26" s="5"/>
      <c r="F26" s="5"/>
      <c r="G26" s="5"/>
      <c r="H26" s="5"/>
      <c r="I26" s="5"/>
      <c r="J26" s="5"/>
      <c r="K26" s="5"/>
      <c r="L26" s="5"/>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row>
    <row r="27" spans="1:104" ht="28.5" customHeight="1" thickBot="1">
      <c r="A27" s="165" t="s">
        <v>351</v>
      </c>
      <c r="B27" s="165"/>
      <c r="C27" s="165"/>
      <c r="D27" s="2"/>
      <c r="E27" s="5"/>
      <c r="F27" s="5"/>
      <c r="G27" s="5"/>
      <c r="H27" s="5"/>
      <c r="I27" s="5"/>
      <c r="J27" s="5"/>
      <c r="K27" s="5"/>
      <c r="L27" s="5"/>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row>
    <row r="28" spans="1:104" ht="36" customHeight="1">
      <c r="A28" s="163" t="s">
        <v>352</v>
      </c>
      <c r="B28" s="164"/>
      <c r="C28" s="164"/>
      <c r="D28" s="49"/>
      <c r="E28" s="124" t="s">
        <v>353</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c r="A30" s="37" t="s">
        <v>354</v>
      </c>
      <c r="B30" s="16" t="s">
        <v>355</v>
      </c>
      <c r="C30" s="36" t="s">
        <v>356</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c r="A31" s="37" t="s">
        <v>362</v>
      </c>
      <c r="B31" s="16" t="s">
        <v>363</v>
      </c>
      <c r="C31" s="36" t="s">
        <v>364</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c r="A32" s="37" t="s">
        <v>366</v>
      </c>
      <c r="B32" s="16" t="s">
        <v>367</v>
      </c>
      <c r="C32" s="36" t="s">
        <v>368</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c r="A33" s="37" t="s">
        <v>374</v>
      </c>
      <c r="B33" s="36" t="s">
        <v>375</v>
      </c>
      <c r="C33" s="36" t="s">
        <v>376</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9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c r="A43" s="115" t="s">
        <v>23</v>
      </c>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c r="AO43" s="133"/>
      <c r="AP43" s="133"/>
      <c r="AQ43" s="133"/>
      <c r="AR43" s="133"/>
    </row>
    <row r="44" spans="1:44" ht="14.25" customHeight="1">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row>
    <row r="45" spans="1:44" ht="14.25" customHeight="1">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row>
    <row r="46" spans="1:44" ht="14.25" customHeight="1">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row>
    <row r="47" spans="1:44" ht="14.25" customHeight="1">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row>
    <row r="48" spans="1:44" ht="14.25" customHeight="1">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40bd7d2-9b49-4074-96a7-398511fa7d55">
      <Terms xmlns="http://schemas.microsoft.com/office/infopath/2007/PartnerControls"/>
    </lcf76f155ced4ddcb4097134ff3c332f>
    <TaxCatchAll xmlns="e6067449-8796-49e4-8d61-964a215ef526" xsi:nil="true"/>
    <_ip_UnifiedCompliancePolicyProperties xmlns="http://schemas.microsoft.com/sharepoint/v3" xsi:nil="true"/>
    <Archive xmlns="140bd7d2-9b49-4074-96a7-398511fa7d55">false</Archive>
    <size xmlns="140bd7d2-9b49-4074-96a7-398511fa7d55" xsi:nil="true"/>
    <EffectiveDate xmlns="140bd7d2-9b49-4074-96a7-398511fa7d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2677F2AEEB99488D44F2D61DD86124" ma:contentTypeVersion="23" ma:contentTypeDescription="Create a new document." ma:contentTypeScope="" ma:versionID="05273ad9fecc92687b3efd112c034297">
  <xsd:schema xmlns:xsd="http://www.w3.org/2001/XMLSchema" xmlns:xs="http://www.w3.org/2001/XMLSchema" xmlns:p="http://schemas.microsoft.com/office/2006/metadata/properties" xmlns:ns1="http://schemas.microsoft.com/sharepoint/v3" xmlns:ns2="140bd7d2-9b49-4074-96a7-398511fa7d55" xmlns:ns3="e6067449-8796-49e4-8d61-964a215ef526" targetNamespace="http://schemas.microsoft.com/office/2006/metadata/properties" ma:root="true" ma:fieldsID="eac529f2f05318bb4dd1af25ff49669c" ns1:_="" ns2:_="" ns3:_="">
    <xsd:import namespace="http://schemas.microsoft.com/sharepoint/v3"/>
    <xsd:import namespace="140bd7d2-9b49-4074-96a7-398511fa7d55"/>
    <xsd:import namespace="e6067449-8796-49e4-8d61-964a215ef526"/>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Tags" minOccurs="0"/>
                <xsd:element ref="ns2:MediaServiceOCR" minOccurs="0"/>
                <xsd:element ref="ns2:Archive" minOccurs="0"/>
                <xsd:element ref="ns1:_ip_UnifiedCompliancePolicyProperties" minOccurs="0"/>
                <xsd:element ref="ns1:_ip_UnifiedCompliancePolicyUIAction" minOccurs="0"/>
                <xsd:element ref="ns2:MediaServiceAutoKeyPoints" minOccurs="0"/>
                <xsd:element ref="ns2:MediaServiceKeyPoints" minOccurs="0"/>
                <xsd:element ref="ns2:MediaServiceDateTaken" minOccurs="0"/>
                <xsd:element ref="ns2:MediaServiceLocation" minOccurs="0"/>
                <xsd:element ref="ns2:siz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EffectiveDat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0bd7d2-9b49-4074-96a7-398511fa7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Archive" ma:index="14" nillable="true" ma:displayName="Archive" ma:default="0" ma:description="Click to Archive Document" ma:internalName="Archive">
      <xsd:simpleType>
        <xsd:restriction base="dms:Boolea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size" ma:index="21" nillable="true" ma:displayName="size" ma:internalName="size">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EffectiveDate" ma:index="29" nillable="true" ma:displayName="Effective Date" ma:description="Date plans should start to use template" ma:format="DateOnly" ma:internalName="EffectiveDate">
      <xsd:simpleType>
        <xsd:restriction base="dms:DateTime"/>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067449-8796-49e4-8d61-964a215ef526"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5af5976-4b7f-481a-bdec-b61e470cd9f3}" ma:internalName="TaxCatchAll" ma:showField="CatchAllData" ma:web="e6067449-8796-49e4-8d61-964a215ef526">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5F931835-44FF-42EE-BC92-8D3B99DADF7F}"/>
</file>

<file path=customXml/itemProps3.xml><?xml version="1.0" encoding="utf-8"?>
<ds:datastoreItem xmlns:ds="http://schemas.openxmlformats.org/officeDocument/2006/customXml" ds:itemID="{E8D2191B-3FE4-4079-92F3-C4DF21296137}"/>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
  <cp:revision/>
  <dcterms:created xsi:type="dcterms:W3CDTF">2020-07-01T16:29:44Z</dcterms:created>
  <dcterms:modified xsi:type="dcterms:W3CDTF">2024-07-12T16:30:28Z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0x010100B62677F2AEEB99488D44F2D61DD86124</vt:lpwstr>
  </property>
  <property fmtid="{D5CDD505-2E9C-101B-9397-08002B2CF9AE}" pid="3" name="MediaServiceImageTags">
    <vt:lpwstr/>
  </property>
</Properties>
</file>