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904"/>
  <workbookPr codeName="ThisWorkbook" defaultThemeVersion="166925"/>
  <mc:AlternateContent xmlns:mc="http://schemas.openxmlformats.org/markup-compatibility/2006">
    <mc:Choice Requires="x15">
      <x15ac:absPath xmlns:x15ac="http://schemas.microsoft.com/office/spreadsheetml/2010/11/ac" url="https://ncconnect.sharepoint.com/sites/dhhs_ext3/dept/DHB/projects/Readiness/Plan Administration/Network Adequacy Resources, Data, and Analysis/7) Certified Network Analysis 2021/CMS Reporting 438.68 and 438.206/NAAAR Reports/SP CY2_MD CY1/"/>
    </mc:Choice>
  </mc:AlternateContent>
  <xr:revisionPtr revIDLastSave="0" documentId="8_{5477C3FA-BA06-47E3-BED4-2F952E80FB1E}" xr6:coauthVersionLast="47" xr6:coauthVersionMax="47" xr10:uidLastSave="{00000000-0000-0000-0000-000000000000}"/>
  <workbookProtection workbookAlgorithmName="SHA-512" workbookHashValue="mW9LgE2OvZ4FvDYKtGdnsEsT/VxiimGfLmvk0JVJoGUdBF9HxnddWyjcg6lRbR+IxN1zENfUzLl64zJSAFPFew==" workbookSaltValue="zGLcPncQ4QnEFiyJkpwHGg==" workbookSpinCount="100000" lockStructure="1"/>
  <bookViews>
    <workbookView xWindow="28680" yWindow="1860" windowWidth="24240" windowHeight="13020" tabRatio="684" firstSheet="2" activeTab="2"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I29" i="37"/>
  <c r="C8" i="44" l="1"/>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s="1"/>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s="1"/>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s="1"/>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s="1"/>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s="1"/>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l="1"/>
  <c r="C6" i="9" l="1"/>
  <c r="D6" i="9" s="1"/>
  <c r="AR29" i="9" l="1"/>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l="1"/>
  <c r="R57" i="2"/>
  <c r="Q57" i="2"/>
  <c r="P57" i="2"/>
  <c r="O57" i="2"/>
  <c r="N57" i="2"/>
  <c r="M57" i="2"/>
  <c r="L57" i="2"/>
  <c r="K57" i="2"/>
  <c r="J57" i="2"/>
  <c r="I57" i="2"/>
  <c r="H57" i="2"/>
  <c r="G57" i="2"/>
  <c r="E57" i="2"/>
  <c r="E56" i="2" l="1"/>
  <c r="E55" i="2"/>
  <c r="E54" i="2"/>
  <c r="E53" i="2"/>
  <c r="E51" i="2"/>
  <c r="E52" i="2"/>
  <c r="E50" i="2"/>
  <c r="E49" i="2"/>
  <c r="E47" i="2"/>
  <c r="G58" i="2" l="1"/>
  <c r="G59" i="2" s="1"/>
  <c r="C5" i="32" s="1"/>
  <c r="E58" i="2"/>
  <c r="E59" i="2" s="1"/>
  <c r="C5" i="9" l="1"/>
  <c r="Q58" i="2"/>
  <c r="Q59" i="2" s="1"/>
  <c r="C5" i="42" s="1"/>
  <c r="K58" i="2"/>
  <c r="K59" i="2" s="1"/>
  <c r="C5" i="36" s="1"/>
  <c r="I58" i="2"/>
  <c r="I59" i="2" s="1"/>
  <c r="C5" i="34" s="1"/>
  <c r="H58" i="2"/>
  <c r="H59" i="2" s="1"/>
  <c r="C5" i="33" s="1"/>
  <c r="P58" i="2"/>
  <c r="P59" i="2" s="1"/>
  <c r="C5" i="41" s="1"/>
  <c r="R58" i="2"/>
  <c r="R59" i="2" s="1"/>
  <c r="C5" i="43" s="1"/>
  <c r="S58" i="2"/>
  <c r="S59" i="2" s="1"/>
  <c r="C5" i="44" s="1"/>
  <c r="M58" i="2"/>
  <c r="M59" i="2" s="1"/>
  <c r="C5" i="38" s="1"/>
  <c r="J58" i="2"/>
  <c r="J59" i="2" s="1"/>
  <c r="C5" i="35" s="1"/>
  <c r="L58" i="2"/>
  <c r="L59" i="2" s="1"/>
  <c r="C5" i="37" s="1"/>
  <c r="F58" i="2"/>
  <c r="F59" i="2" s="1"/>
  <c r="C5" i="31" s="1"/>
  <c r="N58" i="2"/>
  <c r="N59" i="2" s="1"/>
  <c r="C5" i="39" s="1"/>
  <c r="O58" i="2"/>
  <c r="O59" i="2" s="1"/>
  <c r="C5" i="40" s="1"/>
  <c r="S37" i="2"/>
  <c r="R37" i="2"/>
  <c r="Q37" i="2"/>
  <c r="P37" i="2"/>
  <c r="O37" i="2"/>
  <c r="N37" i="2"/>
  <c r="M37" i="2"/>
  <c r="L37" i="2"/>
  <c r="K37" i="2"/>
  <c r="J37" i="2"/>
  <c r="I37" i="2"/>
  <c r="H37" i="2"/>
  <c r="G37" i="2"/>
  <c r="F37" i="2"/>
  <c r="E37" i="2"/>
  <c r="C3" i="9" l="1"/>
  <c r="S14" i="2" l="1"/>
  <c r="R14" i="2"/>
  <c r="Q14" i="2"/>
  <c r="P14" i="2"/>
  <c r="O14" i="2"/>
  <c r="N14" i="2"/>
  <c r="M14" i="2"/>
  <c r="L14" i="2"/>
  <c r="K14" i="2"/>
  <c r="J14" i="2"/>
  <c r="I14" i="2"/>
  <c r="G14" i="2"/>
  <c r="E14" i="2"/>
  <c r="E4" i="2"/>
</calcChain>
</file>

<file path=xl/sharedStrings.xml><?xml version="1.0" encoding="utf-8"?>
<sst xmlns="http://schemas.openxmlformats.org/spreadsheetml/2006/main" count="4246" uniqueCount="565">
  <si>
    <t>Instructions</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</si>
  <si>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</si>
  <si>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</si>
  <si>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</si>
  <si>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</si>
  <si>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</si>
  <si>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 xml:space="preserve">Please submit the completed form through an online portal that will be made available. Questions about this form may be directed to </t>
  </si>
  <si>
    <t>ManagedCareTA@mathematica-mpr.com.</t>
  </si>
  <si>
    <t>blank row</t>
  </si>
  <si>
    <t>Organization</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</si>
  <si>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</si>
  <si>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t>Tab topic:</t>
  </si>
  <si>
    <t>Tab name:</t>
  </si>
  <si>
    <t>Number of tabs available:</t>
  </si>
  <si>
    <r>
      <t>I. State and program</t>
    </r>
    <r>
      <rPr>
        <sz val="11"/>
        <rFont val="Arial"/>
        <family val="2"/>
      </rPr>
      <t>-level</t>
    </r>
    <r>
      <rPr>
        <sz val="11"/>
        <color theme="1"/>
        <rFont val="Arial"/>
        <family val="2"/>
      </rPr>
      <t xml:space="preserve"> information</t>
    </r>
  </si>
  <si>
    <t>I_State&amp;Prog_Info</t>
  </si>
  <si>
    <r>
      <t>II. Program-level standards, monitoring methods, and pl</t>
    </r>
    <r>
      <rPr>
        <sz val="11"/>
        <rFont val="Arial"/>
        <family val="2"/>
      </rPr>
      <t xml:space="preserve">an-level </t>
    </r>
    <r>
      <rPr>
        <sz val="11"/>
        <color theme="1"/>
        <rFont val="Arial"/>
        <family val="2"/>
      </rPr>
      <t>compliance</t>
    </r>
  </si>
  <si>
    <t>II_Prog_X</t>
  </si>
  <si>
    <t>end of table</t>
  </si>
  <si>
    <t>Inputting information</t>
  </si>
  <si>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</si>
  <si>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</si>
  <si>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</si>
  <si>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End of worksheet</t>
  </si>
  <si>
    <t>I. State and program information</t>
  </si>
  <si>
    <t>A. State information and reporting scenario</t>
  </si>
  <si>
    <t>States should use this section of the tab to report their contact information, date of report submission, and reporting scenario.</t>
  </si>
  <si>
    <t xml:space="preserve">Input state-level data in this column </t>
  </si>
  <si>
    <t>#</t>
  </si>
  <si>
    <t>Item</t>
  </si>
  <si>
    <t>Item Instructions</t>
  </si>
  <si>
    <t>Data Format</t>
  </si>
  <si>
    <t>I.A.1</t>
  </si>
  <si>
    <t>Contact name</t>
  </si>
  <si>
    <t>Enter the name of the individual(s) filling out this document.</t>
  </si>
  <si>
    <t>Free text</t>
  </si>
  <si>
    <t>Rosemary C. Gillespie</t>
  </si>
  <si>
    <t>I.A.2</t>
  </si>
  <si>
    <t>Contact email address</t>
  </si>
  <si>
    <t>Enter the email address(es) of the individual(s) filling out this document.</t>
  </si>
  <si>
    <t>Rosemary.Gillespie@dhhs.nc.gov</t>
  </si>
  <si>
    <t>I.A.3</t>
  </si>
  <si>
    <t>State or territory</t>
  </si>
  <si>
    <t>Enter the state or territory represented in this document.</t>
  </si>
  <si>
    <t>Set values (select one)</t>
  </si>
  <si>
    <t>North Carolina</t>
  </si>
  <si>
    <t>I.A.4</t>
  </si>
  <si>
    <t>Date of report submission</t>
  </si>
  <si>
    <t>Enter the date on which this document is being submitted to CMS.</t>
  </si>
  <si>
    <t>Date (MM/DD/YYYY)</t>
  </si>
  <si>
    <t>I.A.5</t>
  </si>
  <si>
    <t>Reporting scenario</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</si>
  <si>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</si>
  <si>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t xml:space="preserve">Set values (select one) </t>
  </si>
  <si>
    <t>Scenario 2: Annual report</t>
  </si>
  <si>
    <t>I.A.6</t>
  </si>
  <si>
    <t xml:space="preserve">Reporting scenario - other </t>
  </si>
  <si>
    <t>If the state is submitting this form to CMS for any reason other than those specified in I.A.5, explain the reason.</t>
  </si>
  <si>
    <t>End of table</t>
  </si>
  <si>
    <t>B. Program information</t>
  </si>
  <si>
    <t xml:space="preserve">States should use this section of the tab to report information on applicable managed care programs under the scenario selected in I.A.5, including reporting periods and providers covered under the programs. </t>
  </si>
  <si>
    <t>Input program-level data in beige cells in columns for Program 1 through Program 15&gt;&gt;</t>
  </si>
  <si>
    <t>I.B.1</t>
  </si>
  <si>
    <t>Program name</t>
  </si>
  <si>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</si>
  <si>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Prepaid Health Plan Services - 30-190029-DHB - Standard Plans</t>
  </si>
  <si>
    <t>30-2022-007-DHB - Medicaid Direct Prepaid Inpatient Health Plan</t>
  </si>
  <si>
    <t>I.B.2</t>
  </si>
  <si>
    <t>Statutory authority</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</si>
  <si>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</si>
  <si>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1115 waiver</t>
  </si>
  <si>
    <t>1915(b)</t>
  </si>
  <si>
    <t>I.B.3</t>
  </si>
  <si>
    <t>Plan type included in program</t>
  </si>
  <si>
    <t>Indicate the managed care plan type (MCO, PIHP, PAHP, or MMP) that contracts with the state in each program.</t>
  </si>
  <si>
    <t>Set values (select one) or use free text for "other" response</t>
  </si>
  <si>
    <t>MCO</t>
  </si>
  <si>
    <t>PIHP</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</si>
  <si>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</si>
  <si>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(none) </t>
  </si>
  <si>
    <t>(header/blank cell)</t>
  </si>
  <si>
    <t>I.B.4</t>
  </si>
  <si>
    <t>Reporting period start date</t>
  </si>
  <si>
    <t xml:space="preserve">For each program, enter the start date of the reporting period for the analysis and compliance information entered into this report. </t>
  </si>
  <si>
    <t>I.B.5</t>
  </si>
  <si>
    <t>Reporting period end date</t>
  </si>
  <si>
    <t>For each program, enter the end date of the reporting period for the analysis and compliance information entered into this report.</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</si>
  <si>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</si>
  <si>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I.B.6.a</t>
  </si>
  <si>
    <t>Adult primary care</t>
  </si>
  <si>
    <t>Indicate whether the program covers adult primary care providers.</t>
  </si>
  <si>
    <t>Covered</t>
  </si>
  <si>
    <t>Not covered</t>
  </si>
  <si>
    <t>I.B.6.b</t>
  </si>
  <si>
    <t>Pediatric primary care</t>
  </si>
  <si>
    <t xml:space="preserve">Indicate whether the program covers pediatric primary care providers. </t>
  </si>
  <si>
    <t>I.B.6.c</t>
  </si>
  <si>
    <t>OB/GYN</t>
  </si>
  <si>
    <t xml:space="preserve">Indicate whether the program covers Ob/Gyn providers. </t>
  </si>
  <si>
    <t>I.B.6.d</t>
  </si>
  <si>
    <t>Adult behavioral health</t>
  </si>
  <si>
    <t xml:space="preserve">Indicate whether the program covers adult behavioral health providers. </t>
  </si>
  <si>
    <t>I.B.6.e</t>
  </si>
  <si>
    <t>Pediatric behavioral health</t>
  </si>
  <si>
    <t xml:space="preserve">Indicate whether the program covers pediatric behavioral health providers. </t>
  </si>
  <si>
    <t>I.B.6.f</t>
  </si>
  <si>
    <t>Adult specialist</t>
  </si>
  <si>
    <t xml:space="preserve">Indicate whether the program covers adult specialist providers. </t>
  </si>
  <si>
    <t>I.B.6.g</t>
  </si>
  <si>
    <t>Pediatric specialist</t>
  </si>
  <si>
    <t xml:space="preserve">Indicate whether the program covers pediatric specialist providers. </t>
  </si>
  <si>
    <t>I.B.6.h</t>
  </si>
  <si>
    <t>Hospital</t>
  </si>
  <si>
    <t xml:space="preserve">Indicate whether the program covers hospital providers. </t>
  </si>
  <si>
    <t>I.B.6.i</t>
  </si>
  <si>
    <t>Pharmacy</t>
  </si>
  <si>
    <t xml:space="preserve">Indicate whether the program covers pharmacy providers. </t>
  </si>
  <si>
    <t>I.B.6.j</t>
  </si>
  <si>
    <t>Pediatric dental</t>
  </si>
  <si>
    <t xml:space="preserve">Indicate whether the program covers pediatric dental providers. </t>
  </si>
  <si>
    <t>I.B.6.k</t>
  </si>
  <si>
    <t>LTSS</t>
  </si>
  <si>
    <t xml:space="preserve">Indicate whether the program covers long-term services and supports (LTSS) providers.  </t>
  </si>
  <si>
    <t>I.B.6.l</t>
  </si>
  <si>
    <t>Other (optional field for the state)</t>
  </si>
  <si>
    <t>Indicate (1) any notes for items I.B.6.a - k and/or (2) other provider types relevant to the state's network adequacy standards (42 C.F.R. § 438.68) or availability standards (42 C.F.R. § 438.206) covered under the program not listed in items I.B.6.a - k.</t>
  </si>
  <si>
    <t>Free text (optional field for the state)</t>
  </si>
  <si>
    <t>Occupational Therapy, Physical Therapy, Speech Therapy, Crisis Services, Inpatient Behavioral Health Services, Location-based Services (Behavioral Health), Partial Hospitalization (Behavioral Health), Nursing Facilities</t>
  </si>
  <si>
    <t>Crisis Services, Inpatient Behavioral Health Services, Location-based Services (Behavioral Health), Partial Hospitalization (Behavioral Health), Community/Mobile Services, Residential Treament Services, Employment and Housing Services, Home &amp; Community Based Services (NC Innovations &amp; 1915(i) services)</t>
  </si>
  <si>
    <t>C. Separate analysis and results documents</t>
  </si>
  <si>
    <t xml:space="preserve">States should use this section of the tab to report on separate documents submitted with this form that contain the state's analysis and results information requested in tabs "II_Prog_X".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</si>
  <si>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</si>
  <si>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I.C.1</t>
  </si>
  <si>
    <t>Analysis and results in separate documents</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</si>
  <si>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</si>
  <si>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No, analysis methods and results are not contained in a separate document(s)</t>
  </si>
  <si>
    <t>I.C.2</t>
  </si>
  <si>
    <t>Name of analysis and results documents</t>
  </si>
  <si>
    <t>If the state indicated that analysis methods and results are contained in a separate document(s) for any program in columns E-S, indicate the name of the document(s). If analysis methods and results are not contained in a separate document(s), write "N/A."</t>
  </si>
  <si>
    <t>N/A</t>
  </si>
  <si>
    <t>I.C.3</t>
  </si>
  <si>
    <t>Date of analysis and results documents</t>
  </si>
  <si>
    <t>If the state indicated that analysis methods and results are contained in a separate document(s) for any program in columns E-S, indicate the date of the document(s). If analysis methods and results are not contained in a separate document(s), write "N/A."</t>
  </si>
  <si>
    <t>I.C.4</t>
  </si>
  <si>
    <t>Page/section references in analysis and results documents</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</si>
  <si>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</si>
  <si>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t xml:space="preserve">The formulas below are used to populate the service menu on each program tab: </t>
  </si>
  <si>
    <t>ID selected services:</t>
  </si>
  <si>
    <t>I.B.3.a</t>
  </si>
  <si>
    <t>I.B.3.b</t>
  </si>
  <si>
    <t>I.B.3.c</t>
  </si>
  <si>
    <t>I.B.3.d</t>
  </si>
  <si>
    <t>I.B.3.e</t>
  </si>
  <si>
    <t>I.B.3.f</t>
  </si>
  <si>
    <t>I.B.3.g</t>
  </si>
  <si>
    <t>I.B.3.h</t>
  </si>
  <si>
    <t>I.B.3.i</t>
  </si>
  <si>
    <t>I.B.3.j</t>
  </si>
  <si>
    <t>I.B.3.k</t>
  </si>
  <si>
    <t>I.B.3.l</t>
  </si>
  <si>
    <t xml:space="preserve">Join: </t>
  </si>
  <si>
    <t>Remove commas:</t>
  </si>
  <si>
    <t>II. Program-level standards, monitoring methods, and plan compliance</t>
  </si>
  <si>
    <t>Values in the box below auto-populate from the "I_State&amp;Prog_Info" tab.</t>
  </si>
  <si>
    <t xml:space="preserve">Program summary </t>
  </si>
  <si>
    <t>Plan type included in program contracts</t>
  </si>
  <si>
    <t>Provider types covered in program contracts</t>
  </si>
  <si>
    <t>Analysis and results in separate document</t>
  </si>
  <si>
    <t>Name of analysis and results document</t>
  </si>
  <si>
    <t>Date of analysis and results document</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</si>
  <si>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</si>
  <si>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A. Access and network adequacy standards required for plans participating in the program</t>
  </si>
  <si>
    <t xml:space="preserve">States should use this section of the tab to report each standard included in managed care program contracts; report each unique standard in columns E - CZ. 
</t>
  </si>
  <si>
    <t>Input program-level data in columns for Standard 1 through Standard 100&gt;&gt;</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</si>
  <si>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</si>
  <si>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</si>
  <si>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</si>
  <si>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</si>
  <si>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</si>
  <si>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</si>
  <si>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</si>
  <si>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</si>
  <si>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</si>
  <si>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</si>
  <si>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</si>
  <si>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</si>
  <si>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</si>
  <si>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</si>
  <si>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</si>
  <si>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</si>
  <si>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</si>
  <si>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</si>
  <si>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</si>
  <si>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</si>
  <si>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</si>
  <si>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</si>
  <si>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</si>
  <si>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</si>
  <si>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</si>
  <si>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</si>
  <si>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</si>
  <si>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</si>
  <si>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</si>
  <si>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</si>
  <si>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</si>
  <si>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</si>
  <si>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</si>
  <si>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</si>
  <si>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</si>
  <si>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</si>
  <si>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</si>
  <si>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</si>
  <si>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</si>
  <si>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</si>
  <si>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</si>
  <si>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</si>
  <si>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</si>
  <si>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</si>
  <si>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</si>
  <si>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</si>
  <si>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</si>
  <si>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</si>
  <si>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</si>
  <si>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</si>
  <si>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</si>
  <si>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</si>
  <si>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</si>
  <si>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</si>
  <si>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</si>
  <si>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</si>
  <si>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</si>
  <si>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</si>
  <si>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</si>
  <si>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</si>
  <si>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</si>
  <si>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</si>
  <si>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</si>
  <si>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</si>
  <si>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</si>
  <si>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</si>
  <si>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</si>
  <si>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</si>
  <si>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</si>
  <si>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</si>
  <si>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</si>
  <si>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</si>
  <si>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</si>
  <si>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</si>
  <si>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</si>
  <si>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</si>
  <si>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</si>
  <si>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</si>
  <si>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</si>
  <si>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</si>
  <si>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</si>
  <si>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</si>
  <si>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</si>
  <si>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</si>
  <si>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</si>
  <si>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</si>
  <si>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</si>
  <si>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</si>
  <si>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</si>
  <si>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</si>
  <si>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</si>
  <si>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</si>
  <si>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</si>
  <si>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</si>
  <si>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</si>
  <si>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</si>
  <si>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</si>
  <si>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</si>
  <si>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</si>
  <si>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</si>
  <si>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II.A.1</t>
  </si>
  <si>
    <t>Standard type</t>
  </si>
  <si>
    <t>Enter the standard type for each standard used in the program.</t>
  </si>
  <si>
    <t>Maximum time or distance</t>
  </si>
  <si>
    <t>Minimum # of network providers</t>
  </si>
  <si>
    <t>II.A.2</t>
  </si>
  <si>
    <t>Standard description</t>
  </si>
  <si>
    <t>Describe the standard (for example, 60 miles maximum distance to travel to an appointment).</t>
  </si>
  <si>
    <t>≥ 2 providers within 30 minutes or 10 miles for at least 95% of Members</t>
  </si>
  <si>
    <t>≥ 2 providers within 30 minutes or 30 miles for at least 95% of Members</t>
  </si>
  <si>
    <t>≥ 2 providers of each outpatient behavioral health service within 30 minutes or 30 miles of residence for at least 95% of Members</t>
  </si>
  <si>
    <t>≥ 2 providers of each outpatient behavioral health service within 45 minutes or 45 miles of residence for at least 95% of Members</t>
  </si>
  <si>
    <t>≥ 2 providers (per specialty type) within 30 minutes or 15 miles for at least 95% of Members</t>
  </si>
  <si>
    <t>≥ 2 providers (per specialty type) within 60 minutes or 60 miles for at least 95% of Members</t>
  </si>
  <si>
    <t>≥ 1 hospitals within 30 minutes or 15 miles for at least 95% of Members</t>
  </si>
  <si>
    <t>≥ 1 hospitals within 30 minutes or 30 miles for at least 95% of Members</t>
  </si>
  <si>
    <t>≥ 2 pharmacies within 30 minutes or 10 miles for at least 95% of Members</t>
  </si>
  <si>
    <t>≥ 2 pharmacies within 30 minutes or 30 miles for at least 95% of Members</t>
  </si>
  <si>
    <t xml:space="preserve">≥ 2 LTSS provider types (Home Care providers and Home Health) providers identified by distinct NPI, accepting new patients available to deliver each State Plan LTSS in every county </t>
  </si>
  <si>
    <t>≥ 1 nursing facility accepting new patients in every county.</t>
  </si>
  <si>
    <t>≥ 2 providers (of each provider type) within 30 minutes or 10 miles for at least 95% of Members</t>
  </si>
  <si>
    <t>≥ 2 providers (of each provider type) within 30 minutes or 30 miles for at least 95% of Members</t>
  </si>
  <si>
    <t>≥ 1 provider of each crisis service within each PHP Region</t>
  </si>
  <si>
    <t>≥ 1 provider of each inpatient BH service within each PHP Region</t>
  </si>
  <si>
    <t>≥ 2 providers of each service within 30 minutes or 30 miles of residence for at least 95% of Members</t>
  </si>
  <si>
    <t>≥ 2 providers of each service within 45 minutes or 45 miles of residence for at least 95% of Members</t>
  </si>
  <si>
    <t>≥ 1 provider of partial hospitalization within 30 minutes or 30 miles for at least 95% of Members</t>
  </si>
  <si>
    <t>≥ 1 provider of partial hospitalization within 60 minutes or 60 miles for at least 95% of Members</t>
  </si>
  <si>
    <t>II.A.3</t>
  </si>
  <si>
    <t>Provider type covered by standard</t>
  </si>
  <si>
    <t>Enter the provider type that the standard applies to.</t>
  </si>
  <si>
    <t>SNF</t>
  </si>
  <si>
    <t>Occupational Therapy</t>
  </si>
  <si>
    <t>Occuptional Therapy</t>
  </si>
  <si>
    <t>Physical Therapy</t>
  </si>
  <si>
    <t>Speech Language Pathology</t>
  </si>
  <si>
    <t>Crisis Services</t>
  </si>
  <si>
    <t>Inpatient Behavioral Health Services</t>
  </si>
  <si>
    <t>Location Based Services (BH)</t>
  </si>
  <si>
    <t>Partial Hospitalization (BH)</t>
  </si>
  <si>
    <t>II.A.4</t>
  </si>
  <si>
    <t>Population covered by standard</t>
  </si>
  <si>
    <t xml:space="preserve">Enter the population that the standard applies to. </t>
  </si>
  <si>
    <t xml:space="preserve">Adult </t>
  </si>
  <si>
    <t>Pediatric</t>
  </si>
  <si>
    <t>Adult and pediatric</t>
  </si>
  <si>
    <t>II.A.5</t>
  </si>
  <si>
    <t>Applicable region(s)</t>
  </si>
  <si>
    <t>Enter the region that the standard applies to.</t>
  </si>
  <si>
    <t>Urban</t>
  </si>
  <si>
    <t>Rural</t>
  </si>
  <si>
    <t>Statewide</t>
  </si>
  <si>
    <t>B. Analyses that the state uses to monitor compliance with access and network adequacy standards reported in Section A</t>
  </si>
  <si>
    <t xml:space="preserve">States should use this section of the tab to report on the analyses that the state uses to assess plan compliance with the state's 42 C.F.R. § 438.68 and 42 C.F.R. § 438.206 standards; report on each analysis in columns E - L. </t>
  </si>
  <si>
    <t>Input program-level data in these column unless specified in the item instructions &gt;&gt;</t>
  </si>
  <si>
    <t>Geomapping</t>
  </si>
  <si>
    <t>Plan Provider Directory Review</t>
  </si>
  <si>
    <t>Secret Shopper: Network Participation</t>
  </si>
  <si>
    <t>Secret Shopper: Appointment Availability</t>
  </si>
  <si>
    <t>EVV Data Analysis</t>
  </si>
  <si>
    <t>Review of Grievances Related to Access</t>
  </si>
  <si>
    <t>Encounter Data Analysis</t>
  </si>
  <si>
    <t>Other (Specify)</t>
  </si>
  <si>
    <t>II.B.1</t>
  </si>
  <si>
    <t xml:space="preserve">Frequency of analysis </t>
  </si>
  <si>
    <t>Indicate how frequently the state analyzes plan compliance with 42 C.F.R. § 438.68 and/or 42 C.F.R. § 438.206 for the program being reported on in this tab using the methods listed in columns E-L. If the state does not use the method, select "Not used for any plans".</t>
  </si>
  <si>
    <t>Other (Quarterly, Annually &amp; Ad Hoc as appropriate)</t>
  </si>
  <si>
    <t>Not used for any plans</t>
  </si>
  <si>
    <t>Quarterly</t>
  </si>
  <si>
    <t>Provider Contracting Review of Non Time &amp; Distance Metrics
Frequency: Quarterly, Annually</t>
  </si>
  <si>
    <t>II.B.2</t>
  </si>
  <si>
    <t>Analysis methods</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</si>
  <si>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</si>
  <si>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Used for all plans</t>
  </si>
  <si>
    <t>II.B.3</t>
  </si>
  <si>
    <t xml:space="preserve">Plan-specific analysis </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</si>
  <si>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</si>
  <si>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C. Plan-level compliance data</t>
  </si>
  <si>
    <t xml:space="preserve">States should use this section of the tab to report on plan compliance with the state's 42 C.F.R. § 438.68 and 42 C.F.R. § 438.206 standards; report on each plan in columns E - AR. </t>
  </si>
  <si>
    <t>Input plan-level data in columns for Plan 1 through Plan 40 &gt;&gt;</t>
  </si>
  <si>
    <t>II.C.1.a</t>
  </si>
  <si>
    <t>Plan name</t>
  </si>
  <si>
    <t>In columns E - AR, enter the names of the plans that contract with the state for the managed care program identified above.</t>
  </si>
  <si>
    <t>AmeriHealth Caritas North Carolina., Inc.</t>
  </si>
  <si>
    <t>Blue Cross and Blue Shield of NC</t>
  </si>
  <si>
    <t>Carolina Complete Health, Inc.</t>
  </si>
  <si>
    <t>United Healthcare of North Carolina, Inc.</t>
  </si>
  <si>
    <t>Wellcare of North Carolina, Inc.</t>
  </si>
  <si>
    <t>II.C.2.a</t>
  </si>
  <si>
    <t>Assurance of plan compliance with 42 C.F.R. § 438.68</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</si>
  <si>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</si>
  <si>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 xml:space="preserve">No, the plan does not comply based on all analyses </t>
  </si>
  <si>
    <t>II.C.2.b</t>
  </si>
  <si>
    <t>Description of results: 42 C.F.R. § 438.68</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</si>
  <si>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</si>
  <si>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October 2023 - Plan complied with 98.5% of network adequacy metrics for maximum time or distance standards and for minimum number of provider contracted standards OR received approval of a network adequacy exception for the metric. Plan did not comply with 1.5%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</si>
  <si>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99.7% of network adequacy metrics for maximum time or distance standards and for minimum number of provider contracted standards OR received approval of a network adequacy exception for the metric. Plan did not comply with 0.3%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</si>
  <si>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99.9% of network adequacy metrics for maximum time or distance standards and for minimum number of provider contracted standards OR received approval of a network adequacy exception for the metric. Plan did not comply with 0.1%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</si>
  <si>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99.1% of network adequacy metrics for maximum time or distance standards and for minimum number of provider contracted standards OR received approval of a network adequacy exception for the metric. Plan did not comply with 0.9%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</si>
  <si>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98.8% of network adequacy metrics for maximum time or distance standards and for minimum number of provider contracted standards OR received approval of a network adequacy exception for the metric. Plan did not comply with 1.2%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</si>
  <si>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II.C.2.c</t>
  </si>
  <si>
    <t>Plan deficiencies: 42 C.F.R. § 438.68 (Part 1)</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</si>
  <si>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</si>
  <si>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Identified 1.5% of time/distance metrics and/or minimum number of providers contracted standards metrics where the plan did not comply.  Deficiencies were identified through geomapping analysis and review of contracted provider information respectively.</t>
  </si>
  <si>
    <t>Identified 0.3% of time/distance metrics and/or minimum number of providers contracted standards metrics where the plan did not comply.  Deficiencies were identified through geomapping analysis and review of contracted provider information respectively.</t>
  </si>
  <si>
    <t>Identified 0.1% of time/distance metrics and/or minimum number of providers contracted standards metrics where the plan did not comply.  Deficiencies were identified through geomapping analysis and review of contracted provider information respectively.</t>
  </si>
  <si>
    <t>Identified 0.9% of time/distance metrics and/or minimum number of providers contracted standards metrics where the plan did not comply.  Deficiencies were identified through geomapping analysis and review of contracted provider information respectively.</t>
  </si>
  <si>
    <t>Identified 1.2% of time/distance metrics and/or minimum number of providers contracted standards metrics where the plan did not comply.  Deficiencies were identified through geomapping analysis and review of contracted provider information respectively.</t>
  </si>
  <si>
    <t>II.C.2.d</t>
  </si>
  <si>
    <t>Plan deficiencies: 42 C.F.R. § 438.68 (Part 2)</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</si>
  <si>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</si>
  <si>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State assessing liquidated damages if the plan could not fill the compliance gaps; plan is expected to assure members still have timely access to covered services and must treat such services as though they are in network; plan is expected to continually work to fill gaps in network compliance. State will monitor compliance with each submission of the plan's network for review (quarterly and ad hoc as requested).</t>
  </si>
  <si>
    <t>II.C.2.e</t>
  </si>
  <si>
    <t>Reassessment for plan deficiencies: 42 C.F.R. § 438.68</t>
  </si>
  <si>
    <t xml:space="preserve">If the state identified any plan deficiencies in II.C.2.c, indicate when the state will reassess the plan's network to determine whether the plan has remediated those deficiencies. </t>
  </si>
  <si>
    <t>II.C.2.f</t>
  </si>
  <si>
    <t>Exceptions granted under 42 C.F.R. § 438.68(d)</t>
  </si>
  <si>
    <t>Describe any network adequacy standard exceptions that the state has granted to the plan under 42 C.F.R. § 438.68(d). If there are no exceptions, write "None."</t>
  </si>
  <si>
    <t>Plan received approval of 250 network adequacy exceptions (out of a total of 348 exceptions requested) based upon county/service/member age</t>
  </si>
  <si>
    <t>Plan received approval of 152 network adequacy exceptions (out of a total of 172 exceptions requested) based upon county/service/member age</t>
  </si>
  <si>
    <t>Plan received approval of 3 network adequacy exceptions (out of a total of 5exceptions requested) based upon county/service/member age</t>
  </si>
  <si>
    <t>Plan received approval of 37 network adequacy exceptions (out of a total of 92 exceptions requested) based upon county/service/member age</t>
  </si>
  <si>
    <t>Plan received approval of 59 network adequacy exceptions (out of a total of 135 exceptions requested) based upon county/service/member age</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</si>
  <si>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</si>
  <si>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</si>
  <si>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</si>
  <si>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Lack of providers in area confirmed through analysis of all Medicaid enrolled providers and plan has reasonable approach to assure that members have access to services on a timely basis, OR a good faith contracting effort was made with all providers in area and they were not able to complete contracting.</t>
  </si>
  <si>
    <t>II.C.3.a</t>
  </si>
  <si>
    <t>Assurance of compliance with 42 C.F.R. § 438.206</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</si>
  <si>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</si>
  <si>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II.C.3.b</t>
  </si>
  <si>
    <t>Description of results: 42 C.F.R. § 438.206</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</si>
  <si>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</si>
  <si>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Plan submitted evidence of compliance/non compliance with all of the standards ; evidence included narratives, network information/content, attestations, and responses to inquiries from the State</t>
  </si>
  <si>
    <t>II.C.3.c</t>
  </si>
  <si>
    <t>Plan deficiencies: 42 C.F.R. § 438.206 (Part 1)</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</si>
  <si>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</si>
  <si>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Plan complies with all sections of regulation other than timely access. Compliance with timely access will be assessed for report year during Contract Year 3 (7/1/23 - 6/30/24)</t>
  </si>
  <si>
    <t>II.C.3.d</t>
  </si>
  <si>
    <t>Plan deficiencies: 42 C.F.R. § 438.206 (Part 2)</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</si>
  <si>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</si>
  <si>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Timely access review will be completed in 2024</t>
  </si>
  <si>
    <t>II.C.3.e</t>
  </si>
  <si>
    <t>Reassessment for plan deficiencies: 42 C.F.R. § 438.206</t>
  </si>
  <si>
    <t xml:space="preserve">If the state identified any plan deficiencies in II.C.3.c, indicate when the state will reassess the plan's availability of services to determine whether the plan has remediated those deficiencies. </t>
  </si>
  <si>
    <t>Maximum time to travel</t>
  </si>
  <si>
    <t xml:space="preserve">≥ 2 LTSS provider types (Home Care providers and Home Health providers) identified by distinct NPI, accepting new patients available to deliver each State Plan LTSS in every county </t>
  </si>
  <si>
    <t>Professional treatment services in facility-based crisis program: The greater of 2+ facilities within each PIHP Region, OR 1 facility within each Region per 450,000 total regional population (Total regional population as estimated by combining NC OSBM county estimates). Facility-based crisis services for children and adolescents: ≥ 1 provider within each PIHP Region Medically Monitored Inpatient Withdrawal Services (non-hospital medical detoxification: ≥ 2 provider within each PIHP Region Ambulatory withdrawal management without extended on-site monitoring (ambulatory detoxification), Ambulatory withdrawal management with extended onsite monitoring, Clinically managed residential withdrawal (social setting detoxification): ≥ 1 provider of each crisis service within each PIHP Region</t>
  </si>
  <si>
    <t>≥ 1 provider of each inpatient BH service within each PIHP Region</t>
  </si>
  <si>
    <t>≥ 2 providers of community/mobile services within each PIHP Region. Each county in PIHP Region must have access to ≥ 1 provider that is accepting new patients.</t>
  </si>
  <si>
    <t>Access to ≥ 1 licensed provider per PIHP Region</t>
  </si>
  <si>
    <t>Contract with all designated CASPs statewide</t>
  </si>
  <si>
    <t>Access to ≥1 male and ≥1 female program per PIHP Region</t>
  </si>
  <si>
    <t>Access to ≥1 program per PIHP Region</t>
  </si>
  <si>
    <t>≥ 2 provider agencies within each PIHP Region. Each county in PIHP Region must have access to ≥1 provider that is accepting new patients.</t>
  </si>
  <si>
    <t>≥ 2 providers of each Innovations waiver service (Community Living &amp; Support, Community Networking, Residential Supports, Respite, Supported Employment, Supported Living) within each PIHP Region</t>
  </si>
  <si>
    <t>≥ 1 provider of each Innovations waiver service (Crisis Intervention &amp; Stabilization Supports, Day Supports, Financial Support Services) within each PIHP Region</t>
  </si>
  <si>
    <t>≥ 2 providers of each 1915(i) service [Community Living and Supports, Individual and Transitional Supports, Out-of-Home Respite, Supported Employment (for Members with I/DD and TBI), Individual Placement and Support (for Members with a qualifying mental health condition or SUD)] within each PIHP Region</t>
  </si>
  <si>
    <t>≥ 2 providers of In-Home Respite within 45 minutes of the member’s residence</t>
  </si>
  <si>
    <t>Inpatient Behavioral Health Services (Inpatient Hospital)</t>
  </si>
  <si>
    <t>Community/Mobile Services</t>
  </si>
  <si>
    <t>Residential treatment facility services</t>
  </si>
  <si>
    <t>Residential Treatment: Medically monitored intensive inpatient services (substance abuse medically monitored community residential treatment)</t>
  </si>
  <si>
    <t>Residential Treatment: Clinically managed residential services (substance abuse non-medical community residential treatment)</t>
  </si>
  <si>
    <t>Residential Treatment: Clinically managed population-specific high-intensity residential program</t>
  </si>
  <si>
    <t xml:space="preserve">Residential Treatment: Clinically managed low-intensity residential treatment services (substance abuse halfway house) </t>
  </si>
  <si>
    <t>Employment and Housing Services</t>
  </si>
  <si>
    <t>1915(c) HCBS Waiver Services: NC Innovations</t>
  </si>
  <si>
    <t>1915(i) Services</t>
  </si>
  <si>
    <t>Adolescent, Women &amp; Children</t>
  </si>
  <si>
    <t>Adolescent</t>
  </si>
  <si>
    <t>Provider Contracting Review of Non Time &amp; Distance Metrics
Frequency: Quarterly</t>
  </si>
  <si>
    <t>Alliance Health</t>
  </si>
  <si>
    <t>Eastpointe</t>
  </si>
  <si>
    <t>Partners Health Management</t>
  </si>
  <si>
    <t>Sandhills Center</t>
  </si>
  <si>
    <t>Trillium Health Resources</t>
  </si>
  <si>
    <t>Vaya Health</t>
  </si>
  <si>
    <t>Yes, the plan complies based on all analyses</t>
  </si>
  <si>
    <t>October 2023 - Plan complied with 94.9% of network adequacy metrics for maximum time or distance standards and for minimum number of provider contracted standards OR received approval of a network adequacy exception for the metric. Plan did not comply with 5.1%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</si>
  <si>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99.3% of network adequacy metrics for maximum time or distance standards and for minimum number of provider contracted standards OR received approval of a network adequacy exception for the metric. Plan did not comply with 0.7%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</si>
  <si>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October 2023 - Plan complied with all network adequacy metrics for maximum time or distance standards and for minimum number of provider contracted standards or received approval of a network adequacy exception for the metric.</t>
  </si>
  <si>
    <t>October 2023 - Plan complied with 98.3% of network adequacy metrics for maximum time or distance standards and for minimum number of provider contracted standards OR received approval of a network adequacy exception for the metric. Plan did not comply with 1.7% of network adequacy metrics for maximum time or distance standards and/or for minimum number of provider standards AND did not receive approval of a network adequacy exception for the metric. State used geomapping analysis and review of contracted providers to review compliance with the maximum time or distance standards and with the minimum number of provider contracted respectively.</t>
  </si>
  <si>
    <t>Identified 5.1% of time/distance metrics and/or minimum number of providers contracted standards metrics where the plan did not comply.  Deficiencies were identified through geomapping analysis and review of contracted provider information respectively.</t>
  </si>
  <si>
    <t>Identified 0.7% of time/distance metrics and/or minimum number of providers contracted standards metrics where the plan did not comply.  Deficiencies were identified through geomapping analysis and review of contracted provider information respectively.</t>
  </si>
  <si>
    <t>Identified 1.7% of time/distance metrics and/or minimum number of providers contracted standards metrics where the plan did not comply.  Deficiencies were identified through geomapping analysis and review of contracted provider information respectively.</t>
  </si>
  <si>
    <t>State may assess liquidated damages after completion of corrective action plan period if the plan could not fill the compliance gaps; plan is expected to assure members still have timely access to covered services and must treat such services as though they are in network; plan is expected to continually work to fill gaps in network compliance. State will monitor compliance with each submission of the plan's network for review (quarterly and ad hoc as requested).</t>
  </si>
  <si>
    <t>Plan received approval of 1 network adequacy exceptions (out of a total of 6 exceptions requested) based upon county/service/member age</t>
  </si>
  <si>
    <t>Plan received approval of 3 network adequacy exceptions (out of a total of 4 exceptions requested) based upon county/service/member age</t>
  </si>
  <si>
    <t>Plan received approval of 0 network adequacy exceptions (out of a total of 2 exceptions requested) based upon county/service/member age</t>
  </si>
  <si>
    <t>None</t>
  </si>
  <si>
    <t>Plan received approval of 22 network adequacy exceptions (out of a total of 27 exceptions requested) based upon county/service/member age</t>
  </si>
  <si>
    <t>Plan received approval of 54 network adequacy exceptions (out of a total of 54 exceptions requested) based upon county/service/member age</t>
  </si>
  <si>
    <t>Plan submitted evidence of compliance with all of the standards except timely access; evidence included narratives, network information/content, attestations, and responses to inquiries from the State</t>
  </si>
  <si>
    <t>Plan complies with all sections of regulation other than timely access. Compliance with timely access will be assessed for report year during Contract Year 2</t>
  </si>
  <si>
    <t>Drop down values</t>
  </si>
  <si>
    <t xml:space="preserve">State </t>
  </si>
  <si>
    <t>Services</t>
  </si>
  <si>
    <t>Separate analysis document</t>
  </si>
  <si>
    <t>Separate results document</t>
  </si>
  <si>
    <t>Provider type</t>
  </si>
  <si>
    <t xml:space="preserve">Applicable region(s) </t>
  </si>
  <si>
    <t>Population</t>
  </si>
  <si>
    <t>Monitoring methods</t>
  </si>
  <si>
    <t>Frequency</t>
  </si>
  <si>
    <t xml:space="preserve">Assurance of plan compliance </t>
  </si>
  <si>
    <t>Plan type</t>
  </si>
  <si>
    <t>Alabama</t>
  </si>
  <si>
    <t>Scenario 1: New contract</t>
  </si>
  <si>
    <t>Yes, analysis methods and results are contained in a separate document(s)</t>
  </si>
  <si>
    <t>Yes, compliance results are contained in a separate document</t>
  </si>
  <si>
    <t>Weekly</t>
  </si>
  <si>
    <t>Alaska</t>
  </si>
  <si>
    <t>No, compliance results are not contained in a separate document</t>
  </si>
  <si>
    <t>Maximum distance to travel</t>
  </si>
  <si>
    <t>Plan Provider Roster Review</t>
  </si>
  <si>
    <t>Bi-weekly</t>
  </si>
  <si>
    <t>Used for some but not all plans</t>
  </si>
  <si>
    <t>Arizona</t>
  </si>
  <si>
    <t>Scenario 3: Significant change - services</t>
  </si>
  <si>
    <t>Suburban</t>
  </si>
  <si>
    <t>Secret Shopper Calls: Network Participation</t>
  </si>
  <si>
    <t>Monthly</t>
  </si>
  <si>
    <t>PAHP</t>
  </si>
  <si>
    <t>Arkansas</t>
  </si>
  <si>
    <t>Scenario 3: Significant change - benefits</t>
  </si>
  <si>
    <t>Ease of getting an appointment timely</t>
  </si>
  <si>
    <t>MLTSS</t>
  </si>
  <si>
    <t>Secret Shopper Calls: Appointment Availability</t>
  </si>
  <si>
    <t>Bi-monthly</t>
  </si>
  <si>
    <t>MMP</t>
  </si>
  <si>
    <t>California</t>
  </si>
  <si>
    <t>Scenario 3: Significant change - geographic service area</t>
  </si>
  <si>
    <t>Appointment wait time</t>
  </si>
  <si>
    <t>Frontier</t>
  </si>
  <si>
    <t>Other (free text, specify)</t>
  </si>
  <si>
    <t>Colorado</t>
  </si>
  <si>
    <t>Scenario 3: Significant change - composition of provider network</t>
  </si>
  <si>
    <t>Hours of operation</t>
  </si>
  <si>
    <t>Large metro</t>
  </si>
  <si>
    <t>Semi-annually</t>
  </si>
  <si>
    <t>Connecticut</t>
  </si>
  <si>
    <t>Scenario 3: Significant change - payments to provider network</t>
  </si>
  <si>
    <t>Provider to enrollee ratios</t>
  </si>
  <si>
    <t>Metro</t>
  </si>
  <si>
    <t>Dist. of Col.</t>
  </si>
  <si>
    <t>Scenario 3: Significant change - enrollment of new population</t>
  </si>
  <si>
    <t>Micro</t>
  </si>
  <si>
    <t>Florida</t>
  </si>
  <si>
    <t>Service fulfillment</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</si>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</sst>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8">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
      <sz val="10"/>
      <color theme="1"/>
      <name val="Calibri"/>
      <family val="2"/>
      <scheme val="minor"/>
    </font>
    <font>
      <sz val="11"/>
      <color rgb="FF000000"/>
      <name val="Arial"/>
      <family val="2"/>
    </font>
    <font>
      <sz val="11"/>
      <color rgb="FF000000"/>
      <name val="Arial"/>
      <charset val="1"/>
    </font>
  </fonts>
  <fills count="8">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
      <patternFill patternType="solid">
        <fgColor rgb="FFE8DFCA"/>
        <bgColor rgb="FF000000"/>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172">
    <xf numFmtId="0" fontId="0" fillId="0" borderId="0" xfId="0"/>
    <xf numFmtId="0" fontId="0" fillId="0" borderId="0" xfId="0" applyAlignment="1">
      <alignment wrapText="1"/>
    </xf>
    <xf numFmtId="0" fontId="2" fillId="0" borderId="0" xfId="1" applyFont="1" applyAlignment="1" applyProtection="1">
      <alignment vertical="center" wrapText="1"/>
    </xf>
    <xf numFmtId="0" fontId="10" fillId="0" borderId="0" xfId="0" applyFont="1"/>
    <xf numFmtId="0" fontId="4" fillId="2" borderId="3" xfId="0" applyFont="1" applyFill="1" applyBorder="1" applyAlignment="1">
      <alignment horizontal="center" vertical="center" wrapText="1"/>
    </xf>
    <xf numFmtId="0" fontId="3" fillId="0" borderId="0" xfId="0" applyFont="1"/>
    <xf numFmtId="0" fontId="4" fillId="2" borderId="8" xfId="0" applyFont="1" applyFill="1" applyBorder="1" applyAlignment="1">
      <alignment horizontal="left" vertical="center"/>
    </xf>
    <xf numFmtId="0" fontId="4" fillId="2" borderId="0" xfId="0" applyFont="1" applyFill="1" applyAlignment="1">
      <alignment horizontal="left" vertical="center" wrapText="1"/>
    </xf>
    <xf numFmtId="0" fontId="3" fillId="3" borderId="0" xfId="0" applyFont="1" applyFill="1" applyAlignment="1">
      <alignment wrapText="1"/>
    </xf>
    <xf numFmtId="0" fontId="3" fillId="4" borderId="0" xfId="0" applyFont="1" applyFill="1" applyAlignment="1">
      <alignment wrapText="1"/>
    </xf>
    <xf numFmtId="0" fontId="3" fillId="0" borderId="0" xfId="0" applyFont="1" applyAlignment="1">
      <alignment wrapText="1"/>
    </xf>
    <xf numFmtId="0" fontId="3" fillId="0" borderId="0" xfId="0" applyFont="1" applyAlignment="1">
      <alignment horizontal="left" vertical="top"/>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12" fillId="0" borderId="0" xfId="1" applyFont="1" applyAlignment="1" applyProtection="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10" fillId="0" borderId="0" xfId="0" applyFont="1" applyAlignment="1">
      <alignment wrapText="1"/>
    </xf>
    <xf numFmtId="0" fontId="10" fillId="3" borderId="0" xfId="0" applyFont="1" applyFill="1" applyAlignment="1">
      <alignment wrapText="1"/>
    </xf>
    <xf numFmtId="0" fontId="3" fillId="3" borderId="0" xfId="0" applyFont="1" applyFill="1"/>
    <xf numFmtId="0" fontId="3" fillId="0" borderId="9" xfId="0" applyFont="1" applyBorder="1" applyAlignment="1">
      <alignment wrapText="1"/>
    </xf>
    <xf numFmtId="0" fontId="10" fillId="3" borderId="0" xfId="0" applyFont="1" applyFill="1" applyAlignment="1">
      <alignment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indent="1"/>
    </xf>
    <xf numFmtId="0" fontId="0" fillId="3" borderId="0" xfId="0" applyFill="1" applyAlignment="1">
      <alignment horizontal="left"/>
    </xf>
    <xf numFmtId="0" fontId="3" fillId="5" borderId="0" xfId="0" applyFont="1" applyFill="1" applyAlignment="1">
      <alignment vertical="center" wrapText="1"/>
    </xf>
    <xf numFmtId="0" fontId="3" fillId="5" borderId="0" xfId="0" applyFont="1" applyFill="1"/>
    <xf numFmtId="0" fontId="5" fillId="0" borderId="13" xfId="0" applyFont="1" applyBorder="1" applyAlignment="1">
      <alignment vertical="center" wrapText="1"/>
    </xf>
    <xf numFmtId="0" fontId="5"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14" xfId="0" applyFont="1" applyBorder="1" applyAlignment="1">
      <alignment vertical="center" wrapText="1"/>
    </xf>
    <xf numFmtId="0" fontId="3" fillId="3" borderId="0" xfId="2" applyFont="1" applyFill="1" applyAlignment="1" applyProtection="1">
      <alignment wrapText="1"/>
      <protection hidden="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vertical="center" wrapText="1"/>
    </xf>
    <xf numFmtId="0" fontId="15" fillId="0" borderId="0" xfId="1" applyFont="1" applyFill="1" applyAlignment="1" applyProtection="1">
      <alignment vertical="center"/>
    </xf>
    <xf numFmtId="0" fontId="5" fillId="3" borderId="0" xfId="0" applyFont="1" applyFill="1" applyAlignment="1">
      <alignment wrapText="1"/>
    </xf>
    <xf numFmtId="0" fontId="5" fillId="4" borderId="0" xfId="0" applyFont="1" applyFill="1" applyAlignment="1">
      <alignment wrapText="1"/>
    </xf>
    <xf numFmtId="0" fontId="3" fillId="0" borderId="18" xfId="0" applyFont="1" applyBorder="1" applyAlignment="1">
      <alignment horizontal="left" vertical="center" wrapText="1"/>
    </xf>
    <xf numFmtId="0" fontId="3" fillId="6" borderId="2" xfId="0" applyFont="1" applyFill="1" applyBorder="1" applyProtection="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wrapText="1"/>
    </xf>
    <xf numFmtId="0" fontId="6" fillId="0" borderId="0" xfId="1" applyFont="1" applyAlignment="1" applyProtection="1">
      <alignment vertical="center"/>
    </xf>
    <xf numFmtId="0" fontId="6" fillId="0" borderId="0" xfId="0" applyFont="1" applyAlignment="1">
      <alignment vertical="center"/>
    </xf>
    <xf numFmtId="0" fontId="11" fillId="0" borderId="9" xfId="0" applyFont="1" applyBorder="1"/>
    <xf numFmtId="0" fontId="11" fillId="0" borderId="0" xfId="0" applyFont="1"/>
    <xf numFmtId="0" fontId="5" fillId="0" borderId="21" xfId="0" applyFont="1" applyBorder="1" applyAlignment="1">
      <alignment vertical="center"/>
    </xf>
    <xf numFmtId="0" fontId="3" fillId="0" borderId="32" xfId="0" applyFont="1" applyBorder="1" applyAlignment="1">
      <alignment vertical="center" wrapText="1"/>
    </xf>
    <xf numFmtId="0" fontId="4" fillId="2" borderId="2" xfId="0"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20" fillId="0" borderId="0" xfId="0" applyFont="1"/>
    <xf numFmtId="0" fontId="5" fillId="0" borderId="32" xfId="0" applyFont="1" applyBorder="1" applyAlignment="1">
      <alignment vertical="center" wrapText="1"/>
    </xf>
    <xf numFmtId="0" fontId="3" fillId="0" borderId="33" xfId="0" applyFont="1" applyBorder="1" applyAlignment="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lignment wrapText="1"/>
    </xf>
    <xf numFmtId="0" fontId="3" fillId="6" borderId="3" xfId="0" applyFont="1" applyFill="1" applyBorder="1" applyProtection="1">
      <protection locked="0"/>
    </xf>
    <xf numFmtId="0" fontId="3" fillId="6" borderId="10" xfId="0" applyFont="1" applyFill="1" applyBorder="1" applyProtection="1">
      <protection locked="0"/>
    </xf>
    <xf numFmtId="0" fontId="5" fillId="6" borderId="2" xfId="0" applyFont="1" applyFill="1" applyBorder="1" applyProtection="1">
      <protection locked="0"/>
    </xf>
    <xf numFmtId="14" fontId="3" fillId="6" borderId="3" xfId="0" applyNumberFormat="1" applyFont="1" applyFill="1" applyBorder="1" applyProtection="1">
      <protection locked="0"/>
    </xf>
    <xf numFmtId="14" fontId="3" fillId="6" borderId="10" xfId="0" applyNumberFormat="1" applyFont="1" applyFill="1" applyBorder="1" applyProtection="1">
      <protection locked="0"/>
    </xf>
    <xf numFmtId="0" fontId="4" fillId="2" borderId="0" xfId="0" applyFont="1" applyFill="1" applyAlignment="1">
      <alignment horizontal="left" vertical="center"/>
    </xf>
    <xf numFmtId="0" fontId="5" fillId="0" borderId="34" xfId="0" applyFont="1" applyBorder="1" applyAlignment="1">
      <alignment vertical="center"/>
    </xf>
    <xf numFmtId="0" fontId="5" fillId="0" borderId="34" xfId="0" applyFont="1" applyBorder="1" applyAlignment="1">
      <alignment vertical="center" wrapText="1"/>
    </xf>
    <xf numFmtId="0" fontId="6" fillId="0" borderId="11" xfId="0" applyFont="1" applyBorder="1" applyAlignment="1">
      <alignment horizontal="left" vertical="center"/>
    </xf>
    <xf numFmtId="0" fontId="6" fillId="0" borderId="4" xfId="0" applyFont="1" applyBorder="1" applyAlignment="1">
      <alignment horizontal="center" wrapText="1"/>
    </xf>
    <xf numFmtId="0" fontId="6" fillId="0" borderId="19" xfId="0" applyFont="1" applyBorder="1" applyAlignment="1">
      <alignment horizontal="center" wrapText="1"/>
    </xf>
    <xf numFmtId="0" fontId="4" fillId="2" borderId="1" xfId="0" applyFont="1" applyFill="1" applyBorder="1" applyAlignment="1">
      <alignment horizontal="center" vertical="center" wrapText="1"/>
    </xf>
    <xf numFmtId="0" fontId="5" fillId="0" borderId="32" xfId="0" applyFont="1" applyBorder="1" applyAlignment="1">
      <alignment horizontal="left" vertical="center" wrapText="1"/>
    </xf>
    <xf numFmtId="0" fontId="3" fillId="0" borderId="2" xfId="0" applyFont="1" applyBorder="1" applyAlignment="1">
      <alignment horizont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22" fillId="0" borderId="0" xfId="0" applyFont="1" applyAlignment="1">
      <alignment vertical="center"/>
    </xf>
    <xf numFmtId="0" fontId="21" fillId="0" borderId="0" xfId="0" applyFont="1"/>
    <xf numFmtId="0" fontId="3" fillId="0" borderId="0" xfId="0" applyFont="1" applyAlignment="1">
      <alignment horizontal="left" vertical="center" wrapText="1" indent="1"/>
    </xf>
    <xf numFmtId="0" fontId="3" fillId="0" borderId="0" xfId="0" applyFont="1" applyAlignment="1">
      <alignment horizontal="left"/>
    </xf>
    <xf numFmtId="0" fontId="23" fillId="0" borderId="0" xfId="0" applyFont="1" applyAlignment="1">
      <alignment horizontal="left" vertical="center" wrapText="1" indent="1"/>
    </xf>
    <xf numFmtId="0" fontId="11" fillId="0" borderId="0" xfId="0" applyFont="1" applyAlignment="1">
      <alignment horizontal="left" wrapText="1"/>
    </xf>
    <xf numFmtId="0" fontId="0" fillId="0" borderId="0" xfId="0" applyAlignment="1">
      <alignment vertical="top"/>
    </xf>
    <xf numFmtId="0" fontId="6" fillId="0" borderId="11" xfId="0" applyFont="1" applyBorder="1" applyAlignment="1">
      <alignment wrapText="1"/>
    </xf>
    <xf numFmtId="0" fontId="6" fillId="5" borderId="8" xfId="0" applyFont="1" applyFill="1" applyBorder="1" applyAlignment="1">
      <alignment wrapText="1"/>
    </xf>
    <xf numFmtId="0" fontId="4" fillId="5" borderId="8" xfId="0" applyFont="1" applyFill="1" applyBorder="1" applyAlignment="1">
      <alignment vertical="center" wrapText="1"/>
    </xf>
    <xf numFmtId="0" fontId="23" fillId="5" borderId="0" xfId="0" applyFont="1" applyFill="1" applyAlignment="1">
      <alignment vertical="center"/>
    </xf>
    <xf numFmtId="0" fontId="23" fillId="0" borderId="0" xfId="0" applyFont="1" applyAlignment="1">
      <alignment vertical="center"/>
    </xf>
    <xf numFmtId="0" fontId="23" fillId="0" borderId="0" xfId="0" applyFont="1"/>
    <xf numFmtId="0" fontId="3" fillId="5" borderId="8" xfId="0" applyFont="1" applyFill="1" applyBorder="1" applyAlignment="1">
      <alignment wrapText="1"/>
    </xf>
    <xf numFmtId="14" fontId="3" fillId="5" borderId="8" xfId="0" applyNumberFormat="1" applyFont="1" applyFill="1" applyBorder="1" applyAlignment="1">
      <alignment wrapText="1"/>
    </xf>
    <xf numFmtId="0" fontId="5" fillId="5" borderId="8" xfId="0" applyFont="1" applyFill="1" applyBorder="1" applyAlignment="1">
      <alignment wrapText="1"/>
    </xf>
    <xf numFmtId="0" fontId="6" fillId="0" borderId="0" xfId="0" applyFont="1" applyAlignment="1">
      <alignment wrapText="1"/>
    </xf>
    <xf numFmtId="0" fontId="6" fillId="0" borderId="8" xfId="0" applyFont="1" applyBorder="1" applyAlignment="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lignment horizontal="left" vertical="center"/>
    </xf>
    <xf numFmtId="0" fontId="8" fillId="0" borderId="17" xfId="0" applyFont="1" applyBorder="1" applyAlignment="1">
      <alignment horizontal="center" wrapText="1"/>
    </xf>
    <xf numFmtId="0" fontId="8" fillId="0" borderId="25" xfId="0" applyFont="1" applyBorder="1" applyAlignment="1">
      <alignment horizontal="center" wrapText="1"/>
    </xf>
    <xf numFmtId="0" fontId="8" fillId="0" borderId="7" xfId="0" applyFont="1" applyBorder="1" applyAlignment="1">
      <alignment horizontal="center" wrapText="1"/>
    </xf>
    <xf numFmtId="14" fontId="5" fillId="6" borderId="2" xfId="0" applyNumberFormat="1" applyFont="1" applyFill="1" applyBorder="1" applyProtection="1">
      <protection locked="0"/>
    </xf>
    <xf numFmtId="0" fontId="25" fillId="6" borderId="2" xfId="0" applyFont="1" applyFill="1" applyBorder="1" applyProtection="1">
      <protection locked="0"/>
    </xf>
    <xf numFmtId="0" fontId="26" fillId="7" borderId="2" xfId="0" applyFont="1" applyFill="1" applyBorder="1" applyProtection="1">
      <protection locked="0"/>
    </xf>
    <xf numFmtId="0" fontId="27" fillId="6" borderId="10" xfId="0" applyFont="1" applyFill="1" applyBorder="1" applyAlignment="1" applyProtection="1">
      <alignment wrapText="1"/>
      <protection locked="0"/>
    </xf>
    <xf numFmtId="0" fontId="13" fillId="0" borderId="0" xfId="0" applyFont="1"/>
    <xf numFmtId="0" fontId="3" fillId="0" borderId="0" xfId="0" applyFont="1" applyAlignment="1">
      <alignment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wrapText="1"/>
    </xf>
    <xf numFmtId="0" fontId="5" fillId="0" borderId="26" xfId="0" applyFont="1" applyBorder="1" applyAlignment="1">
      <alignment horizontal="left" wrapText="1"/>
    </xf>
    <xf numFmtId="0" fontId="5" fillId="0" borderId="9" xfId="0" applyFont="1" applyBorder="1" applyAlignment="1">
      <alignment horizontal="left" wrapText="1"/>
    </xf>
    <xf numFmtId="0" fontId="5" fillId="0" borderId="27" xfId="0" applyFont="1" applyBorder="1" applyAlignment="1">
      <alignment horizontal="left"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wrapText="1"/>
    </xf>
    <xf numFmtId="0" fontId="5"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applyAlignment="1"/>
    <xf numFmtId="0" fontId="4" fillId="2" borderId="20" xfId="0" applyFont="1" applyFill="1" applyBorder="1" applyAlignment="1">
      <alignment vertical="center" wrapText="1"/>
    </xf>
    <xf numFmtId="0" fontId="4" fillId="2" borderId="13" xfId="0" applyFont="1" applyFill="1" applyBorder="1" applyAlignment="1">
      <alignment vertical="center" wrapText="1"/>
    </xf>
    <xf numFmtId="0" fontId="5" fillId="0" borderId="0" xfId="0" applyFont="1" applyAlignment="1">
      <alignment wrapText="1"/>
    </xf>
    <xf numFmtId="0" fontId="13" fillId="0" borderId="0" xfId="0" applyFont="1" applyAlignment="1">
      <alignment wrapText="1"/>
    </xf>
    <xf numFmtId="0" fontId="4" fillId="2" borderId="21" xfId="0" applyFont="1" applyFill="1" applyBorder="1" applyAlignment="1">
      <alignment vertical="center" wrapText="1"/>
    </xf>
    <xf numFmtId="0" fontId="4" fillId="2" borderId="14" xfId="0" applyFont="1" applyFill="1" applyBorder="1" applyAlignment="1">
      <alignment vertical="center" wrapText="1"/>
    </xf>
  </cellXfs>
  <cellStyles count="4">
    <cellStyle name="Heading 2 2" xfId="1" xr:uid="{00000000-0005-0000-0000-000000000000}"/>
    <cellStyle name="Hyperlink" xfId="3" builtinId="8"/>
    <cellStyle name="Normal" xfId="0" builtinId="0"/>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2"/>
  <sheetViews>
    <sheetView showGridLines="0" topLeftCell="A12" zoomScale="90" zoomScaleNormal="90" workbookViewId="0">
      <selection activeCell="A3" sqref="A3:C3"/>
    </sheetView>
  </sheetViews>
  <sheetFormatPr defaultColWidth="8.7109375" defaultRowHeight="14.45"/>
  <cols>
    <col min="1" max="1" width="77.28515625" customWidth="1"/>
    <col min="2" max="2" width="24.5703125" customWidth="1"/>
    <col min="3" max="3" width="56" customWidth="1"/>
  </cols>
  <sheetData>
    <row r="1" spans="1:3" ht="23.1" thickBot="1">
      <c r="A1" s="134" t="s">
        <v>0</v>
      </c>
      <c r="B1" s="135"/>
      <c r="C1" s="136"/>
    </row>
    <row r="2" spans="1:3" ht="196.15" customHeight="1">
      <c r="A2" s="143" t="s">
        <v>1</v>
      </c>
      <c r="B2" s="144"/>
      <c r="C2" s="145"/>
    </row>
    <row r="3" spans="1:3" s="109" customFormat="1" ht="88.15" customHeight="1">
      <c r="A3" s="152" t="s">
        <v>2</v>
      </c>
      <c r="B3" s="153"/>
      <c r="C3" s="154"/>
    </row>
    <row r="4" spans="1:3" ht="45" customHeight="1">
      <c r="A4" s="155" t="s">
        <v>3</v>
      </c>
      <c r="B4" s="156"/>
      <c r="C4" s="157"/>
    </row>
    <row r="5" spans="1:3" ht="43.35" customHeight="1">
      <c r="A5" s="152" t="s">
        <v>4</v>
      </c>
      <c r="B5" s="153"/>
      <c r="C5" s="154"/>
    </row>
    <row r="6" spans="1:3" ht="30.6" customHeight="1">
      <c r="A6" s="152" t="s">
        <v>5</v>
      </c>
      <c r="B6" s="153"/>
      <c r="C6" s="154"/>
    </row>
    <row r="7" spans="1:3" ht="21.6" customHeight="1">
      <c r="A7" s="152" t="s">
        <v>6</v>
      </c>
      <c r="B7" s="153"/>
      <c r="C7" s="154"/>
    </row>
    <row r="8" spans="1:3" ht="21.6" customHeight="1" thickBot="1">
      <c r="A8" s="158" t="s">
        <v>7</v>
      </c>
      <c r="B8" s="159"/>
      <c r="C8" s="160"/>
    </row>
    <row r="9" spans="1:3" ht="17.25" customHeight="1" thickBot="1">
      <c r="A9" s="103" t="s">
        <v>8</v>
      </c>
    </row>
    <row r="10" spans="1:3" ht="22.5" customHeight="1" thickBot="1">
      <c r="A10" s="134" t="s">
        <v>9</v>
      </c>
      <c r="B10" s="135"/>
      <c r="C10" s="136"/>
    </row>
    <row r="11" spans="1:3" ht="62.25" customHeight="1">
      <c r="A11" s="146" t="s">
        <v>10</v>
      </c>
      <c r="B11" s="147"/>
      <c r="C11" s="148"/>
    </row>
    <row r="12" spans="1:3" ht="25.9" customHeight="1">
      <c r="A12" s="108" t="s">
        <v>11</v>
      </c>
      <c r="B12" s="59" t="s">
        <v>12</v>
      </c>
      <c r="C12" s="59" t="s">
        <v>13</v>
      </c>
    </row>
    <row r="13" spans="1:3">
      <c r="A13" s="105" t="s">
        <v>14</v>
      </c>
      <c r="B13" s="5" t="s">
        <v>15</v>
      </c>
      <c r="C13" s="106">
        <v>1</v>
      </c>
    </row>
    <row r="14" spans="1:3" ht="14.65" customHeight="1">
      <c r="A14" s="105" t="s">
        <v>16</v>
      </c>
      <c r="B14" s="5" t="s">
        <v>17</v>
      </c>
      <c r="C14" s="106">
        <v>15</v>
      </c>
    </row>
    <row r="15" spans="1:3" ht="0.6" customHeight="1">
      <c r="A15" s="107" t="s">
        <v>18</v>
      </c>
      <c r="B15" s="5"/>
      <c r="C15" s="106"/>
    </row>
    <row r="16" spans="1:3" ht="14.65" customHeight="1" thickBot="1">
      <c r="A16" s="104" t="s">
        <v>8</v>
      </c>
    </row>
    <row r="17" spans="1:3" ht="23.1" thickBot="1">
      <c r="A17" s="149" t="s">
        <v>19</v>
      </c>
      <c r="B17" s="150"/>
      <c r="C17" s="151"/>
    </row>
    <row r="18" spans="1:3" ht="45" customHeight="1">
      <c r="A18" s="143" t="s">
        <v>20</v>
      </c>
      <c r="B18" s="144"/>
      <c r="C18" s="145"/>
    </row>
    <row r="19" spans="1:3" ht="36.6" customHeight="1" thickBot="1">
      <c r="A19" s="140" t="s">
        <v>21</v>
      </c>
      <c r="B19" s="141"/>
      <c r="C19" s="142"/>
    </row>
    <row r="20" spans="1:3">
      <c r="A20" s="104"/>
    </row>
    <row r="21" spans="1:3" ht="75.599999999999994" customHeight="1">
      <c r="A21" s="139" t="s">
        <v>22</v>
      </c>
      <c r="B21" s="139"/>
      <c r="C21" s="139"/>
    </row>
    <row r="22" spans="1:3">
      <c r="A22" s="104" t="s">
        <v>23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7" right="0.7" top="0.75" bottom="0.75" header="0.3" footer="0.3"/>
  <pageSetup orientation="portrait"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IF('I_State&amp;Prog_Info'!L15="","[Program 8]",'I_State&amp;Prog_Info'!L15)</f>
        <v>[Program 8]</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IF('I_State&amp;Prog_Info'!L17="","(Placeholder for plan type)",'I_State&amp;Prog_Info'!L17)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IF('I_State&amp;Prog_Info'!L59="","(Placeholder for providers)",'I_State&amp;Prog_Info'!L59)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IF('I_State&amp;Prog_Info'!L39="","(Placeholder for separate analysis and results document)",'I_State&amp;Prog_Info'!L39)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IF('I_State&amp;Prog_Info'!L40="","(Placeholder for separate analysis and results document)",'I_State&amp;Prog_Info'!L40)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IF('I_State&amp;Prog_Info'!L41="","(Placeholder for separate analysis and results document)",'I_State&amp;Prog_Info'!L41)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IF('I_State&amp;Prog_Info'!M15="","[Program 9]",'I_State&amp;Prog_Info'!M15)</f>
        <v>[Program 9]</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IF('I_State&amp;Prog_Info'!M17="","(Placeholder for plan type)",'I_State&amp;Prog_Info'!M17)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IF('I_State&amp;Prog_Info'!M59="","(Placeholder for providers)",'I_State&amp;Prog_Info'!M59)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IF('I_State&amp;Prog_Info'!M39="","(Placeholder for separate analysis and results document)",'I_State&amp;Prog_Info'!M39)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IF('I_State&amp;Prog_Info'!M40="","(Placeholder for separate analysis and results document)",'I_State&amp;Prog_Info'!M40)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IF('I_State&amp;Prog_Info'!M41="","(Placeholder for separate analysis and results document)",'I_State&amp;Prog_Info'!M41)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IF('I_State&amp;Prog_Info'!N15="","[Program 10]",'I_State&amp;Prog_Info'!N15)</f>
        <v>[Program 10]</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IF('I_State&amp;Prog_Info'!N17="","(Placeholder for plan type)",'I_State&amp;Prog_Info'!N17)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IF('I_State&amp;Prog_Info'!N59="","(Placeholder for providers)",'I_State&amp;Prog_Info'!N59)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IF('I_State&amp;Prog_Info'!N39="","(Placeholder for separate analysis and results document)",'I_State&amp;Prog_Info'!N39)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IF('I_State&amp;Prog_Info'!N40="","(Placeholder for separate analysis and results document)",'I_State&amp;Prog_Info'!N40)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IF('I_State&amp;Prog_Info'!N41="","(Placeholder for separate analysis and results document)",'I_State&amp;Prog_Info'!N41)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IF('I_State&amp;Prog_Info'!O15="","[Program 11]",'I_State&amp;Prog_Info'!O15)</f>
        <v>[Program 11]</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IF('I_State&amp;Prog_Info'!O17="","(Placeholder for plan type)",'I_State&amp;Prog_Info'!O17)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IF('I_State&amp;Prog_Info'!O59="","(Placeholder for providers)",'I_State&amp;Prog_Info'!O59)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IF('I_State&amp;Prog_Info'!O39="","(Placeholder for separate analysis and results document)",'I_State&amp;Prog_Info'!O39)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IF('I_State&amp;Prog_Info'!O40="","(Placeholder for separate analysis and results document)",'I_State&amp;Prog_Info'!O40)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IF('I_State&amp;Prog_Info'!O41="","(Placeholder for separate analysis and results document)",'I_State&amp;Prog_Info'!O41)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IF('I_State&amp;Prog_Info'!P15="","[Program 12]",'I_State&amp;Prog_Info'!P15)</f>
        <v>[Program 12]</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IF('I_State&amp;Prog_Info'!P17="","(Placeholder for plan type)",'I_State&amp;Prog_Info'!P17)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IF('I_State&amp;Prog_Info'!P59="","(Placeholder for providers)",'I_State&amp;Prog_Info'!P59)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IF('I_State&amp;Prog_Info'!P39="","(Placeholder for separate analysis and results document)",'I_State&amp;Prog_Info'!P39)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IF('I_State&amp;Prog_Info'!P40="","(Placeholder for separate analysis and results document)",'I_State&amp;Prog_Info'!P40)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IF('I_State&amp;Prog_Info'!P41="","(Placeholder for separate analysis and results document)",'I_State&amp;Prog_Info'!P41)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IF('I_State&amp;Prog_Info'!Q15="","[Program 13]",'I_State&amp;Prog_Info'!Q15)</f>
        <v>[Program 13]</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IF('I_State&amp;Prog_Info'!Q17="","(Placeholder for plan type)",'I_State&amp;Prog_Info'!Q17)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IF('I_State&amp;Prog_Info'!Q59="","(Placeholder for providers)",'I_State&amp;Prog_Info'!Q59)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IF('I_State&amp;Prog_Info'!Q39="","(Placeholder for separate analysis and results document)",'I_State&amp;Prog_Info'!Q39)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IF('I_State&amp;Prog_Info'!Q40="","(Placeholder for separate analysis and results document)",'I_State&amp;Prog_Info'!Q40)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IF('I_State&amp;Prog_Info'!Q41="","(Placeholder for separate analysis and results document)",'I_State&amp;Prog_Info'!Q41)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IF('I_State&amp;Prog_Info'!R15="","[Program 14]",'I_State&amp;Prog_Info'!R15)</f>
        <v>[Program 14]</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IF('I_State&amp;Prog_Info'!R17="","(Placeholder for plan type)",'I_State&amp;Prog_Info'!R17)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IF('I_State&amp;Prog_Info'!R59="","(Placeholder for providers)",'I_State&amp;Prog_Info'!R59)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IF('I_State&amp;Prog_Info'!R39="","(Placeholder for separate analysis and results document)",'I_State&amp;Prog_Info'!R39)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IF('I_State&amp;Prog_Info'!R40="","(Placeholder for separate analysis and results document)",'I_State&amp;Prog_Info'!R40)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IF('I_State&amp;Prog_Info'!R41="","(Placeholder for separate analysis and results document)",'I_State&amp;Prog_Info'!R41)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IF('I_State&amp;Prog_Info'!S15="","[Program 15]",'I_State&amp;Prog_Info'!S15)</f>
        <v>[Program 15]</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IF('I_State&amp;Prog_Info'!S17="","(Placeholder for plan type)",'I_State&amp;Prog_Info'!S17)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IF('I_State&amp;Prog_Info'!S59="","(Placeholder for providers)",'I_State&amp;Prog_Info'!S59)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IF('I_State&amp;Prog_Info'!S39="","(Placeholder for separate analysis and results document)",'I_State&amp;Prog_Info'!S39)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IF('I_State&amp;Prog_Info'!S40="","(Placeholder for separate analysis and results document)",'I_State&amp;Prog_Info'!S40)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IF('I_State&amp;Prog_Info'!S41="","(Placeholder for separate analysis and results document)",'I_State&amp;Prog_Info'!S41)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53"/>
  <sheetViews>
    <sheetView zoomScale="80" zoomScaleNormal="80" workbookViewId="0">
      <selection activeCell="E2" sqref="E2"/>
    </sheetView>
  </sheetViews>
  <sheetFormatPr defaultColWidth="9.42578125" defaultRowHeight="14.1"/>
  <cols>
    <col min="1" max="1" width="9.42578125" style="25"/>
    <col min="2" max="2" width="19.42578125" style="25" customWidth="1"/>
    <col min="3" max="3" width="9.42578125" style="25"/>
    <col min="4" max="5" width="21.42578125" style="25" customWidth="1"/>
    <col min="6" max="6" width="21.42578125" style="8" customWidth="1"/>
    <col min="7" max="7" width="19" style="8" customWidth="1"/>
    <col min="8" max="8" width="19.5703125" style="8" customWidth="1"/>
    <col min="9" max="9" width="18.42578125" style="8" customWidth="1"/>
    <col min="10" max="10" width="19.5703125" style="24" customWidth="1"/>
    <col min="11" max="12" width="18.42578125" style="8" customWidth="1"/>
    <col min="13" max="13" width="30.28515625" style="8" customWidth="1"/>
    <col min="14" max="14" width="12.42578125" style="8" customWidth="1"/>
    <col min="15" max="22" width="12.42578125" style="10" customWidth="1"/>
    <col min="23" max="16384" width="9.42578125" style="5"/>
  </cols>
  <sheetData>
    <row r="1" spans="1:22" ht="14.45" thickBot="1">
      <c r="A1" s="58" t="s">
        <v>469</v>
      </c>
      <c r="B1" s="59"/>
      <c r="C1" s="5"/>
      <c r="D1" s="5"/>
      <c r="E1" s="5"/>
      <c r="F1" s="133"/>
      <c r="G1" s="26"/>
      <c r="H1" s="26"/>
      <c r="I1" s="26"/>
      <c r="J1" s="23"/>
      <c r="K1" s="26"/>
      <c r="L1" s="26"/>
      <c r="M1" s="26"/>
      <c r="N1" s="133"/>
      <c r="O1" s="133"/>
      <c r="P1" s="133"/>
      <c r="Q1" s="133"/>
      <c r="R1" s="133"/>
      <c r="S1" s="133"/>
      <c r="T1" s="133"/>
      <c r="U1" s="133"/>
      <c r="V1" s="133"/>
    </row>
    <row r="2" spans="1:22" s="11" customFormat="1" ht="28.5" thickBot="1">
      <c r="A2" s="12" t="s">
        <v>470</v>
      </c>
      <c r="B2" s="12" t="s">
        <v>51</v>
      </c>
      <c r="C2" s="12" t="s">
        <v>471</v>
      </c>
      <c r="D2" s="12" t="s">
        <v>472</v>
      </c>
      <c r="E2" s="12" t="s">
        <v>473</v>
      </c>
      <c r="F2" s="12" t="s">
        <v>275</v>
      </c>
      <c r="G2" s="13" t="s">
        <v>474</v>
      </c>
      <c r="H2" s="13" t="s">
        <v>475</v>
      </c>
      <c r="I2" s="13" t="s">
        <v>476</v>
      </c>
      <c r="J2" s="13" t="s">
        <v>477</v>
      </c>
      <c r="K2" s="13" t="s">
        <v>478</v>
      </c>
      <c r="L2" s="13" t="s">
        <v>345</v>
      </c>
      <c r="M2" s="13" t="s">
        <v>479</v>
      </c>
      <c r="N2" s="13" t="s">
        <v>480</v>
      </c>
      <c r="O2" s="137"/>
      <c r="P2" s="137"/>
      <c r="Q2" s="137"/>
      <c r="R2" s="137"/>
      <c r="S2" s="137"/>
      <c r="T2" s="137"/>
      <c r="U2" s="137"/>
      <c r="V2" s="137"/>
    </row>
    <row r="3" spans="1:22" ht="56.1">
      <c r="A3" s="17" t="s">
        <v>481</v>
      </c>
      <c r="B3" s="41" t="s">
        <v>482</v>
      </c>
      <c r="C3" s="19" t="s">
        <v>91</v>
      </c>
      <c r="D3" s="41" t="s">
        <v>483</v>
      </c>
      <c r="E3" s="41" t="s">
        <v>484</v>
      </c>
      <c r="F3" s="8" t="s">
        <v>419</v>
      </c>
      <c r="G3" s="8" t="s">
        <v>89</v>
      </c>
      <c r="H3" s="8" t="s">
        <v>325</v>
      </c>
      <c r="I3" s="8" t="s">
        <v>317</v>
      </c>
      <c r="J3" s="47" t="s">
        <v>329</v>
      </c>
      <c r="K3" s="8" t="s">
        <v>485</v>
      </c>
      <c r="L3" s="8" t="s">
        <v>347</v>
      </c>
      <c r="M3" s="8" t="s">
        <v>452</v>
      </c>
      <c r="N3" s="8" t="s">
        <v>76</v>
      </c>
      <c r="O3" s="133"/>
      <c r="P3" s="133"/>
      <c r="Q3" s="133"/>
      <c r="R3" s="133"/>
      <c r="S3" s="133"/>
      <c r="T3" s="133"/>
      <c r="U3" s="133"/>
      <c r="V3" s="133"/>
    </row>
    <row r="4" spans="1:22" ht="71.25" customHeight="1">
      <c r="A4" s="18" t="s">
        <v>486</v>
      </c>
      <c r="B4" s="41" t="s">
        <v>54</v>
      </c>
      <c r="C4" s="19" t="s">
        <v>92</v>
      </c>
      <c r="D4" s="41" t="s">
        <v>135</v>
      </c>
      <c r="E4" s="41" t="s">
        <v>487</v>
      </c>
      <c r="F4" s="8" t="s">
        <v>488</v>
      </c>
      <c r="G4" s="8" t="s">
        <v>94</v>
      </c>
      <c r="H4" s="8" t="s">
        <v>323</v>
      </c>
      <c r="I4" s="8" t="s">
        <v>318</v>
      </c>
      <c r="J4" s="47" t="s">
        <v>489</v>
      </c>
      <c r="K4" s="8" t="s">
        <v>490</v>
      </c>
      <c r="L4" s="8" t="s">
        <v>491</v>
      </c>
      <c r="M4" s="8" t="s">
        <v>365</v>
      </c>
      <c r="N4" s="8" t="s">
        <v>77</v>
      </c>
      <c r="O4" s="133"/>
      <c r="P4" s="133"/>
      <c r="Q4" s="133"/>
      <c r="R4" s="133"/>
      <c r="S4" s="133"/>
      <c r="T4" s="133"/>
      <c r="U4" s="133"/>
      <c r="V4" s="133"/>
    </row>
    <row r="5" spans="1:22" ht="42">
      <c r="A5" s="18" t="s">
        <v>492</v>
      </c>
      <c r="B5" s="41" t="s">
        <v>493</v>
      </c>
      <c r="C5" s="18"/>
      <c r="D5" s="18"/>
      <c r="E5" s="18"/>
      <c r="F5" s="8" t="s">
        <v>277</v>
      </c>
      <c r="G5" s="8" t="s">
        <v>97</v>
      </c>
      <c r="H5" s="8" t="s">
        <v>494</v>
      </c>
      <c r="I5" s="8" t="s">
        <v>319</v>
      </c>
      <c r="J5" s="47" t="s">
        <v>495</v>
      </c>
      <c r="K5" s="8" t="s">
        <v>496</v>
      </c>
      <c r="L5" s="8" t="s">
        <v>341</v>
      </c>
      <c r="N5" s="8" t="s">
        <v>497</v>
      </c>
      <c r="O5" s="133"/>
      <c r="P5" s="133"/>
      <c r="Q5" s="133"/>
      <c r="R5" s="133"/>
      <c r="S5" s="133"/>
      <c r="T5" s="133"/>
      <c r="U5" s="133"/>
      <c r="V5" s="133"/>
    </row>
    <row r="6" spans="1:22" ht="42">
      <c r="A6" s="18" t="s">
        <v>498</v>
      </c>
      <c r="B6" s="41" t="s">
        <v>499</v>
      </c>
      <c r="C6" s="18"/>
      <c r="D6" s="18"/>
      <c r="E6" s="18"/>
      <c r="F6" s="8" t="s">
        <v>500</v>
      </c>
      <c r="G6" s="8" t="s">
        <v>100</v>
      </c>
      <c r="H6" s="8" t="s">
        <v>324</v>
      </c>
      <c r="I6" s="8" t="s">
        <v>501</v>
      </c>
      <c r="J6" s="47" t="s">
        <v>502</v>
      </c>
      <c r="K6" s="8" t="s">
        <v>503</v>
      </c>
      <c r="N6" s="8" t="s">
        <v>504</v>
      </c>
      <c r="O6" s="133"/>
      <c r="P6" s="133"/>
      <c r="Q6" s="133"/>
      <c r="R6" s="133"/>
      <c r="S6" s="133"/>
      <c r="T6" s="133"/>
      <c r="U6" s="133"/>
      <c r="V6" s="133"/>
    </row>
    <row r="7" spans="1:22" ht="56.1">
      <c r="A7" s="18" t="s">
        <v>505</v>
      </c>
      <c r="B7" s="41" t="s">
        <v>506</v>
      </c>
      <c r="C7" s="18"/>
      <c r="D7" s="18"/>
      <c r="E7" s="18"/>
      <c r="F7" s="8" t="s">
        <v>507</v>
      </c>
      <c r="G7" s="8" t="s">
        <v>103</v>
      </c>
      <c r="H7" s="8" t="s">
        <v>508</v>
      </c>
      <c r="I7" s="9" t="s">
        <v>509</v>
      </c>
      <c r="J7" s="47" t="s">
        <v>333</v>
      </c>
      <c r="K7" s="8" t="s">
        <v>342</v>
      </c>
      <c r="N7" s="9" t="s">
        <v>509</v>
      </c>
      <c r="O7" s="133"/>
      <c r="P7" s="133"/>
      <c r="Q7" s="133"/>
      <c r="R7" s="133"/>
      <c r="S7" s="133"/>
      <c r="T7" s="133"/>
      <c r="U7" s="133"/>
      <c r="V7" s="133"/>
    </row>
    <row r="8" spans="1:22" ht="56.1">
      <c r="A8" s="18" t="s">
        <v>510</v>
      </c>
      <c r="B8" s="41" t="s">
        <v>511</v>
      </c>
      <c r="C8" s="18"/>
      <c r="D8" s="18"/>
      <c r="E8" s="18"/>
      <c r="F8" s="8" t="s">
        <v>512</v>
      </c>
      <c r="G8" s="8" t="s">
        <v>106</v>
      </c>
      <c r="H8" s="8" t="s">
        <v>513</v>
      </c>
      <c r="J8" s="47" t="s">
        <v>334</v>
      </c>
      <c r="K8" s="8" t="s">
        <v>514</v>
      </c>
      <c r="O8" s="133"/>
      <c r="P8" s="133"/>
      <c r="Q8" s="133"/>
      <c r="R8" s="133"/>
      <c r="S8" s="133"/>
      <c r="T8" s="133"/>
      <c r="U8" s="133"/>
      <c r="V8" s="133"/>
    </row>
    <row r="9" spans="1:22" ht="56.1">
      <c r="A9" s="18" t="s">
        <v>515</v>
      </c>
      <c r="B9" s="41" t="s">
        <v>516</v>
      </c>
      <c r="C9" s="18"/>
      <c r="D9" s="18"/>
      <c r="E9" s="18"/>
      <c r="F9" s="8" t="s">
        <v>517</v>
      </c>
      <c r="G9" s="8" t="s">
        <v>109</v>
      </c>
      <c r="H9" s="8" t="s">
        <v>518</v>
      </c>
      <c r="J9" s="47" t="s">
        <v>335</v>
      </c>
      <c r="K9" s="8" t="s">
        <v>341</v>
      </c>
      <c r="O9" s="133"/>
      <c r="P9" s="133"/>
      <c r="Q9" s="133"/>
      <c r="R9" s="133"/>
      <c r="S9" s="133"/>
      <c r="T9" s="133"/>
      <c r="U9" s="133"/>
      <c r="V9" s="133"/>
    </row>
    <row r="10" spans="1:22" ht="56.1">
      <c r="A10" s="18" t="s">
        <v>519</v>
      </c>
      <c r="B10" s="41" t="s">
        <v>520</v>
      </c>
      <c r="C10" s="18"/>
      <c r="D10" s="18"/>
      <c r="E10" s="18"/>
      <c r="F10" s="8" t="s">
        <v>278</v>
      </c>
      <c r="G10" s="8" t="s">
        <v>112</v>
      </c>
      <c r="H10" s="8" t="s">
        <v>521</v>
      </c>
      <c r="J10" s="48" t="s">
        <v>509</v>
      </c>
      <c r="K10" s="9" t="s">
        <v>509</v>
      </c>
      <c r="O10" s="133"/>
      <c r="P10" s="133"/>
      <c r="Q10" s="133"/>
      <c r="R10" s="133"/>
      <c r="S10" s="133"/>
      <c r="T10" s="133"/>
      <c r="U10" s="133"/>
      <c r="V10" s="133"/>
    </row>
    <row r="11" spans="1:22">
      <c r="A11" s="18" t="s">
        <v>522</v>
      </c>
      <c r="B11" s="18"/>
      <c r="C11" s="18"/>
      <c r="D11" s="18"/>
      <c r="E11" s="18"/>
      <c r="F11" s="8" t="s">
        <v>523</v>
      </c>
      <c r="G11" s="8" t="s">
        <v>115</v>
      </c>
      <c r="H11" s="8" t="s">
        <v>324</v>
      </c>
      <c r="O11" s="133"/>
      <c r="P11" s="133"/>
      <c r="Q11" s="133"/>
      <c r="R11" s="133"/>
      <c r="S11" s="133"/>
      <c r="T11" s="133"/>
      <c r="U11" s="133"/>
      <c r="V11" s="133"/>
    </row>
    <row r="12" spans="1:22" ht="27.95">
      <c r="A12" s="18" t="s">
        <v>524</v>
      </c>
      <c r="B12" s="18"/>
      <c r="C12" s="18"/>
      <c r="D12" s="18"/>
      <c r="E12" s="18"/>
      <c r="F12" s="9" t="s">
        <v>509</v>
      </c>
      <c r="G12" s="8" t="s">
        <v>118</v>
      </c>
      <c r="H12" s="9" t="s">
        <v>509</v>
      </c>
      <c r="O12" s="133"/>
      <c r="P12" s="133"/>
      <c r="Q12" s="133"/>
      <c r="R12" s="133"/>
      <c r="S12" s="133"/>
      <c r="T12" s="133"/>
      <c r="U12" s="133"/>
      <c r="V12" s="133"/>
    </row>
    <row r="13" spans="1:22">
      <c r="A13" s="18" t="s">
        <v>525</v>
      </c>
      <c r="B13" s="18"/>
      <c r="C13" s="18"/>
      <c r="D13" s="18"/>
      <c r="E13" s="18"/>
      <c r="G13" s="8" t="s">
        <v>121</v>
      </c>
      <c r="O13" s="133"/>
      <c r="P13" s="133"/>
      <c r="Q13" s="133"/>
      <c r="R13" s="133"/>
      <c r="S13" s="133"/>
      <c r="T13" s="133"/>
      <c r="U13" s="133"/>
      <c r="V13" s="133"/>
    </row>
    <row r="14" spans="1:22" ht="27.95">
      <c r="A14" s="18" t="s">
        <v>526</v>
      </c>
      <c r="B14" s="18"/>
      <c r="C14" s="18"/>
      <c r="D14" s="18"/>
      <c r="E14" s="18"/>
      <c r="G14" s="9" t="s">
        <v>509</v>
      </c>
      <c r="O14" s="133"/>
      <c r="P14" s="133"/>
      <c r="Q14" s="133"/>
      <c r="R14" s="133"/>
      <c r="S14" s="133"/>
      <c r="T14" s="133"/>
      <c r="U14" s="133"/>
      <c r="V14" s="133"/>
    </row>
    <row r="15" spans="1:22">
      <c r="A15" s="18" t="s">
        <v>527</v>
      </c>
      <c r="B15" s="18"/>
      <c r="C15" s="18"/>
      <c r="D15" s="18"/>
      <c r="E15" s="18"/>
      <c r="O15" s="133"/>
      <c r="P15" s="133"/>
      <c r="Q15" s="133"/>
      <c r="R15" s="133"/>
      <c r="S15" s="133"/>
      <c r="T15" s="133"/>
      <c r="U15" s="133"/>
      <c r="V15" s="133"/>
    </row>
    <row r="16" spans="1:22">
      <c r="A16" s="18" t="s">
        <v>528</v>
      </c>
      <c r="B16" s="18"/>
      <c r="C16" s="18"/>
      <c r="D16" s="18"/>
      <c r="E16" s="18"/>
      <c r="O16" s="133"/>
      <c r="P16" s="133"/>
      <c r="Q16" s="133"/>
      <c r="R16" s="133"/>
      <c r="S16" s="133"/>
      <c r="T16" s="133"/>
      <c r="U16" s="133"/>
      <c r="V16" s="133"/>
    </row>
    <row r="17" spans="1:5">
      <c r="A17" s="18" t="s">
        <v>529</v>
      </c>
      <c r="B17" s="18"/>
      <c r="C17" s="18"/>
      <c r="D17" s="18"/>
      <c r="E17" s="18"/>
    </row>
    <row r="18" spans="1:5">
      <c r="A18" s="18" t="s">
        <v>530</v>
      </c>
      <c r="B18" s="18"/>
      <c r="C18" s="18"/>
      <c r="D18" s="18"/>
      <c r="E18" s="18"/>
    </row>
    <row r="19" spans="1:5">
      <c r="A19" s="18" t="s">
        <v>531</v>
      </c>
      <c r="B19" s="18"/>
      <c r="C19" s="18"/>
      <c r="D19" s="18"/>
      <c r="E19" s="18"/>
    </row>
    <row r="20" spans="1:5">
      <c r="A20" s="18" t="s">
        <v>532</v>
      </c>
      <c r="B20" s="18"/>
      <c r="C20" s="18"/>
      <c r="D20" s="18"/>
      <c r="E20" s="18"/>
    </row>
    <row r="21" spans="1:5">
      <c r="A21" s="18" t="s">
        <v>533</v>
      </c>
      <c r="B21" s="18"/>
      <c r="C21" s="18"/>
      <c r="D21" s="18"/>
      <c r="E21" s="18"/>
    </row>
    <row r="22" spans="1:5">
      <c r="A22" s="18" t="s">
        <v>534</v>
      </c>
      <c r="B22" s="18"/>
      <c r="C22" s="18"/>
      <c r="D22" s="18"/>
      <c r="E22" s="18"/>
    </row>
    <row r="23" spans="1:5">
      <c r="A23" s="18" t="s">
        <v>535</v>
      </c>
      <c r="B23" s="18"/>
      <c r="C23" s="18"/>
      <c r="D23" s="18"/>
      <c r="E23" s="18"/>
    </row>
    <row r="24" spans="1:5">
      <c r="A24" s="18" t="s">
        <v>536</v>
      </c>
      <c r="B24" s="18"/>
      <c r="C24" s="18"/>
      <c r="D24" s="18"/>
      <c r="E24" s="18"/>
    </row>
    <row r="25" spans="1:5">
      <c r="A25" s="18" t="s">
        <v>537</v>
      </c>
      <c r="B25" s="18"/>
      <c r="C25" s="18"/>
      <c r="D25" s="18"/>
      <c r="E25" s="18"/>
    </row>
    <row r="26" spans="1:5">
      <c r="A26" s="18" t="s">
        <v>538</v>
      </c>
      <c r="B26" s="18"/>
      <c r="C26" s="18"/>
      <c r="D26" s="18"/>
      <c r="E26" s="18"/>
    </row>
    <row r="27" spans="1:5">
      <c r="A27" s="18" t="s">
        <v>539</v>
      </c>
      <c r="B27" s="18"/>
      <c r="C27" s="18"/>
      <c r="D27" s="18"/>
      <c r="E27" s="18"/>
    </row>
    <row r="28" spans="1:5">
      <c r="A28" s="18" t="s">
        <v>540</v>
      </c>
      <c r="B28" s="18"/>
      <c r="C28" s="18"/>
      <c r="D28" s="18"/>
      <c r="E28" s="18"/>
    </row>
    <row r="29" spans="1:5">
      <c r="A29" s="18" t="s">
        <v>541</v>
      </c>
      <c r="B29" s="18"/>
      <c r="C29" s="18"/>
      <c r="D29" s="18"/>
      <c r="E29" s="18"/>
    </row>
    <row r="30" spans="1:5">
      <c r="A30" s="18" t="s">
        <v>542</v>
      </c>
      <c r="B30" s="18"/>
      <c r="C30" s="18"/>
      <c r="D30" s="18"/>
      <c r="E30" s="18"/>
    </row>
    <row r="31" spans="1:5">
      <c r="A31" s="18" t="s">
        <v>543</v>
      </c>
      <c r="B31" s="18"/>
      <c r="C31" s="18"/>
      <c r="D31" s="18"/>
      <c r="E31" s="18"/>
    </row>
    <row r="32" spans="1:5">
      <c r="A32" s="18" t="s">
        <v>544</v>
      </c>
      <c r="B32" s="18"/>
      <c r="C32" s="18"/>
      <c r="D32" s="18"/>
      <c r="E32" s="18"/>
    </row>
    <row r="33" spans="1:5">
      <c r="A33" s="18" t="s">
        <v>545</v>
      </c>
      <c r="B33" s="18"/>
      <c r="C33" s="18"/>
      <c r="D33" s="18"/>
      <c r="E33" s="18"/>
    </row>
    <row r="34" spans="1:5">
      <c r="A34" s="18" t="s">
        <v>546</v>
      </c>
      <c r="B34" s="18"/>
      <c r="C34" s="18"/>
      <c r="D34" s="18"/>
      <c r="E34" s="18"/>
    </row>
    <row r="35" spans="1:5">
      <c r="A35" s="18" t="s">
        <v>45</v>
      </c>
      <c r="B35" s="18"/>
      <c r="C35" s="18"/>
      <c r="D35" s="18"/>
      <c r="E35" s="18"/>
    </row>
    <row r="36" spans="1:5">
      <c r="A36" s="18" t="s">
        <v>547</v>
      </c>
      <c r="B36" s="18"/>
      <c r="C36" s="18"/>
      <c r="D36" s="18"/>
      <c r="E36" s="18"/>
    </row>
    <row r="37" spans="1:5">
      <c r="A37" s="19" t="s">
        <v>548</v>
      </c>
      <c r="B37" s="19"/>
      <c r="C37" s="19"/>
      <c r="D37" s="19"/>
      <c r="E37" s="19"/>
    </row>
    <row r="38" spans="1:5">
      <c r="A38" s="19" t="s">
        <v>549</v>
      </c>
      <c r="B38" s="19"/>
      <c r="C38" s="19"/>
      <c r="D38" s="19"/>
      <c r="E38" s="19"/>
    </row>
    <row r="39" spans="1:5">
      <c r="A39" s="19" t="s">
        <v>550</v>
      </c>
      <c r="B39" s="19"/>
      <c r="C39" s="19"/>
      <c r="D39" s="19"/>
      <c r="E39" s="19"/>
    </row>
    <row r="40" spans="1:5">
      <c r="A40" s="19" t="s">
        <v>551</v>
      </c>
      <c r="B40" s="19"/>
      <c r="C40" s="19"/>
      <c r="D40" s="19"/>
      <c r="E40" s="19"/>
    </row>
    <row r="41" spans="1:5">
      <c r="A41" s="19" t="s">
        <v>552</v>
      </c>
      <c r="B41" s="19"/>
      <c r="C41" s="19"/>
      <c r="D41" s="19"/>
      <c r="E41" s="19"/>
    </row>
    <row r="42" spans="1:5">
      <c r="A42" s="19" t="s">
        <v>553</v>
      </c>
      <c r="B42" s="19"/>
      <c r="C42" s="19"/>
      <c r="D42" s="19"/>
      <c r="E42" s="19"/>
    </row>
    <row r="43" spans="1:5">
      <c r="A43" s="19" t="s">
        <v>554</v>
      </c>
      <c r="B43" s="19"/>
      <c r="C43" s="19"/>
      <c r="D43" s="19"/>
      <c r="E43" s="19"/>
    </row>
    <row r="44" spans="1:5">
      <c r="A44" s="19" t="s">
        <v>555</v>
      </c>
      <c r="B44" s="19"/>
      <c r="C44" s="19"/>
      <c r="D44" s="19"/>
      <c r="E44" s="19"/>
    </row>
    <row r="45" spans="1:5">
      <c r="A45" s="19" t="s">
        <v>556</v>
      </c>
      <c r="B45" s="19"/>
      <c r="C45" s="19"/>
      <c r="D45" s="19"/>
      <c r="E45" s="19"/>
    </row>
    <row r="46" spans="1:5">
      <c r="A46" s="19" t="s">
        <v>557</v>
      </c>
      <c r="B46" s="19"/>
      <c r="C46" s="19"/>
      <c r="D46" s="19"/>
      <c r="E46" s="19"/>
    </row>
    <row r="47" spans="1:5">
      <c r="A47" s="18" t="s">
        <v>558</v>
      </c>
      <c r="B47" s="18"/>
      <c r="C47" s="18"/>
      <c r="D47" s="18"/>
      <c r="E47" s="18"/>
    </row>
    <row r="48" spans="1:5">
      <c r="A48" s="18" t="s">
        <v>559</v>
      </c>
      <c r="B48" s="18"/>
      <c r="C48" s="18"/>
      <c r="D48" s="18"/>
      <c r="E48" s="18"/>
    </row>
    <row r="49" spans="1:5">
      <c r="A49" s="18" t="s">
        <v>560</v>
      </c>
      <c r="B49" s="18"/>
      <c r="C49" s="18"/>
      <c r="D49" s="18"/>
      <c r="E49" s="18"/>
    </row>
    <row r="50" spans="1:5">
      <c r="A50" s="18" t="s">
        <v>561</v>
      </c>
      <c r="B50" s="18"/>
      <c r="C50" s="18"/>
      <c r="D50" s="18"/>
      <c r="E50" s="18"/>
    </row>
    <row r="51" spans="1:5">
      <c r="A51" s="18" t="s">
        <v>562</v>
      </c>
      <c r="B51" s="18"/>
      <c r="C51" s="18"/>
      <c r="D51" s="18"/>
      <c r="E51" s="18"/>
    </row>
    <row r="52" spans="1:5">
      <c r="A52" s="18" t="s">
        <v>563</v>
      </c>
      <c r="B52" s="18"/>
      <c r="C52" s="18"/>
      <c r="D52" s="18"/>
      <c r="E52" s="18"/>
    </row>
    <row r="53" spans="1:5">
      <c r="A53" s="18" t="s">
        <v>564</v>
      </c>
      <c r="B53" s="18"/>
      <c r="C53" s="18"/>
      <c r="D53" s="18"/>
      <c r="E53" s="18"/>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60"/>
  <sheetViews>
    <sheetView showGridLines="0" topLeftCell="A33" zoomScale="56" zoomScaleNormal="100" workbookViewId="0">
      <selection activeCell="F29" sqref="F29"/>
    </sheetView>
  </sheetViews>
  <sheetFormatPr defaultColWidth="9.28515625" defaultRowHeight="14.45"/>
  <cols>
    <col min="1" max="1" width="7.5703125" customWidth="1"/>
    <col min="2" max="2" width="35.28515625" customWidth="1"/>
    <col min="3" max="3" width="93.5703125" style="1" customWidth="1"/>
    <col min="4" max="4" width="28.5703125" style="1" customWidth="1"/>
    <col min="5" max="5" width="34.42578125" style="1" customWidth="1"/>
    <col min="6" max="6" width="33.5703125" style="1" customWidth="1"/>
    <col min="7" max="19" width="34.42578125" customWidth="1"/>
  </cols>
  <sheetData>
    <row r="1" spans="1:19" s="5" customFormat="1" ht="23.1">
      <c r="A1" s="14" t="s">
        <v>24</v>
      </c>
      <c r="B1" s="2"/>
      <c r="C1" s="2"/>
      <c r="D1" s="2"/>
      <c r="E1" s="2"/>
      <c r="F1" s="2"/>
    </row>
    <row r="2" spans="1:19" ht="35.1" customHeight="1" thickBot="1">
      <c r="A2" s="132" t="s">
        <v>25</v>
      </c>
    </row>
    <row r="3" spans="1:19" ht="20.100000000000001" customHeight="1">
      <c r="A3" s="153" t="s">
        <v>26</v>
      </c>
      <c r="B3" s="153"/>
      <c r="C3" s="153"/>
      <c r="E3" s="110" t="s">
        <v>27</v>
      </c>
      <c r="F3" s="111"/>
    </row>
    <row r="4" spans="1:19" s="5" customFormat="1" ht="15" customHeight="1">
      <c r="A4" s="82" t="s">
        <v>28</v>
      </c>
      <c r="B4" s="82" t="s">
        <v>29</v>
      </c>
      <c r="C4" s="7" t="s">
        <v>30</v>
      </c>
      <c r="D4" s="7" t="s">
        <v>31</v>
      </c>
      <c r="E4" s="102" t="str">
        <f>IF(E7="","[State]",E7)</f>
        <v>North Carolina</v>
      </c>
      <c r="F4" s="112"/>
    </row>
    <row r="5" spans="1:19" ht="16.5" customHeight="1">
      <c r="A5" s="37" t="s">
        <v>32</v>
      </c>
      <c r="B5" s="15" t="s">
        <v>33</v>
      </c>
      <c r="C5" s="16" t="s">
        <v>34</v>
      </c>
      <c r="D5" s="20" t="s">
        <v>35</v>
      </c>
      <c r="E5" s="101" t="s">
        <v>36</v>
      </c>
      <c r="F5" s="116"/>
    </row>
    <row r="6" spans="1:19" ht="16.5" customHeight="1">
      <c r="A6" s="37" t="s">
        <v>37</v>
      </c>
      <c r="B6" s="16" t="s">
        <v>38</v>
      </c>
      <c r="C6" s="16" t="s">
        <v>39</v>
      </c>
      <c r="D6" s="20" t="s">
        <v>35</v>
      </c>
      <c r="E6" s="100" t="s">
        <v>40</v>
      </c>
      <c r="F6" s="116"/>
    </row>
    <row r="7" spans="1:19" ht="16.5" customHeight="1">
      <c r="A7" s="37" t="s">
        <v>41</v>
      </c>
      <c r="B7" s="15" t="s">
        <v>42</v>
      </c>
      <c r="C7" s="16" t="s">
        <v>43</v>
      </c>
      <c r="D7" s="43" t="s">
        <v>44</v>
      </c>
      <c r="E7" s="100" t="s">
        <v>45</v>
      </c>
      <c r="F7" s="116"/>
    </row>
    <row r="8" spans="1:19" ht="16.5" customHeight="1">
      <c r="A8" s="37" t="s">
        <v>46</v>
      </c>
      <c r="B8" s="15" t="s">
        <v>47</v>
      </c>
      <c r="C8" s="16" t="s">
        <v>48</v>
      </c>
      <c r="D8" s="20" t="s">
        <v>49</v>
      </c>
      <c r="E8" s="99">
        <v>45230</v>
      </c>
      <c r="F8" s="117"/>
    </row>
    <row r="9" spans="1:19" ht="258" customHeight="1">
      <c r="A9" s="37" t="s">
        <v>50</v>
      </c>
      <c r="B9" s="37" t="s">
        <v>51</v>
      </c>
      <c r="C9" s="36" t="s">
        <v>52</v>
      </c>
      <c r="D9" s="43" t="s">
        <v>53</v>
      </c>
      <c r="E9" s="98" t="s">
        <v>54</v>
      </c>
      <c r="F9" s="118"/>
      <c r="G9" s="5"/>
      <c r="H9" s="5"/>
      <c r="I9" s="5"/>
      <c r="J9" s="5"/>
      <c r="K9" s="5"/>
      <c r="L9" s="5"/>
      <c r="M9" s="5"/>
      <c r="N9" s="5"/>
      <c r="O9" s="5"/>
      <c r="P9" s="5"/>
      <c r="Q9" s="5"/>
      <c r="R9" s="5"/>
      <c r="S9" s="5"/>
    </row>
    <row r="10" spans="1:19" ht="84.75" customHeight="1" thickBot="1">
      <c r="A10" s="83" t="s">
        <v>55</v>
      </c>
      <c r="B10" s="83" t="s">
        <v>56</v>
      </c>
      <c r="C10" s="84" t="s">
        <v>57</v>
      </c>
      <c r="D10" s="65" t="s">
        <v>35</v>
      </c>
      <c r="E10" s="97"/>
      <c r="F10" s="116"/>
      <c r="G10" s="5"/>
      <c r="H10" s="5"/>
      <c r="I10" s="5"/>
      <c r="J10" s="5"/>
      <c r="K10" s="5"/>
      <c r="L10" s="5"/>
      <c r="M10" s="5"/>
      <c r="N10" s="5"/>
      <c r="O10" s="5"/>
      <c r="P10" s="5"/>
      <c r="Q10" s="5"/>
      <c r="R10" s="5"/>
      <c r="S10" s="5"/>
    </row>
    <row r="11" spans="1:19" ht="15" customHeight="1">
      <c r="A11" s="113" t="s">
        <v>58</v>
      </c>
      <c r="B11" s="5"/>
      <c r="C11" s="133"/>
      <c r="D11" s="133"/>
      <c r="E11" s="5"/>
      <c r="F11" s="5"/>
      <c r="G11" s="5"/>
      <c r="H11" s="5"/>
      <c r="I11" s="5"/>
      <c r="J11" s="5"/>
      <c r="K11" s="5"/>
      <c r="L11" s="5"/>
      <c r="M11" s="5"/>
      <c r="N11" s="5"/>
      <c r="O11" s="5"/>
      <c r="P11" s="5"/>
      <c r="Q11" s="5"/>
      <c r="R11" s="5"/>
      <c r="S11" s="5"/>
    </row>
    <row r="12" spans="1:19" ht="20.45" thickBot="1">
      <c r="A12" s="132" t="s">
        <v>59</v>
      </c>
      <c r="E12" s="76"/>
    </row>
    <row r="13" spans="1:19" ht="32.1" customHeight="1">
      <c r="A13" s="153" t="s">
        <v>60</v>
      </c>
      <c r="B13" s="153"/>
      <c r="C13" s="153"/>
      <c r="E13" s="85" t="s">
        <v>61</v>
      </c>
      <c r="F13" s="86"/>
      <c r="G13" s="86"/>
      <c r="H13" s="86"/>
      <c r="I13" s="86"/>
      <c r="J13" s="86"/>
      <c r="K13" s="86"/>
      <c r="L13" s="86"/>
      <c r="M13" s="86"/>
      <c r="N13" s="86"/>
      <c r="O13" s="86"/>
      <c r="P13" s="86"/>
      <c r="Q13" s="86"/>
      <c r="R13" s="86"/>
      <c r="S13" s="87"/>
    </row>
    <row r="14" spans="1:19" s="5" customFormat="1" ht="27.95">
      <c r="A14" s="6" t="s">
        <v>28</v>
      </c>
      <c r="B14" s="82" t="s">
        <v>29</v>
      </c>
      <c r="C14" s="7" t="s">
        <v>30</v>
      </c>
      <c r="D14" s="7" t="s">
        <v>31</v>
      </c>
      <c r="E14" s="88" t="str">
        <f>IF(E15="","[Program 1]",E15)</f>
        <v>Prepaid Health Plan Services - 30-190029-DHB - Standard Plans</v>
      </c>
      <c r="F14" s="88" t="str">
        <f>IF(F15="","[Program 2]",F15)</f>
        <v>30-2022-007-DHB - Medicaid Direct Prepaid Inpatient Health Plan</v>
      </c>
      <c r="G14" s="88" t="str">
        <f>IF(G15="","[Program 3]",G15)</f>
        <v>[Program 3]</v>
      </c>
      <c r="H14" s="88" t="str">
        <f>IF(H15="","[Program 4]",H15)</f>
        <v>[Program 4]</v>
      </c>
      <c r="I14" s="88" t="str">
        <f>IF(I15="","[Program 5]",I15)</f>
        <v>[Program 5]</v>
      </c>
      <c r="J14" s="88" t="str">
        <f>IF(J15="","[Program 6]",J15)</f>
        <v>[Program 6]</v>
      </c>
      <c r="K14" s="88" t="str">
        <f>IF(K15="","[Program 7]",K15)</f>
        <v>[Program 7]</v>
      </c>
      <c r="L14" s="88" t="str">
        <f>IF(L15="","[Program 8]",L15)</f>
        <v>[Program 8]</v>
      </c>
      <c r="M14" s="88" t="str">
        <f>IF(M15="","[Program 9]",M15)</f>
        <v>[Program 9]</v>
      </c>
      <c r="N14" s="88" t="str">
        <f>IF(N15="","[Program 10]",N15)</f>
        <v>[Program 10]</v>
      </c>
      <c r="O14" s="88" t="str">
        <f>IF(O15="","[Program 11]",O15)</f>
        <v>[Program 11]</v>
      </c>
      <c r="P14" s="88" t="str">
        <f>IF(P15="","[Program 12]",P15)</f>
        <v>[Program 12]</v>
      </c>
      <c r="Q14" s="88" t="str">
        <f>IF(Q15="","[Program 13]",Q15)</f>
        <v>[Program 13]</v>
      </c>
      <c r="R14" s="88" t="str">
        <f>IF(R15="","[Program 14]",R15)</f>
        <v>[Program 14]</v>
      </c>
      <c r="S14" s="88" t="str">
        <f>IF(S15="","[Program 15]",S15)</f>
        <v>[Program 15]</v>
      </c>
    </row>
    <row r="15" spans="1:19" ht="87.75" customHeight="1">
      <c r="A15" s="37" t="s">
        <v>62</v>
      </c>
      <c r="B15" s="16" t="s">
        <v>63</v>
      </c>
      <c r="C15" s="36" t="s">
        <v>64</v>
      </c>
      <c r="D15" s="20" t="s">
        <v>35</v>
      </c>
      <c r="E15" s="93" t="s">
        <v>65</v>
      </c>
      <c r="F15" s="93" t="s">
        <v>66</v>
      </c>
      <c r="G15" s="93"/>
      <c r="H15" s="93"/>
      <c r="I15" s="93"/>
      <c r="J15" s="93"/>
      <c r="K15" s="93"/>
      <c r="L15" s="93"/>
      <c r="M15" s="93"/>
      <c r="N15" s="93"/>
      <c r="O15" s="93"/>
      <c r="P15" s="93"/>
      <c r="Q15" s="93"/>
      <c r="R15" s="93"/>
      <c r="S15" s="93"/>
    </row>
    <row r="16" spans="1:19" ht="78.75" customHeight="1">
      <c r="A16" s="37" t="s">
        <v>67</v>
      </c>
      <c r="B16" s="36" t="s">
        <v>68</v>
      </c>
      <c r="C16" s="36" t="s">
        <v>69</v>
      </c>
      <c r="D16" s="43" t="s">
        <v>35</v>
      </c>
      <c r="E16" s="93" t="s">
        <v>70</v>
      </c>
      <c r="F16" s="93" t="s">
        <v>71</v>
      </c>
      <c r="G16" s="93"/>
      <c r="H16" s="93"/>
      <c r="I16" s="93"/>
      <c r="J16" s="93"/>
      <c r="K16" s="93"/>
      <c r="L16" s="93"/>
      <c r="M16" s="93"/>
      <c r="N16" s="93"/>
      <c r="O16" s="93"/>
      <c r="P16" s="93"/>
      <c r="Q16" s="93"/>
      <c r="R16" s="93"/>
      <c r="S16" s="93"/>
    </row>
    <row r="17" spans="1:19" ht="33.75" customHeight="1">
      <c r="A17" s="37" t="s">
        <v>72</v>
      </c>
      <c r="B17" s="15" t="s">
        <v>73</v>
      </c>
      <c r="C17" s="36" t="s">
        <v>74</v>
      </c>
      <c r="D17" s="16" t="s">
        <v>75</v>
      </c>
      <c r="E17" s="93" t="s">
        <v>76</v>
      </c>
      <c r="F17" s="93" t="s">
        <v>77</v>
      </c>
      <c r="G17" s="93"/>
      <c r="H17" s="93"/>
      <c r="I17" s="93"/>
      <c r="J17" s="93"/>
      <c r="K17" s="93"/>
      <c r="L17" s="93"/>
      <c r="M17" s="93"/>
      <c r="N17" s="93"/>
      <c r="O17" s="93"/>
      <c r="P17" s="93"/>
      <c r="Q17" s="93"/>
      <c r="R17" s="93"/>
      <c r="S17" s="93"/>
    </row>
    <row r="18" spans="1:19" ht="105" customHeight="1">
      <c r="A18" s="161" t="s">
        <v>78</v>
      </c>
      <c r="B18" s="161"/>
      <c r="C18" s="162"/>
      <c r="D18" s="89" t="s">
        <v>79</v>
      </c>
      <c r="E18" s="90" t="s">
        <v>80</v>
      </c>
      <c r="F18" s="90" t="s">
        <v>80</v>
      </c>
      <c r="G18" s="90" t="s">
        <v>80</v>
      </c>
      <c r="H18" s="90" t="s">
        <v>80</v>
      </c>
      <c r="I18" s="90" t="s">
        <v>80</v>
      </c>
      <c r="J18" s="90" t="s">
        <v>80</v>
      </c>
      <c r="K18" s="90" t="s">
        <v>80</v>
      </c>
      <c r="L18" s="90" t="s">
        <v>80</v>
      </c>
      <c r="M18" s="90" t="s">
        <v>80</v>
      </c>
      <c r="N18" s="90" t="s">
        <v>80</v>
      </c>
      <c r="O18" s="90" t="s">
        <v>80</v>
      </c>
      <c r="P18" s="90" t="s">
        <v>80</v>
      </c>
      <c r="Q18" s="90" t="s">
        <v>80</v>
      </c>
      <c r="R18" s="90" t="s">
        <v>80</v>
      </c>
      <c r="S18" s="90" t="s">
        <v>80</v>
      </c>
    </row>
    <row r="19" spans="1:19" ht="27.95">
      <c r="A19" s="37" t="s">
        <v>81</v>
      </c>
      <c r="B19" s="37" t="s">
        <v>82</v>
      </c>
      <c r="C19" s="64" t="s">
        <v>83</v>
      </c>
      <c r="D19" s="68" t="s">
        <v>49</v>
      </c>
      <c r="E19" s="96">
        <v>44743</v>
      </c>
      <c r="F19" s="96">
        <v>44743</v>
      </c>
      <c r="G19" s="96"/>
      <c r="H19" s="96"/>
      <c r="I19" s="96"/>
      <c r="J19" s="96"/>
      <c r="K19" s="96"/>
      <c r="L19" s="96"/>
      <c r="M19" s="96"/>
      <c r="N19" s="96"/>
      <c r="O19" s="96"/>
      <c r="P19" s="96"/>
      <c r="Q19" s="96"/>
      <c r="R19" s="96"/>
      <c r="S19" s="96"/>
    </row>
    <row r="20" spans="1:19" ht="27.95">
      <c r="A20" s="37" t="s">
        <v>84</v>
      </c>
      <c r="B20" s="37" t="s">
        <v>85</v>
      </c>
      <c r="C20" s="36" t="s">
        <v>86</v>
      </c>
      <c r="D20" s="66" t="s">
        <v>49</v>
      </c>
      <c r="E20" s="96">
        <v>45107</v>
      </c>
      <c r="F20" s="96">
        <v>45016</v>
      </c>
      <c r="G20" s="96"/>
      <c r="H20" s="96"/>
      <c r="I20" s="96"/>
      <c r="J20" s="96"/>
      <c r="K20" s="96"/>
      <c r="L20" s="96"/>
      <c r="M20" s="96"/>
      <c r="N20" s="96"/>
      <c r="O20" s="96"/>
      <c r="P20" s="96"/>
      <c r="Q20" s="96"/>
      <c r="R20" s="96"/>
      <c r="S20" s="96"/>
    </row>
    <row r="21" spans="1:19" ht="78.599999999999994" customHeight="1">
      <c r="A21" s="161" t="s">
        <v>87</v>
      </c>
      <c r="B21" s="161"/>
      <c r="C21" s="162"/>
      <c r="D21" s="91" t="s">
        <v>79</v>
      </c>
      <c r="E21" s="90" t="s">
        <v>80</v>
      </c>
      <c r="F21" s="90" t="s">
        <v>80</v>
      </c>
      <c r="G21" s="90" t="s">
        <v>80</v>
      </c>
      <c r="H21" s="90" t="s">
        <v>80</v>
      </c>
      <c r="I21" s="90" t="s">
        <v>80</v>
      </c>
      <c r="J21" s="90" t="s">
        <v>80</v>
      </c>
      <c r="K21" s="90" t="s">
        <v>80</v>
      </c>
      <c r="L21" s="90" t="s">
        <v>80</v>
      </c>
      <c r="M21" s="90" t="s">
        <v>80</v>
      </c>
      <c r="N21" s="90" t="s">
        <v>80</v>
      </c>
      <c r="O21" s="90" t="s">
        <v>80</v>
      </c>
      <c r="P21" s="90" t="s">
        <v>80</v>
      </c>
      <c r="Q21" s="90" t="s">
        <v>80</v>
      </c>
      <c r="R21" s="90" t="s">
        <v>80</v>
      </c>
      <c r="S21" s="90" t="s">
        <v>80</v>
      </c>
    </row>
    <row r="22" spans="1:19">
      <c r="A22" s="37" t="s">
        <v>88</v>
      </c>
      <c r="B22" s="51" t="s">
        <v>89</v>
      </c>
      <c r="C22" s="36" t="s">
        <v>90</v>
      </c>
      <c r="D22" s="36" t="s">
        <v>44</v>
      </c>
      <c r="E22" s="93" t="s">
        <v>91</v>
      </c>
      <c r="F22" s="93" t="s">
        <v>92</v>
      </c>
      <c r="G22" s="93"/>
      <c r="H22" s="93"/>
      <c r="I22" s="93"/>
      <c r="J22" s="93"/>
      <c r="K22" s="93"/>
      <c r="L22" s="93"/>
      <c r="M22" s="93"/>
      <c r="N22" s="93"/>
      <c r="O22" s="93"/>
      <c r="P22" s="93"/>
      <c r="Q22" s="93"/>
      <c r="R22" s="93"/>
      <c r="S22" s="93"/>
    </row>
    <row r="23" spans="1:19">
      <c r="A23" s="37" t="s">
        <v>93</v>
      </c>
      <c r="B23" s="51" t="s">
        <v>94</v>
      </c>
      <c r="C23" s="36" t="s">
        <v>95</v>
      </c>
      <c r="D23" s="36" t="s">
        <v>44</v>
      </c>
      <c r="E23" s="93" t="s">
        <v>91</v>
      </c>
      <c r="F23" s="93" t="s">
        <v>92</v>
      </c>
      <c r="G23" s="93"/>
      <c r="H23" s="93"/>
      <c r="I23" s="93"/>
      <c r="J23" s="93"/>
      <c r="K23" s="93"/>
      <c r="L23" s="93"/>
      <c r="M23" s="93"/>
      <c r="N23" s="93"/>
      <c r="O23" s="93"/>
      <c r="P23" s="93"/>
      <c r="Q23" s="93"/>
      <c r="R23" s="93"/>
      <c r="S23" s="93"/>
    </row>
    <row r="24" spans="1:19">
      <c r="A24" s="37" t="s">
        <v>96</v>
      </c>
      <c r="B24" s="51" t="s">
        <v>97</v>
      </c>
      <c r="C24" s="36" t="s">
        <v>98</v>
      </c>
      <c r="D24" s="36" t="s">
        <v>44</v>
      </c>
      <c r="E24" s="93" t="s">
        <v>91</v>
      </c>
      <c r="F24" s="93" t="s">
        <v>92</v>
      </c>
      <c r="G24" s="93"/>
      <c r="H24" s="93"/>
      <c r="I24" s="93"/>
      <c r="J24" s="93"/>
      <c r="K24" s="93"/>
      <c r="L24" s="93"/>
      <c r="M24" s="93"/>
      <c r="N24" s="93"/>
      <c r="O24" s="93"/>
      <c r="P24" s="93"/>
      <c r="Q24" s="93"/>
      <c r="R24" s="93"/>
      <c r="S24" s="93"/>
    </row>
    <row r="25" spans="1:19">
      <c r="A25" s="37" t="s">
        <v>99</v>
      </c>
      <c r="B25" s="51" t="s">
        <v>100</v>
      </c>
      <c r="C25" s="36" t="s">
        <v>101</v>
      </c>
      <c r="D25" s="36" t="s">
        <v>44</v>
      </c>
      <c r="E25" s="93" t="s">
        <v>91</v>
      </c>
      <c r="F25" s="93" t="s">
        <v>91</v>
      </c>
      <c r="G25" s="93"/>
      <c r="H25" s="93"/>
      <c r="I25" s="93"/>
      <c r="J25" s="93"/>
      <c r="K25" s="93"/>
      <c r="L25" s="93"/>
      <c r="M25" s="93"/>
      <c r="N25" s="93"/>
      <c r="O25" s="93"/>
      <c r="P25" s="93"/>
      <c r="Q25" s="93"/>
      <c r="R25" s="93"/>
      <c r="S25" s="93"/>
    </row>
    <row r="26" spans="1:19">
      <c r="A26" s="37" t="s">
        <v>102</v>
      </c>
      <c r="B26" s="51" t="s">
        <v>103</v>
      </c>
      <c r="C26" s="36" t="s">
        <v>104</v>
      </c>
      <c r="D26" s="36" t="s">
        <v>44</v>
      </c>
      <c r="E26" s="93" t="s">
        <v>91</v>
      </c>
      <c r="F26" s="93" t="s">
        <v>91</v>
      </c>
      <c r="G26" s="93"/>
      <c r="H26" s="93"/>
      <c r="I26" s="93"/>
      <c r="J26" s="93"/>
      <c r="K26" s="93"/>
      <c r="L26" s="93"/>
      <c r="M26" s="93"/>
      <c r="N26" s="93"/>
      <c r="O26" s="93"/>
      <c r="P26" s="93"/>
      <c r="Q26" s="93"/>
      <c r="R26" s="93"/>
      <c r="S26" s="93"/>
    </row>
    <row r="27" spans="1:19">
      <c r="A27" s="37" t="s">
        <v>105</v>
      </c>
      <c r="B27" s="51" t="s">
        <v>106</v>
      </c>
      <c r="C27" s="36" t="s">
        <v>107</v>
      </c>
      <c r="D27" s="36" t="s">
        <v>44</v>
      </c>
      <c r="E27" s="93" t="s">
        <v>91</v>
      </c>
      <c r="F27" s="93" t="s">
        <v>92</v>
      </c>
      <c r="G27" s="93"/>
      <c r="H27" s="93"/>
      <c r="I27" s="93"/>
      <c r="J27" s="93"/>
      <c r="K27" s="93"/>
      <c r="L27" s="93"/>
      <c r="M27" s="93"/>
      <c r="N27" s="93"/>
      <c r="O27" s="93"/>
      <c r="P27" s="93"/>
      <c r="Q27" s="93"/>
      <c r="R27" s="93"/>
      <c r="S27" s="93"/>
    </row>
    <row r="28" spans="1:19">
      <c r="A28" s="37" t="s">
        <v>108</v>
      </c>
      <c r="B28" s="51" t="s">
        <v>109</v>
      </c>
      <c r="C28" s="36" t="s">
        <v>110</v>
      </c>
      <c r="D28" s="36" t="s">
        <v>44</v>
      </c>
      <c r="E28" s="93" t="s">
        <v>91</v>
      </c>
      <c r="F28" s="93" t="s">
        <v>92</v>
      </c>
      <c r="G28" s="93"/>
      <c r="H28" s="93"/>
      <c r="I28" s="93"/>
      <c r="J28" s="93"/>
      <c r="K28" s="93"/>
      <c r="L28" s="93"/>
      <c r="M28" s="93"/>
      <c r="N28" s="93"/>
      <c r="O28" s="93"/>
      <c r="P28" s="93"/>
      <c r="Q28" s="93"/>
      <c r="R28" s="93"/>
      <c r="S28" s="93"/>
    </row>
    <row r="29" spans="1:19">
      <c r="A29" s="37" t="s">
        <v>111</v>
      </c>
      <c r="B29" s="51" t="s">
        <v>112</v>
      </c>
      <c r="C29" s="36" t="s">
        <v>113</v>
      </c>
      <c r="D29" s="36" t="s">
        <v>44</v>
      </c>
      <c r="E29" s="93" t="s">
        <v>91</v>
      </c>
      <c r="F29" s="93" t="s">
        <v>91</v>
      </c>
      <c r="G29" s="93"/>
      <c r="H29" s="93"/>
      <c r="I29" s="93"/>
      <c r="J29" s="93"/>
      <c r="K29" s="93"/>
      <c r="L29" s="93"/>
      <c r="M29" s="93"/>
      <c r="N29" s="93"/>
      <c r="O29" s="93"/>
      <c r="P29" s="93"/>
      <c r="Q29" s="93"/>
      <c r="R29" s="93"/>
      <c r="S29" s="93"/>
    </row>
    <row r="30" spans="1:19">
      <c r="A30" s="37" t="s">
        <v>114</v>
      </c>
      <c r="B30" s="51" t="s">
        <v>115</v>
      </c>
      <c r="C30" s="36" t="s">
        <v>116</v>
      </c>
      <c r="D30" s="36" t="s">
        <v>44</v>
      </c>
      <c r="E30" s="93" t="s">
        <v>91</v>
      </c>
      <c r="F30" s="93" t="s">
        <v>92</v>
      </c>
      <c r="G30" s="93"/>
      <c r="H30" s="93"/>
      <c r="I30" s="93"/>
      <c r="J30" s="93"/>
      <c r="K30" s="93"/>
      <c r="L30" s="93"/>
      <c r="M30" s="93"/>
      <c r="N30" s="93"/>
      <c r="O30" s="93"/>
      <c r="P30" s="93"/>
      <c r="Q30" s="93"/>
      <c r="R30" s="93"/>
      <c r="S30" s="93"/>
    </row>
    <row r="31" spans="1:19">
      <c r="A31" s="37" t="s">
        <v>117</v>
      </c>
      <c r="B31" s="51" t="s">
        <v>118</v>
      </c>
      <c r="C31" s="36" t="s">
        <v>119</v>
      </c>
      <c r="D31" s="36" t="s">
        <v>44</v>
      </c>
      <c r="E31" s="93" t="s">
        <v>92</v>
      </c>
      <c r="F31" s="93" t="s">
        <v>92</v>
      </c>
      <c r="G31" s="93"/>
      <c r="H31" s="93"/>
      <c r="I31" s="93"/>
      <c r="J31" s="93"/>
      <c r="K31" s="93"/>
      <c r="L31" s="93"/>
      <c r="M31" s="93"/>
      <c r="N31" s="93"/>
      <c r="O31" s="93"/>
      <c r="P31" s="93"/>
      <c r="Q31" s="93"/>
      <c r="R31" s="93"/>
      <c r="S31" s="93"/>
    </row>
    <row r="32" spans="1:19">
      <c r="A32" s="37" t="s">
        <v>120</v>
      </c>
      <c r="B32" s="51" t="s">
        <v>121</v>
      </c>
      <c r="C32" s="36" t="s">
        <v>122</v>
      </c>
      <c r="D32" s="36" t="s">
        <v>44</v>
      </c>
      <c r="E32" s="93" t="s">
        <v>91</v>
      </c>
      <c r="F32" s="93" t="s">
        <v>91</v>
      </c>
      <c r="G32" s="93"/>
      <c r="H32" s="93"/>
      <c r="I32" s="93"/>
      <c r="J32" s="93"/>
      <c r="K32" s="93"/>
      <c r="L32" s="93"/>
      <c r="M32" s="93"/>
      <c r="N32" s="93"/>
      <c r="O32" s="93"/>
      <c r="P32" s="93"/>
      <c r="Q32" s="93"/>
      <c r="R32" s="93"/>
      <c r="S32" s="93"/>
    </row>
    <row r="33" spans="1:19" ht="140.44999999999999">
      <c r="A33" s="42" t="s">
        <v>123</v>
      </c>
      <c r="B33" s="52" t="s">
        <v>124</v>
      </c>
      <c r="C33" s="40" t="s">
        <v>125</v>
      </c>
      <c r="D33" s="53" t="s">
        <v>126</v>
      </c>
      <c r="E33" s="131" t="s">
        <v>127</v>
      </c>
      <c r="F33" s="131" t="s">
        <v>128</v>
      </c>
      <c r="G33" s="72"/>
      <c r="H33" s="72"/>
      <c r="I33" s="72"/>
      <c r="J33" s="72"/>
      <c r="K33" s="72"/>
      <c r="L33" s="72"/>
      <c r="M33" s="72"/>
      <c r="N33" s="72"/>
      <c r="O33" s="72"/>
      <c r="P33" s="72"/>
      <c r="Q33" s="72"/>
      <c r="R33" s="72"/>
      <c r="S33" s="72"/>
    </row>
    <row r="34" spans="1:19">
      <c r="A34" s="114" t="s">
        <v>58</v>
      </c>
      <c r="B34" s="38"/>
      <c r="C34" s="39"/>
      <c r="D34" s="39"/>
      <c r="E34" s="5"/>
      <c r="F34" s="5"/>
      <c r="G34" s="5"/>
      <c r="H34" s="5"/>
      <c r="I34" s="5"/>
      <c r="J34" s="5"/>
      <c r="K34" s="5"/>
      <c r="L34" s="5"/>
      <c r="M34" s="5"/>
      <c r="N34" s="5"/>
      <c r="O34" s="5"/>
      <c r="P34" s="5"/>
      <c r="Q34" s="5"/>
      <c r="R34" s="5"/>
      <c r="S34" s="5"/>
    </row>
    <row r="35" spans="1:19" ht="20.45" thickBot="1">
      <c r="A35" s="132" t="s">
        <v>129</v>
      </c>
    </row>
    <row r="36" spans="1:19" ht="30" customHeight="1">
      <c r="A36" s="153" t="s">
        <v>130</v>
      </c>
      <c r="B36" s="153"/>
      <c r="C36" s="153"/>
      <c r="E36" s="85" t="s">
        <v>61</v>
      </c>
      <c r="F36" s="86"/>
      <c r="G36" s="86"/>
      <c r="H36" s="86"/>
      <c r="I36" s="86"/>
      <c r="J36" s="86"/>
      <c r="K36" s="86"/>
      <c r="L36" s="86"/>
      <c r="M36" s="86"/>
      <c r="N36" s="86"/>
      <c r="O36" s="86"/>
      <c r="P36" s="86"/>
      <c r="Q36" s="86"/>
      <c r="R36" s="86"/>
      <c r="S36" s="87"/>
    </row>
    <row r="37" spans="1:19" s="5" customFormat="1" ht="42">
      <c r="A37" s="6" t="s">
        <v>28</v>
      </c>
      <c r="B37" s="82" t="s">
        <v>29</v>
      </c>
      <c r="C37" s="7" t="s">
        <v>30</v>
      </c>
      <c r="D37" s="7" t="s">
        <v>31</v>
      </c>
      <c r="E37" s="88" t="str">
        <f>IF(E15="","[Program 1]",E15)</f>
        <v>Prepaid Health Plan Services - 30-190029-DHB - Standard Plans</v>
      </c>
      <c r="F37" s="88" t="str">
        <f>IF(F15="","[Program 2]",F15)</f>
        <v>30-2022-007-DHB - Medicaid Direct Prepaid Inpatient Health Plan</v>
      </c>
      <c r="G37" s="88" t="str">
        <f>IF(G15="","[Program 3]",G15)</f>
        <v>[Program 3]</v>
      </c>
      <c r="H37" s="88" t="str">
        <f>IF(H15="","[Program 4]",H15)</f>
        <v>[Program 4]</v>
      </c>
      <c r="I37" s="88" t="str">
        <f>IF(I15="","[Program 5]",I15)</f>
        <v>[Program 5]</v>
      </c>
      <c r="J37" s="88" t="str">
        <f>IF(J15="","[Program 6]",J15)</f>
        <v>[Program 6]</v>
      </c>
      <c r="K37" s="88" t="str">
        <f>IF(K15="","[Program 7]",K15)</f>
        <v>[Program 7]</v>
      </c>
      <c r="L37" s="88" t="str">
        <f>IF(L15="","[Program 8]",L15)</f>
        <v>[Program 8]</v>
      </c>
      <c r="M37" s="88" t="str">
        <f>IF(M15="","[Program 9]",M15)</f>
        <v>[Program 9]</v>
      </c>
      <c r="N37" s="88" t="str">
        <f>IF(N15="","[Program 10]",N15)</f>
        <v>[Program 10]</v>
      </c>
      <c r="O37" s="88" t="str">
        <f>IF(O15="","[Program 11]",O15)</f>
        <v>[Program 11]</v>
      </c>
      <c r="P37" s="88" t="str">
        <f>IF(P15="","[Program 12]",P15)</f>
        <v>[Program 12]</v>
      </c>
      <c r="Q37" s="88" t="str">
        <f>IF(Q15="","[Program 13]",Q15)</f>
        <v>[Program 13]</v>
      </c>
      <c r="R37" s="88" t="str">
        <f>IF(R15="","[Program 14]",R15)</f>
        <v>[Program 14]</v>
      </c>
      <c r="S37" s="88" t="str">
        <f>IF(S15="","[Program 15]",S15)</f>
        <v>[Program 15]</v>
      </c>
    </row>
    <row r="38" spans="1:19" ht="148.5" customHeight="1">
      <c r="A38" s="161" t="s">
        <v>131</v>
      </c>
      <c r="B38" s="161"/>
      <c r="C38" s="161"/>
      <c r="D38" s="92" t="s">
        <v>79</v>
      </c>
      <c r="E38" s="90" t="s">
        <v>80</v>
      </c>
      <c r="F38" s="90" t="s">
        <v>80</v>
      </c>
      <c r="G38" s="90" t="s">
        <v>80</v>
      </c>
      <c r="H38" s="90" t="s">
        <v>80</v>
      </c>
      <c r="I38" s="90" t="s">
        <v>80</v>
      </c>
      <c r="J38" s="90" t="s">
        <v>80</v>
      </c>
      <c r="K38" s="90" t="s">
        <v>80</v>
      </c>
      <c r="L38" s="90" t="s">
        <v>80</v>
      </c>
      <c r="M38" s="90" t="s">
        <v>80</v>
      </c>
      <c r="N38" s="90" t="s">
        <v>80</v>
      </c>
      <c r="O38" s="90" t="s">
        <v>80</v>
      </c>
      <c r="P38" s="90" t="s">
        <v>80</v>
      </c>
      <c r="Q38" s="90" t="s">
        <v>80</v>
      </c>
      <c r="R38" s="90" t="s">
        <v>80</v>
      </c>
      <c r="S38" s="90" t="s">
        <v>80</v>
      </c>
    </row>
    <row r="39" spans="1:19" ht="59.25" customHeight="1">
      <c r="A39" s="37" t="s">
        <v>132</v>
      </c>
      <c r="B39" s="36" t="s">
        <v>133</v>
      </c>
      <c r="C39" s="36" t="s">
        <v>134</v>
      </c>
      <c r="D39" s="16" t="s">
        <v>44</v>
      </c>
      <c r="E39" s="93" t="s">
        <v>135</v>
      </c>
      <c r="F39" s="93" t="s">
        <v>135</v>
      </c>
      <c r="G39" s="93"/>
      <c r="H39" s="93"/>
      <c r="I39" s="93"/>
      <c r="J39" s="93"/>
      <c r="K39" s="93"/>
      <c r="L39" s="93"/>
      <c r="M39" s="93"/>
      <c r="N39" s="93"/>
      <c r="O39" s="93"/>
      <c r="P39" s="93"/>
      <c r="Q39" s="93"/>
      <c r="R39" s="93"/>
      <c r="S39" s="93"/>
    </row>
    <row r="40" spans="1:19" ht="59.25" customHeight="1">
      <c r="A40" s="37" t="s">
        <v>136</v>
      </c>
      <c r="B40" s="36" t="s">
        <v>137</v>
      </c>
      <c r="C40" s="36" t="s">
        <v>138</v>
      </c>
      <c r="D40" s="44" t="s">
        <v>35</v>
      </c>
      <c r="E40" s="94" t="s">
        <v>139</v>
      </c>
      <c r="F40" s="94" t="s">
        <v>139</v>
      </c>
      <c r="G40" s="94"/>
      <c r="H40" s="94"/>
      <c r="I40" s="94"/>
      <c r="J40" s="94"/>
      <c r="K40" s="94"/>
      <c r="L40" s="94"/>
      <c r="M40" s="94"/>
      <c r="N40" s="94"/>
      <c r="O40" s="94"/>
      <c r="P40" s="94"/>
      <c r="Q40" s="94"/>
      <c r="R40" s="94"/>
      <c r="S40" s="94"/>
    </row>
    <row r="41" spans="1:19" ht="59.25" customHeight="1">
      <c r="A41" s="37" t="s">
        <v>140</v>
      </c>
      <c r="B41" s="36" t="s">
        <v>141</v>
      </c>
      <c r="C41" s="36" t="s">
        <v>142</v>
      </c>
      <c r="D41" s="44" t="s">
        <v>35</v>
      </c>
      <c r="E41" s="95" t="s">
        <v>139</v>
      </c>
      <c r="F41" s="94" t="s">
        <v>139</v>
      </c>
      <c r="G41" s="94"/>
      <c r="H41" s="94"/>
      <c r="I41" s="94"/>
      <c r="J41" s="94"/>
      <c r="K41" s="94"/>
      <c r="L41" s="94"/>
      <c r="M41" s="94"/>
      <c r="N41" s="94"/>
      <c r="O41" s="94"/>
      <c r="P41" s="94"/>
      <c r="Q41" s="94"/>
      <c r="R41" s="94"/>
      <c r="S41" s="94"/>
    </row>
    <row r="42" spans="1:19" ht="63" customHeight="1" thickBot="1">
      <c r="A42" s="84" t="s">
        <v>143</v>
      </c>
      <c r="B42" s="84" t="s">
        <v>144</v>
      </c>
      <c r="C42" s="84" t="s">
        <v>145</v>
      </c>
      <c r="D42" s="45" t="s">
        <v>35</v>
      </c>
      <c r="E42" s="72" t="s">
        <v>139</v>
      </c>
      <c r="F42" s="72" t="s">
        <v>139</v>
      </c>
      <c r="G42" s="72"/>
      <c r="H42" s="72"/>
      <c r="I42" s="72"/>
      <c r="J42" s="72"/>
      <c r="K42" s="72"/>
      <c r="L42" s="72"/>
      <c r="M42" s="72"/>
      <c r="N42" s="72"/>
      <c r="O42" s="72"/>
      <c r="P42" s="72"/>
      <c r="Q42" s="72"/>
      <c r="R42" s="72"/>
      <c r="S42" s="72"/>
    </row>
    <row r="43" spans="1:19">
      <c r="A43" s="115" t="s">
        <v>23</v>
      </c>
      <c r="B43" s="38"/>
      <c r="C43" s="39"/>
      <c r="D43" s="39"/>
      <c r="E43" s="5"/>
      <c r="F43" s="5"/>
      <c r="G43" s="5"/>
      <c r="H43" s="5"/>
      <c r="I43" s="5"/>
      <c r="J43" s="5"/>
      <c r="K43" s="5"/>
      <c r="L43" s="5"/>
      <c r="M43" s="5"/>
      <c r="N43" s="5"/>
      <c r="O43" s="5"/>
      <c r="P43" s="5"/>
      <c r="Q43" s="5"/>
      <c r="R43" s="5"/>
      <c r="S43" s="5"/>
    </row>
    <row r="44" spans="1:19" s="28" customFormat="1" hidden="1">
      <c r="A44" s="27" t="s">
        <v>146</v>
      </c>
      <c r="C44" s="29"/>
      <c r="D44" s="29"/>
      <c r="E44" s="29"/>
      <c r="F44" s="29"/>
    </row>
    <row r="45" spans="1:19" s="28" customFormat="1" hidden="1">
      <c r="D45" s="30" t="s">
        <v>147</v>
      </c>
      <c r="E45" s="31"/>
      <c r="F45" s="29"/>
    </row>
    <row r="46" spans="1:19" s="28" customFormat="1" hidden="1">
      <c r="D46" s="32" t="s">
        <v>148</v>
      </c>
      <c r="E46" s="28" t="str">
        <f t="shared" ref="E46:E56" si="0">IF(E22="Covered",(CONCATENATE($B22,"-")),"")</f>
        <v>Adult primary care-</v>
      </c>
      <c r="F46" s="28" t="str">
        <f t="shared" ref="F46:S46" si="1">IF(F22="Covered",(CONCATENATE($B22,"-")),"")</f>
        <v/>
      </c>
      <c r="G46" s="28" t="str">
        <f t="shared" si="1"/>
        <v/>
      </c>
      <c r="H46" s="28" t="str">
        <f t="shared" si="1"/>
        <v/>
      </c>
      <c r="I46" s="28" t="str">
        <f t="shared" si="1"/>
        <v/>
      </c>
      <c r="J46" s="28" t="str">
        <f t="shared" si="1"/>
        <v/>
      </c>
      <c r="K46" s="28" t="str">
        <f t="shared" si="1"/>
        <v/>
      </c>
      <c r="L46" s="28" t="str">
        <f t="shared" si="1"/>
        <v/>
      </c>
      <c r="M46" s="28" t="str">
        <f t="shared" si="1"/>
        <v/>
      </c>
      <c r="N46" s="28" t="str">
        <f t="shared" si="1"/>
        <v/>
      </c>
      <c r="O46" s="28" t="str">
        <f t="shared" si="1"/>
        <v/>
      </c>
      <c r="P46" s="28" t="str">
        <f t="shared" si="1"/>
        <v/>
      </c>
      <c r="Q46" s="28" t="str">
        <f t="shared" si="1"/>
        <v/>
      </c>
      <c r="R46" s="28" t="str">
        <f t="shared" si="1"/>
        <v/>
      </c>
      <c r="S46" s="28" t="str">
        <f t="shared" si="1"/>
        <v/>
      </c>
    </row>
    <row r="47" spans="1:19" s="28" customFormat="1" hidden="1">
      <c r="D47" s="32" t="s">
        <v>149</v>
      </c>
      <c r="E47" s="28" t="str">
        <f t="shared" si="0"/>
        <v>Pediatric primary care-</v>
      </c>
      <c r="F47" s="28" t="str">
        <f t="shared" ref="F47:S47" si="2">IF(F23="Covered",(CONCATENATE($B23,"-")),"")</f>
        <v/>
      </c>
      <c r="G47" s="28" t="str">
        <f t="shared" si="2"/>
        <v/>
      </c>
      <c r="H47" s="28" t="str">
        <f t="shared" si="2"/>
        <v/>
      </c>
      <c r="I47" s="28" t="str">
        <f t="shared" si="2"/>
        <v/>
      </c>
      <c r="J47" s="28" t="str">
        <f t="shared" si="2"/>
        <v/>
      </c>
      <c r="K47" s="28" t="str">
        <f t="shared" si="2"/>
        <v/>
      </c>
      <c r="L47" s="28" t="str">
        <f t="shared" si="2"/>
        <v/>
      </c>
      <c r="M47" s="28" t="str">
        <f t="shared" si="2"/>
        <v/>
      </c>
      <c r="N47" s="28" t="str">
        <f t="shared" si="2"/>
        <v/>
      </c>
      <c r="O47" s="28" t="str">
        <f t="shared" si="2"/>
        <v/>
      </c>
      <c r="P47" s="28" t="str">
        <f t="shared" si="2"/>
        <v/>
      </c>
      <c r="Q47" s="28" t="str">
        <f t="shared" si="2"/>
        <v/>
      </c>
      <c r="R47" s="28" t="str">
        <f t="shared" si="2"/>
        <v/>
      </c>
      <c r="S47" s="28" t="str">
        <f t="shared" si="2"/>
        <v/>
      </c>
    </row>
    <row r="48" spans="1:19" s="28" customFormat="1" hidden="1">
      <c r="D48" s="32" t="s">
        <v>150</v>
      </c>
      <c r="E48" s="28" t="str">
        <f t="shared" si="0"/>
        <v>OB/GYN-</v>
      </c>
      <c r="F48" s="28" t="str">
        <f t="shared" ref="F48:S48" si="3">IF(F24="Covered",(CONCATENATE($B24,"-")),"")</f>
        <v/>
      </c>
      <c r="G48" s="28" t="str">
        <f t="shared" si="3"/>
        <v/>
      </c>
      <c r="H48" s="28" t="str">
        <f t="shared" si="3"/>
        <v/>
      </c>
      <c r="I48" s="28" t="str">
        <f t="shared" si="3"/>
        <v/>
      </c>
      <c r="J48" s="28" t="str">
        <f t="shared" si="3"/>
        <v/>
      </c>
      <c r="K48" s="28" t="str">
        <f t="shared" si="3"/>
        <v/>
      </c>
      <c r="L48" s="28" t="str">
        <f t="shared" si="3"/>
        <v/>
      </c>
      <c r="M48" s="28" t="str">
        <f t="shared" si="3"/>
        <v/>
      </c>
      <c r="N48" s="28" t="str">
        <f t="shared" si="3"/>
        <v/>
      </c>
      <c r="O48" s="28" t="str">
        <f t="shared" si="3"/>
        <v/>
      </c>
      <c r="P48" s="28" t="str">
        <f t="shared" si="3"/>
        <v/>
      </c>
      <c r="Q48" s="28" t="str">
        <f t="shared" si="3"/>
        <v/>
      </c>
      <c r="R48" s="28" t="str">
        <f t="shared" si="3"/>
        <v/>
      </c>
      <c r="S48" s="28" t="str">
        <f t="shared" si="3"/>
        <v/>
      </c>
    </row>
    <row r="49" spans="3:19" s="28" customFormat="1" hidden="1">
      <c r="D49" s="32" t="s">
        <v>151</v>
      </c>
      <c r="E49" s="28" t="str">
        <f t="shared" si="0"/>
        <v>Adult behavioral health-</v>
      </c>
      <c r="F49" s="28" t="str">
        <f t="shared" ref="F49:S49" si="4">IF(F25="Covered",(CONCATENATE($B25,"-")),"")</f>
        <v>Adult behavioral health-</v>
      </c>
      <c r="G49" s="28" t="str">
        <f t="shared" si="4"/>
        <v/>
      </c>
      <c r="H49" s="28" t="str">
        <f t="shared" si="4"/>
        <v/>
      </c>
      <c r="I49" s="28" t="str">
        <f t="shared" si="4"/>
        <v/>
      </c>
      <c r="J49" s="28" t="str">
        <f t="shared" si="4"/>
        <v/>
      </c>
      <c r="K49" s="28" t="str">
        <f t="shared" si="4"/>
        <v/>
      </c>
      <c r="L49" s="28" t="str">
        <f t="shared" si="4"/>
        <v/>
      </c>
      <c r="M49" s="28" t="str">
        <f t="shared" si="4"/>
        <v/>
      </c>
      <c r="N49" s="28" t="str">
        <f t="shared" si="4"/>
        <v/>
      </c>
      <c r="O49" s="28" t="str">
        <f t="shared" si="4"/>
        <v/>
      </c>
      <c r="P49" s="28" t="str">
        <f t="shared" si="4"/>
        <v/>
      </c>
      <c r="Q49" s="28" t="str">
        <f t="shared" si="4"/>
        <v/>
      </c>
      <c r="R49" s="28" t="str">
        <f t="shared" si="4"/>
        <v/>
      </c>
      <c r="S49" s="28" t="str">
        <f t="shared" si="4"/>
        <v/>
      </c>
    </row>
    <row r="50" spans="3:19" s="28" customFormat="1" hidden="1">
      <c r="D50" s="32" t="s">
        <v>152</v>
      </c>
      <c r="E50" s="28" t="str">
        <f t="shared" si="0"/>
        <v>Pediatric behavioral health-</v>
      </c>
      <c r="F50" s="28" t="str">
        <f t="shared" ref="F50:S50" si="5">IF(F26="Covered",(CONCATENATE($B26,"-")),"")</f>
        <v>Pediatric behavioral health-</v>
      </c>
      <c r="G50" s="28" t="str">
        <f t="shared" si="5"/>
        <v/>
      </c>
      <c r="H50" s="28" t="str">
        <f t="shared" si="5"/>
        <v/>
      </c>
      <c r="I50" s="28" t="str">
        <f t="shared" si="5"/>
        <v/>
      </c>
      <c r="J50" s="28" t="str">
        <f t="shared" si="5"/>
        <v/>
      </c>
      <c r="K50" s="28" t="str">
        <f t="shared" si="5"/>
        <v/>
      </c>
      <c r="L50" s="28" t="str">
        <f t="shared" si="5"/>
        <v/>
      </c>
      <c r="M50" s="28" t="str">
        <f t="shared" si="5"/>
        <v/>
      </c>
      <c r="N50" s="28" t="str">
        <f t="shared" si="5"/>
        <v/>
      </c>
      <c r="O50" s="28" t="str">
        <f t="shared" si="5"/>
        <v/>
      </c>
      <c r="P50" s="28" t="str">
        <f t="shared" si="5"/>
        <v/>
      </c>
      <c r="Q50" s="28" t="str">
        <f t="shared" si="5"/>
        <v/>
      </c>
      <c r="R50" s="28" t="str">
        <f t="shared" si="5"/>
        <v/>
      </c>
      <c r="S50" s="28" t="str">
        <f t="shared" si="5"/>
        <v/>
      </c>
    </row>
    <row r="51" spans="3:19" s="28" customFormat="1" hidden="1">
      <c r="D51" s="32" t="s">
        <v>153</v>
      </c>
      <c r="E51" s="28" t="str">
        <f t="shared" si="0"/>
        <v>Adult specialist-</v>
      </c>
      <c r="F51" s="28" t="str">
        <f t="shared" ref="F51:S51" si="6">IF(F27="Covered",(CONCATENATE($B27,"-")),"")</f>
        <v/>
      </c>
      <c r="G51" s="28" t="str">
        <f t="shared" si="6"/>
        <v/>
      </c>
      <c r="H51" s="28" t="str">
        <f t="shared" si="6"/>
        <v/>
      </c>
      <c r="I51" s="28" t="str">
        <f t="shared" si="6"/>
        <v/>
      </c>
      <c r="J51" s="28" t="str">
        <f t="shared" si="6"/>
        <v/>
      </c>
      <c r="K51" s="28" t="str">
        <f t="shared" si="6"/>
        <v/>
      </c>
      <c r="L51" s="28" t="str">
        <f t="shared" si="6"/>
        <v/>
      </c>
      <c r="M51" s="28" t="str">
        <f t="shared" si="6"/>
        <v/>
      </c>
      <c r="N51" s="28" t="str">
        <f t="shared" si="6"/>
        <v/>
      </c>
      <c r="O51" s="28" t="str">
        <f t="shared" si="6"/>
        <v/>
      </c>
      <c r="P51" s="28" t="str">
        <f t="shared" si="6"/>
        <v/>
      </c>
      <c r="Q51" s="28" t="str">
        <f t="shared" si="6"/>
        <v/>
      </c>
      <c r="R51" s="28" t="str">
        <f t="shared" si="6"/>
        <v/>
      </c>
      <c r="S51" s="28" t="str">
        <f t="shared" si="6"/>
        <v/>
      </c>
    </row>
    <row r="52" spans="3:19" s="28" customFormat="1" hidden="1">
      <c r="D52" s="32" t="s">
        <v>154</v>
      </c>
      <c r="E52" s="28" t="str">
        <f t="shared" si="0"/>
        <v>Pediatric specialist-</v>
      </c>
      <c r="F52" s="28" t="str">
        <f t="shared" ref="F52:S52" si="7">IF(F28="Covered",(CONCATENATE($B28,"-")),"")</f>
        <v/>
      </c>
      <c r="G52" s="28" t="str">
        <f t="shared" si="7"/>
        <v/>
      </c>
      <c r="H52" s="28" t="str">
        <f t="shared" si="7"/>
        <v/>
      </c>
      <c r="I52" s="28" t="str">
        <f t="shared" si="7"/>
        <v/>
      </c>
      <c r="J52" s="28" t="str">
        <f t="shared" si="7"/>
        <v/>
      </c>
      <c r="K52" s="28" t="str">
        <f t="shared" si="7"/>
        <v/>
      </c>
      <c r="L52" s="28" t="str">
        <f t="shared" si="7"/>
        <v/>
      </c>
      <c r="M52" s="28" t="str">
        <f t="shared" si="7"/>
        <v/>
      </c>
      <c r="N52" s="28" t="str">
        <f t="shared" si="7"/>
        <v/>
      </c>
      <c r="O52" s="28" t="str">
        <f t="shared" si="7"/>
        <v/>
      </c>
      <c r="P52" s="28" t="str">
        <f t="shared" si="7"/>
        <v/>
      </c>
      <c r="Q52" s="28" t="str">
        <f t="shared" si="7"/>
        <v/>
      </c>
      <c r="R52" s="28" t="str">
        <f t="shared" si="7"/>
        <v/>
      </c>
      <c r="S52" s="28" t="str">
        <f t="shared" si="7"/>
        <v/>
      </c>
    </row>
    <row r="53" spans="3:19" s="28" customFormat="1" hidden="1">
      <c r="D53" s="32" t="s">
        <v>155</v>
      </c>
      <c r="E53" s="28" t="str">
        <f t="shared" si="0"/>
        <v>Hospital-</v>
      </c>
      <c r="F53" s="28" t="str">
        <f t="shared" ref="F53:S53" si="8">IF(F29="Covered",(CONCATENATE($B29,"-")),"")</f>
        <v>Hospital-</v>
      </c>
      <c r="G53" s="28" t="str">
        <f t="shared" si="8"/>
        <v/>
      </c>
      <c r="H53" s="28" t="str">
        <f t="shared" si="8"/>
        <v/>
      </c>
      <c r="I53" s="28" t="str">
        <f t="shared" si="8"/>
        <v/>
      </c>
      <c r="J53" s="28" t="str">
        <f t="shared" si="8"/>
        <v/>
      </c>
      <c r="K53" s="28" t="str">
        <f t="shared" si="8"/>
        <v/>
      </c>
      <c r="L53" s="28" t="str">
        <f t="shared" si="8"/>
        <v/>
      </c>
      <c r="M53" s="28" t="str">
        <f t="shared" si="8"/>
        <v/>
      </c>
      <c r="N53" s="28" t="str">
        <f t="shared" si="8"/>
        <v/>
      </c>
      <c r="O53" s="28" t="str">
        <f t="shared" si="8"/>
        <v/>
      </c>
      <c r="P53" s="28" t="str">
        <f t="shared" si="8"/>
        <v/>
      </c>
      <c r="Q53" s="28" t="str">
        <f t="shared" si="8"/>
        <v/>
      </c>
      <c r="R53" s="28" t="str">
        <f t="shared" si="8"/>
        <v/>
      </c>
      <c r="S53" s="28" t="str">
        <f t="shared" si="8"/>
        <v/>
      </c>
    </row>
    <row r="54" spans="3:19" s="28" customFormat="1" hidden="1">
      <c r="D54" s="32" t="s">
        <v>156</v>
      </c>
      <c r="E54" s="28" t="str">
        <f t="shared" si="0"/>
        <v>Pharmacy-</v>
      </c>
      <c r="F54" s="28" t="str">
        <f t="shared" ref="F54:S54" si="9">IF(F30="Covered",(CONCATENATE($B30,"-")),"")</f>
        <v/>
      </c>
      <c r="G54" s="28" t="str">
        <f t="shared" si="9"/>
        <v/>
      </c>
      <c r="H54" s="28" t="str">
        <f t="shared" si="9"/>
        <v/>
      </c>
      <c r="I54" s="28" t="str">
        <f t="shared" si="9"/>
        <v/>
      </c>
      <c r="J54" s="28" t="str">
        <f t="shared" si="9"/>
        <v/>
      </c>
      <c r="K54" s="28" t="str">
        <f t="shared" si="9"/>
        <v/>
      </c>
      <c r="L54" s="28" t="str">
        <f t="shared" si="9"/>
        <v/>
      </c>
      <c r="M54" s="28" t="str">
        <f t="shared" si="9"/>
        <v/>
      </c>
      <c r="N54" s="28" t="str">
        <f t="shared" si="9"/>
        <v/>
      </c>
      <c r="O54" s="28" t="str">
        <f t="shared" si="9"/>
        <v/>
      </c>
      <c r="P54" s="28" t="str">
        <f t="shared" si="9"/>
        <v/>
      </c>
      <c r="Q54" s="28" t="str">
        <f t="shared" si="9"/>
        <v/>
      </c>
      <c r="R54" s="28" t="str">
        <f t="shared" si="9"/>
        <v/>
      </c>
      <c r="S54" s="28" t="str">
        <f t="shared" si="9"/>
        <v/>
      </c>
    </row>
    <row r="55" spans="3:19" s="28" customFormat="1" hidden="1">
      <c r="D55" s="32" t="s">
        <v>157</v>
      </c>
      <c r="E55" s="28" t="str">
        <f t="shared" si="0"/>
        <v/>
      </c>
      <c r="F55" s="28" t="str">
        <f t="shared" ref="F55:S55" si="10">IF(F31="Covered",(CONCATENATE($B31,"-")),"")</f>
        <v/>
      </c>
      <c r="G55" s="28" t="str">
        <f t="shared" si="10"/>
        <v/>
      </c>
      <c r="H55" s="28" t="str">
        <f t="shared" si="10"/>
        <v/>
      </c>
      <c r="I55" s="28" t="str">
        <f t="shared" si="10"/>
        <v/>
      </c>
      <c r="J55" s="28" t="str">
        <f t="shared" si="10"/>
        <v/>
      </c>
      <c r="K55" s="28" t="str">
        <f t="shared" si="10"/>
        <v/>
      </c>
      <c r="L55" s="28" t="str">
        <f t="shared" si="10"/>
        <v/>
      </c>
      <c r="M55" s="28" t="str">
        <f t="shared" si="10"/>
        <v/>
      </c>
      <c r="N55" s="28" t="str">
        <f t="shared" si="10"/>
        <v/>
      </c>
      <c r="O55" s="28" t="str">
        <f t="shared" si="10"/>
        <v/>
      </c>
      <c r="P55" s="28" t="str">
        <f t="shared" si="10"/>
        <v/>
      </c>
      <c r="Q55" s="28" t="str">
        <f t="shared" si="10"/>
        <v/>
      </c>
      <c r="R55" s="28" t="str">
        <f t="shared" si="10"/>
        <v/>
      </c>
      <c r="S55" s="28" t="str">
        <f t="shared" si="10"/>
        <v/>
      </c>
    </row>
    <row r="56" spans="3:19" s="28" customFormat="1" hidden="1">
      <c r="D56" s="32" t="s">
        <v>158</v>
      </c>
      <c r="E56" s="28" t="str">
        <f t="shared" si="0"/>
        <v>LTSS-</v>
      </c>
      <c r="F56" s="28" t="str">
        <f t="shared" ref="F56:S56" si="11">IF(F32="Covered",(CONCATENATE($B32,"-")),"")</f>
        <v>LTSS-</v>
      </c>
      <c r="G56" s="28" t="str">
        <f t="shared" si="11"/>
        <v/>
      </c>
      <c r="H56" s="28" t="str">
        <f t="shared" si="11"/>
        <v/>
      </c>
      <c r="I56" s="28" t="str">
        <f t="shared" si="11"/>
        <v/>
      </c>
      <c r="J56" s="28" t="str">
        <f t="shared" si="11"/>
        <v/>
      </c>
      <c r="K56" s="28" t="str">
        <f t="shared" si="11"/>
        <v/>
      </c>
      <c r="L56" s="28" t="str">
        <f t="shared" si="11"/>
        <v/>
      </c>
      <c r="M56" s="28" t="str">
        <f t="shared" si="11"/>
        <v/>
      </c>
      <c r="N56" s="28" t="str">
        <f t="shared" si="11"/>
        <v/>
      </c>
      <c r="O56" s="28" t="str">
        <f t="shared" si="11"/>
        <v/>
      </c>
      <c r="P56" s="28" t="str">
        <f t="shared" si="11"/>
        <v/>
      </c>
      <c r="Q56" s="28" t="str">
        <f t="shared" si="11"/>
        <v/>
      </c>
      <c r="R56" s="28" t="str">
        <f t="shared" si="11"/>
        <v/>
      </c>
      <c r="S56" s="28" t="str">
        <f t="shared" si="11"/>
        <v/>
      </c>
    </row>
    <row r="57" spans="3:19" s="28" customFormat="1" hidden="1">
      <c r="D57" s="32" t="s">
        <v>159</v>
      </c>
      <c r="E57" s="28" t="str">
        <f t="shared" ref="E57:S57" si="12">IF(E33&lt;&gt;"","other services","")</f>
        <v>other services</v>
      </c>
      <c r="F57" s="28" t="str">
        <f>IF(F33&lt;&gt;"","other services","")</f>
        <v>other services</v>
      </c>
      <c r="G57" s="28" t="str">
        <f t="shared" si="12"/>
        <v/>
      </c>
      <c r="H57" s="28" t="str">
        <f t="shared" si="12"/>
        <v/>
      </c>
      <c r="I57" s="28" t="str">
        <f t="shared" si="12"/>
        <v/>
      </c>
      <c r="J57" s="28" t="str">
        <f t="shared" si="12"/>
        <v/>
      </c>
      <c r="K57" s="28" t="str">
        <f t="shared" si="12"/>
        <v/>
      </c>
      <c r="L57" s="28" t="str">
        <f t="shared" si="12"/>
        <v/>
      </c>
      <c r="M57" s="28" t="str">
        <f t="shared" si="12"/>
        <v/>
      </c>
      <c r="N57" s="28" t="str">
        <f t="shared" si="12"/>
        <v/>
      </c>
      <c r="O57" s="28" t="str">
        <f t="shared" si="12"/>
        <v/>
      </c>
      <c r="P57" s="28" t="str">
        <f t="shared" si="12"/>
        <v/>
      </c>
      <c r="Q57" s="28" t="str">
        <f t="shared" si="12"/>
        <v/>
      </c>
      <c r="R57" s="28" t="str">
        <f t="shared" si="12"/>
        <v/>
      </c>
      <c r="S57" s="28" t="str">
        <f t="shared" si="12"/>
        <v/>
      </c>
    </row>
    <row r="58" spans="3:19" s="28" customFormat="1" hidden="1">
      <c r="D58" s="33" t="s">
        <v>160</v>
      </c>
      <c r="E58" s="28" t="str">
        <f>_xlfn.TEXTJOIN(CHAR(10),TRUE,E46:E57)</f>
        <v>Adult primary care-
Pediatric primary care-
OB/GYN-
Adult behavioral health-
Pediatric behavioral health-
Adult specialist-
Pediatric specialist-
Hospital-
Pharmacy-
LTSS-
other services</v>
      </c>
      <c r="F58" s="28" t="str">
        <f t="shared" ref="F58:S58" si="13">_xlfn.TEXTJOIN(CHAR(10),TRUE,F46:F57)</f>
        <v>Adult behavioral health-
Pediatric behavioral health-
Hospital-
LTSS-
other services</v>
      </c>
      <c r="G58" s="28" t="str">
        <f t="shared" si="13"/>
        <v/>
      </c>
      <c r="H58" s="28" t="str">
        <f t="shared" si="13"/>
        <v/>
      </c>
      <c r="I58" s="28" t="str">
        <f t="shared" si="13"/>
        <v/>
      </c>
      <c r="J58" s="28" t="str">
        <f t="shared" si="13"/>
        <v/>
      </c>
      <c r="K58" s="28" t="str">
        <f t="shared" si="13"/>
        <v/>
      </c>
      <c r="L58" s="28" t="str">
        <f t="shared" si="13"/>
        <v/>
      </c>
      <c r="M58" s="28" t="str">
        <f t="shared" si="13"/>
        <v/>
      </c>
      <c r="N58" s="28" t="str">
        <f t="shared" si="13"/>
        <v/>
      </c>
      <c r="O58" s="28" t="str">
        <f t="shared" si="13"/>
        <v/>
      </c>
      <c r="P58" s="28" t="str">
        <f t="shared" si="13"/>
        <v/>
      </c>
      <c r="Q58" s="28" t="str">
        <f t="shared" si="13"/>
        <v/>
      </c>
      <c r="R58" s="28" t="str">
        <f t="shared" si="13"/>
        <v/>
      </c>
      <c r="S58" s="28" t="str">
        <f t="shared" si="13"/>
        <v/>
      </c>
    </row>
    <row r="59" spans="3:19" s="28" customFormat="1" hidden="1">
      <c r="D59" s="28" t="s">
        <v>161</v>
      </c>
      <c r="E59" s="28" t="str">
        <f>SUBSTITUTE(E58,"-",", ")</f>
        <v>Adult primary care, 
Pediatric primary care, 
OB/GYN, 
Adult behavioral health, 
Pediatric behavioral health, 
Adult specialist, 
Pediatric specialist, 
Hospital, 
Pharmacy, 
LTSS, 
other services</v>
      </c>
      <c r="F59" s="28" t="str">
        <f t="shared" ref="F59:S59" si="14">SUBSTITUTE(F58,"-",", ")</f>
        <v>Adult behavioral health, 
Pediatric behavioral health, 
Hospital, 
LTSS, 
other services</v>
      </c>
      <c r="G59" s="28" t="str">
        <f t="shared" si="14"/>
        <v/>
      </c>
      <c r="H59" s="28" t="str">
        <f t="shared" si="14"/>
        <v/>
      </c>
      <c r="I59" s="28" t="str">
        <f t="shared" si="14"/>
        <v/>
      </c>
      <c r="J59" s="28" t="str">
        <f t="shared" si="14"/>
        <v/>
      </c>
      <c r="K59" s="28" t="str">
        <f t="shared" si="14"/>
        <v/>
      </c>
      <c r="L59" s="28" t="str">
        <f t="shared" si="14"/>
        <v/>
      </c>
      <c r="M59" s="28" t="str">
        <f t="shared" si="14"/>
        <v/>
      </c>
      <c r="N59" s="28" t="str">
        <f t="shared" si="14"/>
        <v/>
      </c>
      <c r="O59" s="28" t="str">
        <f t="shared" si="14"/>
        <v/>
      </c>
      <c r="P59" s="28" t="str">
        <f t="shared" si="14"/>
        <v/>
      </c>
      <c r="Q59" s="28" t="str">
        <f t="shared" si="14"/>
        <v/>
      </c>
      <c r="R59" s="28" t="str">
        <f t="shared" si="14"/>
        <v/>
      </c>
      <c r="S59" s="28" t="str">
        <f t="shared" si="14"/>
        <v/>
      </c>
    </row>
    <row r="60" spans="3:19" s="28" customFormat="1" hidden="1">
      <c r="C60" s="29"/>
      <c r="D60" s="29"/>
      <c r="E60" s="29"/>
      <c r="F60" s="29"/>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7" right="0.7" top="0.75" bottom="0.75" header="0.3" footer="0.3"/>
  <pageSetup orientation="portrait"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35"/>
  <sheetViews>
    <sheetView showGridLines="0" tabSelected="1" topLeftCell="A35" zoomScale="66" zoomScaleNormal="100" workbookViewId="0">
      <selection activeCell="D42" sqref="D42"/>
    </sheetView>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IF('I_State&amp;Prog_Info'!E15="","[Program 1]",'I_State&amp;Prog_Info'!E15)</f>
        <v>Prepaid Health Plan Services - 30-190029-DHB - Standard Plans</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IF('I_State&amp;Prog_Info'!E17="","(Placeholder for plan type)",'I_State&amp;Prog_Info'!E17)</f>
        <v>MCO</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IF('I_State&amp;Prog_Info'!E59="","(Placeholder for providers)",'I_State&amp;Prog_Info'!E59)</f>
        <v>Adult primary care, 
Pediatric primary care, 
OB/GYN, 
Adult behavioral health, 
Pediatric behavioral health, 
Adult specialist, 
Pediatric specialist, 
Hospital, 
Pharmacy, 
LTSS, 
other services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IF('I_State&amp;Prog_Info'!E39="","(Placeholder for separate analysis and results document)",'I_State&amp;Prog_Info'!E39)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IF('I_State&amp;Prog_Info'!E40="","(Placeholder for separate analysis and results document)",'I_State&amp;Prog_Info'!E40)</f>
        <v>N/A</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IF('I_State&amp;Prog_Info'!E41="","(Placeholder for separate analysis and results document)",'I_State&amp;Prog_Info'!E41)</f>
        <v>N/A</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6"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t="s">
        <v>277</v>
      </c>
      <c r="F14" s="50" t="s">
        <v>277</v>
      </c>
      <c r="G14" s="50" t="s">
        <v>277</v>
      </c>
      <c r="H14" s="50" t="s">
        <v>277</v>
      </c>
      <c r="I14" s="50" t="s">
        <v>277</v>
      </c>
      <c r="J14" s="50" t="s">
        <v>277</v>
      </c>
      <c r="K14" s="50" t="s">
        <v>277</v>
      </c>
      <c r="L14" s="50" t="s">
        <v>277</v>
      </c>
      <c r="M14" s="50" t="s">
        <v>277</v>
      </c>
      <c r="N14" s="50" t="s">
        <v>277</v>
      </c>
      <c r="O14" s="50" t="s">
        <v>277</v>
      </c>
      <c r="P14" s="50" t="s">
        <v>277</v>
      </c>
      <c r="Q14" s="50" t="s">
        <v>277</v>
      </c>
      <c r="R14" s="50" t="s">
        <v>277</v>
      </c>
      <c r="S14" s="50" t="s">
        <v>277</v>
      </c>
      <c r="T14" s="50" t="s">
        <v>277</v>
      </c>
      <c r="U14" s="50" t="s">
        <v>277</v>
      </c>
      <c r="V14" s="50" t="s">
        <v>277</v>
      </c>
      <c r="W14" s="50" t="s">
        <v>278</v>
      </c>
      <c r="X14" s="50" t="s">
        <v>278</v>
      </c>
      <c r="Y14" s="50" t="s">
        <v>278</v>
      </c>
      <c r="Z14" s="50" t="s">
        <v>277</v>
      </c>
      <c r="AA14" s="50" t="s">
        <v>277</v>
      </c>
      <c r="AB14" s="50" t="s">
        <v>277</v>
      </c>
      <c r="AC14" s="50" t="s">
        <v>277</v>
      </c>
      <c r="AD14" s="50" t="s">
        <v>277</v>
      </c>
      <c r="AE14" s="50" t="s">
        <v>277</v>
      </c>
      <c r="AF14" s="50" t="s">
        <v>278</v>
      </c>
      <c r="AG14" s="50" t="s">
        <v>278</v>
      </c>
      <c r="AH14" s="50" t="s">
        <v>277</v>
      </c>
      <c r="AI14" s="50" t="s">
        <v>277</v>
      </c>
      <c r="AJ14" s="50" t="s">
        <v>277</v>
      </c>
      <c r="AK14" s="50" t="s">
        <v>277</v>
      </c>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t="s">
        <v>282</v>
      </c>
      <c r="F15" s="50" t="s">
        <v>283</v>
      </c>
      <c r="G15" s="50" t="s">
        <v>282</v>
      </c>
      <c r="H15" s="50" t="s">
        <v>283</v>
      </c>
      <c r="I15" s="50" t="s">
        <v>282</v>
      </c>
      <c r="J15" s="50" t="s">
        <v>283</v>
      </c>
      <c r="K15" s="50" t="s">
        <v>284</v>
      </c>
      <c r="L15" s="50" t="s">
        <v>285</v>
      </c>
      <c r="M15" s="50" t="s">
        <v>284</v>
      </c>
      <c r="N15" s="50" t="s">
        <v>285</v>
      </c>
      <c r="O15" s="50" t="s">
        <v>286</v>
      </c>
      <c r="P15" s="50" t="s">
        <v>287</v>
      </c>
      <c r="Q15" s="50" t="s">
        <v>286</v>
      </c>
      <c r="R15" s="50" t="s">
        <v>287</v>
      </c>
      <c r="S15" s="50" t="s">
        <v>288</v>
      </c>
      <c r="T15" s="50" t="s">
        <v>289</v>
      </c>
      <c r="U15" s="50" t="s">
        <v>290</v>
      </c>
      <c r="V15" s="50" t="s">
        <v>291</v>
      </c>
      <c r="W15" s="129" t="s">
        <v>292</v>
      </c>
      <c r="X15" s="50" t="s">
        <v>292</v>
      </c>
      <c r="Y15" s="50" t="s">
        <v>293</v>
      </c>
      <c r="Z15" s="50" t="s">
        <v>294</v>
      </c>
      <c r="AA15" s="50" t="s">
        <v>295</v>
      </c>
      <c r="AB15" s="50" t="s">
        <v>294</v>
      </c>
      <c r="AC15" s="50" t="s">
        <v>295</v>
      </c>
      <c r="AD15" s="50" t="s">
        <v>294</v>
      </c>
      <c r="AE15" s="50" t="s">
        <v>295</v>
      </c>
      <c r="AF15" s="50" t="s">
        <v>296</v>
      </c>
      <c r="AG15" s="50" t="s">
        <v>297</v>
      </c>
      <c r="AH15" s="50" t="s">
        <v>298</v>
      </c>
      <c r="AI15" s="50" t="s">
        <v>299</v>
      </c>
      <c r="AJ15" s="50" t="s">
        <v>300</v>
      </c>
      <c r="AK15" s="50" t="s">
        <v>301</v>
      </c>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t="s">
        <v>89</v>
      </c>
      <c r="F16" s="77" t="s">
        <v>89</v>
      </c>
      <c r="G16" s="77" t="s">
        <v>94</v>
      </c>
      <c r="H16" s="77" t="s">
        <v>94</v>
      </c>
      <c r="I16" s="77" t="s">
        <v>97</v>
      </c>
      <c r="J16" s="77" t="s">
        <v>97</v>
      </c>
      <c r="K16" s="77" t="s">
        <v>100</v>
      </c>
      <c r="L16" s="77" t="s">
        <v>100</v>
      </c>
      <c r="M16" s="77" t="s">
        <v>103</v>
      </c>
      <c r="N16" s="77" t="s">
        <v>103</v>
      </c>
      <c r="O16" s="77" t="s">
        <v>106</v>
      </c>
      <c r="P16" s="77" t="s">
        <v>106</v>
      </c>
      <c r="Q16" s="77" t="s">
        <v>109</v>
      </c>
      <c r="R16" s="77" t="s">
        <v>109</v>
      </c>
      <c r="S16" s="77" t="s">
        <v>112</v>
      </c>
      <c r="T16" s="77" t="s">
        <v>112</v>
      </c>
      <c r="U16" s="77" t="s">
        <v>115</v>
      </c>
      <c r="V16" s="77" t="s">
        <v>115</v>
      </c>
      <c r="W16" s="77" t="s">
        <v>121</v>
      </c>
      <c r="X16" s="77" t="s">
        <v>121</v>
      </c>
      <c r="Y16" s="77" t="s">
        <v>305</v>
      </c>
      <c r="Z16" s="77" t="s">
        <v>306</v>
      </c>
      <c r="AA16" s="77" t="s">
        <v>307</v>
      </c>
      <c r="AB16" s="77" t="s">
        <v>308</v>
      </c>
      <c r="AC16" s="77" t="s">
        <v>308</v>
      </c>
      <c r="AD16" s="77" t="s">
        <v>309</v>
      </c>
      <c r="AE16" s="77" t="s">
        <v>309</v>
      </c>
      <c r="AF16" s="77" t="s">
        <v>310</v>
      </c>
      <c r="AG16" s="77" t="s">
        <v>311</v>
      </c>
      <c r="AH16" s="77" t="s">
        <v>312</v>
      </c>
      <c r="AI16" s="77" t="s">
        <v>312</v>
      </c>
      <c r="AJ16" s="77" t="s">
        <v>313</v>
      </c>
      <c r="AK16" s="77" t="s">
        <v>313</v>
      </c>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t="s">
        <v>317</v>
      </c>
      <c r="F17" s="77" t="s">
        <v>317</v>
      </c>
      <c r="G17" s="77" t="s">
        <v>318</v>
      </c>
      <c r="H17" s="77" t="s">
        <v>318</v>
      </c>
      <c r="I17" s="77" t="s">
        <v>317</v>
      </c>
      <c r="J17" s="77" t="s">
        <v>317</v>
      </c>
      <c r="K17" s="77" t="s">
        <v>317</v>
      </c>
      <c r="L17" s="77" t="s">
        <v>317</v>
      </c>
      <c r="M17" s="77" t="s">
        <v>318</v>
      </c>
      <c r="N17" s="77" t="s">
        <v>318</v>
      </c>
      <c r="O17" s="77" t="s">
        <v>317</v>
      </c>
      <c r="P17" s="77" t="s">
        <v>317</v>
      </c>
      <c r="Q17" s="77" t="s">
        <v>318</v>
      </c>
      <c r="R17" s="77" t="s">
        <v>318</v>
      </c>
      <c r="S17" s="77" t="s">
        <v>319</v>
      </c>
      <c r="T17" s="77" t="s">
        <v>319</v>
      </c>
      <c r="U17" s="77" t="s">
        <v>319</v>
      </c>
      <c r="V17" s="77" t="s">
        <v>319</v>
      </c>
      <c r="W17" s="77" t="s">
        <v>319</v>
      </c>
      <c r="X17" s="77" t="s">
        <v>319</v>
      </c>
      <c r="Y17" s="77" t="s">
        <v>319</v>
      </c>
      <c r="Z17" s="77" t="s">
        <v>319</v>
      </c>
      <c r="AA17" s="77" t="s">
        <v>319</v>
      </c>
      <c r="AB17" s="77" t="s">
        <v>319</v>
      </c>
      <c r="AC17" s="77" t="s">
        <v>319</v>
      </c>
      <c r="AD17" s="77" t="s">
        <v>319</v>
      </c>
      <c r="AE17" s="77" t="s">
        <v>319</v>
      </c>
      <c r="AF17" s="77" t="s">
        <v>319</v>
      </c>
      <c r="AG17" s="77" t="s">
        <v>319</v>
      </c>
      <c r="AH17" s="77" t="s">
        <v>317</v>
      </c>
      <c r="AI17" s="77" t="s">
        <v>317</v>
      </c>
      <c r="AJ17" s="77" t="s">
        <v>319</v>
      </c>
      <c r="AK17" s="77" t="s">
        <v>319</v>
      </c>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t="s">
        <v>323</v>
      </c>
      <c r="F18" s="78" t="s">
        <v>324</v>
      </c>
      <c r="G18" s="78" t="s">
        <v>323</v>
      </c>
      <c r="H18" s="78" t="s">
        <v>324</v>
      </c>
      <c r="I18" s="78" t="s">
        <v>323</v>
      </c>
      <c r="J18" s="78" t="s">
        <v>324</v>
      </c>
      <c r="K18" s="78" t="s">
        <v>323</v>
      </c>
      <c r="L18" s="78" t="s">
        <v>324</v>
      </c>
      <c r="M18" s="78" t="s">
        <v>323</v>
      </c>
      <c r="N18" s="78" t="s">
        <v>324</v>
      </c>
      <c r="O18" s="78" t="s">
        <v>323</v>
      </c>
      <c r="P18" s="78" t="s">
        <v>324</v>
      </c>
      <c r="Q18" s="78" t="s">
        <v>323</v>
      </c>
      <c r="R18" s="78" t="s">
        <v>324</v>
      </c>
      <c r="S18" s="78" t="s">
        <v>323</v>
      </c>
      <c r="T18" s="78" t="s">
        <v>324</v>
      </c>
      <c r="U18" s="78" t="s">
        <v>323</v>
      </c>
      <c r="V18" s="78" t="s">
        <v>324</v>
      </c>
      <c r="W18" s="78" t="s">
        <v>323</v>
      </c>
      <c r="X18" s="78" t="s">
        <v>324</v>
      </c>
      <c r="Y18" s="78" t="s">
        <v>325</v>
      </c>
      <c r="Z18" s="78" t="s">
        <v>323</v>
      </c>
      <c r="AA18" s="78" t="s">
        <v>324</v>
      </c>
      <c r="AB18" s="78" t="s">
        <v>323</v>
      </c>
      <c r="AC18" s="78" t="s">
        <v>324</v>
      </c>
      <c r="AD18" s="78" t="s">
        <v>323</v>
      </c>
      <c r="AE18" s="78" t="s">
        <v>324</v>
      </c>
      <c r="AF18" s="78" t="s">
        <v>325</v>
      </c>
      <c r="AG18" s="78" t="s">
        <v>325</v>
      </c>
      <c r="AH18" s="78" t="s">
        <v>323</v>
      </c>
      <c r="AI18" s="78" t="s">
        <v>324</v>
      </c>
      <c r="AJ18" s="78" t="s">
        <v>323</v>
      </c>
      <c r="AK18" s="78" t="s">
        <v>324</v>
      </c>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t="s">
        <v>340</v>
      </c>
      <c r="F23" s="73" t="s">
        <v>341</v>
      </c>
      <c r="G23" s="50" t="s">
        <v>342</v>
      </c>
      <c r="H23" s="50" t="s">
        <v>342</v>
      </c>
      <c r="I23" s="50" t="s">
        <v>341</v>
      </c>
      <c r="J23" s="50" t="s">
        <v>341</v>
      </c>
      <c r="K23" s="50" t="s">
        <v>341</v>
      </c>
      <c r="L23" s="93" t="s">
        <v>343</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t="s">
        <v>347</v>
      </c>
      <c r="F24" s="75" t="s">
        <v>341</v>
      </c>
      <c r="G24" s="74" t="s">
        <v>347</v>
      </c>
      <c r="H24" s="74" t="s">
        <v>347</v>
      </c>
      <c r="I24" s="74" t="s">
        <v>341</v>
      </c>
      <c r="J24" s="74" t="s">
        <v>341</v>
      </c>
      <c r="K24" s="74" t="s">
        <v>341</v>
      </c>
      <c r="L24" s="74" t="s">
        <v>347</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c r="A25" s="42" t="s">
        <v>348</v>
      </c>
      <c r="B25" s="40" t="s">
        <v>349</v>
      </c>
      <c r="C25" s="40" t="s">
        <v>350</v>
      </c>
      <c r="D25" s="21" t="s">
        <v>35</v>
      </c>
      <c r="E25" s="72" t="s">
        <v>139</v>
      </c>
      <c r="F25" s="72" t="s">
        <v>139</v>
      </c>
      <c r="G25" s="72" t="s">
        <v>139</v>
      </c>
      <c r="H25" s="72" t="s">
        <v>139</v>
      </c>
      <c r="I25" s="72" t="s">
        <v>139</v>
      </c>
      <c r="J25" s="72" t="s">
        <v>139</v>
      </c>
      <c r="K25" s="72" t="s">
        <v>139</v>
      </c>
      <c r="L25" s="72" t="s">
        <v>139</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AmeriHealth Caritas North Carolina., Inc.</v>
      </c>
      <c r="F29" s="4" t="str">
        <f>IF(F30&lt;&gt;"",F30,"[Plan 2]")</f>
        <v>Blue Cross and Blue Shield of NC</v>
      </c>
      <c r="G29" s="4" t="str">
        <f>IF(G30&lt;&gt;"",G30,"[Plan 3]")</f>
        <v>Carolina Complete Health, Inc.</v>
      </c>
      <c r="H29" s="4" t="str">
        <f>IF(H30&lt;&gt;"",H30,"[Plan 4]")</f>
        <v>United Healthcare of North Carolina, Inc.</v>
      </c>
      <c r="I29" s="4" t="str">
        <f>IF(I30&lt;&gt;"",I30,"[Plan 5]")</f>
        <v>Wellcare of North Carolina, Inc.</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t="s">
        <v>357</v>
      </c>
      <c r="F30" s="79" t="s">
        <v>358</v>
      </c>
      <c r="G30" s="50" t="s">
        <v>359</v>
      </c>
      <c r="H30" s="50" t="s">
        <v>360</v>
      </c>
      <c r="I30" s="50" t="s">
        <v>361</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t="s">
        <v>365</v>
      </c>
      <c r="F31" s="50" t="s">
        <v>365</v>
      </c>
      <c r="G31" s="50" t="s">
        <v>365</v>
      </c>
      <c r="H31" s="50" t="s">
        <v>365</v>
      </c>
      <c r="I31" s="50" t="s">
        <v>365</v>
      </c>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t="s">
        <v>369</v>
      </c>
      <c r="F32" s="77" t="s">
        <v>370</v>
      </c>
      <c r="G32" s="77" t="s">
        <v>371</v>
      </c>
      <c r="H32" s="77" t="s">
        <v>372</v>
      </c>
      <c r="I32" s="77" t="s">
        <v>373</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t="s">
        <v>377</v>
      </c>
      <c r="F33" s="77" t="s">
        <v>378</v>
      </c>
      <c r="G33" s="77" t="s">
        <v>379</v>
      </c>
      <c r="H33" s="77" t="s">
        <v>380</v>
      </c>
      <c r="I33" s="77" t="s">
        <v>381</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t="s">
        <v>385</v>
      </c>
      <c r="F34" s="77" t="s">
        <v>385</v>
      </c>
      <c r="G34" s="77" t="s">
        <v>385</v>
      </c>
      <c r="H34" s="77" t="s">
        <v>385</v>
      </c>
      <c r="I34" s="77" t="s">
        <v>385</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v>45230</v>
      </c>
      <c r="F35" s="80">
        <v>45230</v>
      </c>
      <c r="G35" s="80">
        <v>45230</v>
      </c>
      <c r="H35" s="80">
        <v>45230</v>
      </c>
      <c r="I35" s="80">
        <v>45230</v>
      </c>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128" t="s">
        <v>392</v>
      </c>
      <c r="F36" s="79" t="s">
        <v>393</v>
      </c>
      <c r="G36" s="50" t="s">
        <v>394</v>
      </c>
      <c r="H36" s="50" t="s">
        <v>395</v>
      </c>
      <c r="I36" s="50" t="s">
        <v>396</v>
      </c>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t="s">
        <v>400</v>
      </c>
      <c r="F37" s="79" t="s">
        <v>400</v>
      </c>
      <c r="G37" s="50" t="s">
        <v>400</v>
      </c>
      <c r="H37" s="50" t="s">
        <v>400</v>
      </c>
      <c r="I37" s="50" t="s">
        <v>400</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t="s">
        <v>365</v>
      </c>
      <c r="F38" s="50" t="s">
        <v>365</v>
      </c>
      <c r="G38" s="50" t="s">
        <v>365</v>
      </c>
      <c r="H38" s="50" t="s">
        <v>365</v>
      </c>
      <c r="I38" s="50" t="s">
        <v>365</v>
      </c>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88.5" customHeight="1">
      <c r="A39" s="37" t="s">
        <v>404</v>
      </c>
      <c r="B39" s="16" t="s">
        <v>405</v>
      </c>
      <c r="C39" s="36" t="s">
        <v>406</v>
      </c>
      <c r="D39" s="20" t="s">
        <v>35</v>
      </c>
      <c r="E39" s="77" t="s">
        <v>407</v>
      </c>
      <c r="F39" s="77" t="s">
        <v>407</v>
      </c>
      <c r="G39" s="77" t="s">
        <v>407</v>
      </c>
      <c r="H39" s="77" t="s">
        <v>407</v>
      </c>
      <c r="I39" s="77" t="s">
        <v>407</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t="s">
        <v>411</v>
      </c>
      <c r="F40" s="50" t="s">
        <v>411</v>
      </c>
      <c r="G40" s="50" t="s">
        <v>411</v>
      </c>
      <c r="H40" s="50" t="s">
        <v>411</v>
      </c>
      <c r="I40" s="50" t="s">
        <v>411</v>
      </c>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t="s">
        <v>415</v>
      </c>
      <c r="F41" s="50" t="s">
        <v>415</v>
      </c>
      <c r="G41" s="50" t="s">
        <v>415</v>
      </c>
      <c r="H41" s="50" t="s">
        <v>415</v>
      </c>
      <c r="I41" s="50" t="s">
        <v>415</v>
      </c>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v>45260</v>
      </c>
      <c r="F42" s="81">
        <v>45260</v>
      </c>
      <c r="G42" s="81">
        <v>45260</v>
      </c>
      <c r="H42" s="81">
        <v>45260</v>
      </c>
      <c r="I42" s="81">
        <v>45260</v>
      </c>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V15 X15:CZ15" xr:uid="{00000000-0002-0000-0200-000000000000}"/>
  </dataValidations>
  <pageMargins left="0.7" right="0.7" top="0.75" bottom="0.75" header="0.3" footer="0.3"/>
  <pageSetup orientation="portrait"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dimension ref="A1:CZ135"/>
  <sheetViews>
    <sheetView showGridLines="0" topLeftCell="G1" zoomScaleNormal="100" workbookViewId="0">
      <selection activeCell="K8" sqref="K8"/>
    </sheetView>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IF('I_State&amp;Prog_Info'!F15="","[Program 2]",'I_State&amp;Prog_Info'!F15)</f>
        <v>30-2022-007-DHB - Medicaid Direct Prepaid Inpatient Health Plan</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IF('I_State&amp;Prog_Info'!F17="","(Placeholder for plan type)",'I_State&amp;Prog_Info'!F17)</f>
        <v>PIHP</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IF('I_State&amp;Prog_Info'!F59="","(Placeholder for providers)",'I_State&amp;Prog_Info'!F59)</f>
        <v>Adult behavioral health, 
Pediatric behavioral health, 
Hospital, 
LTSS, 
other services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IF('I_State&amp;Prog_Info'!F39="","(Placeholder for separate analysis and results document)",'I_State&amp;Prog_Info'!F39)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IF('I_State&amp;Prog_Info'!F40="","(Placeholder for separate analysis and results document)",'I_State&amp;Prog_Info'!F40)</f>
        <v>N/A</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IF('I_State&amp;Prog_Info'!F41="","(Placeholder for separate analysis and results document)",'I_State&amp;Prog_Info'!F41)</f>
        <v>N/A</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t="s">
        <v>277</v>
      </c>
      <c r="F14" s="50" t="s">
        <v>277</v>
      </c>
      <c r="G14" s="50" t="s">
        <v>277</v>
      </c>
      <c r="H14" s="50" t="s">
        <v>277</v>
      </c>
      <c r="I14" s="50" t="s">
        <v>278</v>
      </c>
      <c r="J14" s="50" t="s">
        <v>278</v>
      </c>
      <c r="K14" s="50" t="s">
        <v>278</v>
      </c>
      <c r="L14" s="50" t="s">
        <v>277</v>
      </c>
      <c r="M14" s="50" t="s">
        <v>277</v>
      </c>
      <c r="N14" s="50" t="s">
        <v>277</v>
      </c>
      <c r="O14" s="50" t="s">
        <v>277</v>
      </c>
      <c r="P14" s="50" t="s">
        <v>278</v>
      </c>
      <c r="Q14" s="50" t="s">
        <v>278</v>
      </c>
      <c r="R14" s="50" t="s">
        <v>278</v>
      </c>
      <c r="S14" s="50" t="s">
        <v>278</v>
      </c>
      <c r="T14" s="50" t="s">
        <v>278</v>
      </c>
      <c r="U14" s="50" t="s">
        <v>278</v>
      </c>
      <c r="V14" s="50" t="s">
        <v>278</v>
      </c>
      <c r="W14" s="50" t="s">
        <v>278</v>
      </c>
      <c r="X14" s="50" t="s">
        <v>278</v>
      </c>
      <c r="Y14" s="50" t="s">
        <v>278</v>
      </c>
      <c r="Z14" s="50" t="s">
        <v>278</v>
      </c>
      <c r="AA14" s="50" t="s">
        <v>278</v>
      </c>
      <c r="AB14" s="50" t="s">
        <v>419</v>
      </c>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t="s">
        <v>284</v>
      </c>
      <c r="F15" s="50" t="s">
        <v>285</v>
      </c>
      <c r="G15" s="50" t="s">
        <v>284</v>
      </c>
      <c r="H15" s="50" t="s">
        <v>285</v>
      </c>
      <c r="I15" s="50" t="s">
        <v>420</v>
      </c>
      <c r="J15" s="50" t="s">
        <v>421</v>
      </c>
      <c r="K15" s="50" t="s">
        <v>422</v>
      </c>
      <c r="L15" s="50" t="s">
        <v>298</v>
      </c>
      <c r="M15" s="50" t="s">
        <v>299</v>
      </c>
      <c r="N15" s="50" t="s">
        <v>300</v>
      </c>
      <c r="O15" s="50" t="s">
        <v>301</v>
      </c>
      <c r="P15" s="50" t="s">
        <v>423</v>
      </c>
      <c r="Q15" s="50" t="s">
        <v>424</v>
      </c>
      <c r="R15" s="50" t="s">
        <v>424</v>
      </c>
      <c r="S15" s="50" t="s">
        <v>424</v>
      </c>
      <c r="T15" s="50" t="s">
        <v>425</v>
      </c>
      <c r="U15" s="50" t="s">
        <v>425</v>
      </c>
      <c r="V15" s="50" t="s">
        <v>426</v>
      </c>
      <c r="W15" s="50" t="s">
        <v>427</v>
      </c>
      <c r="X15" s="50" t="s">
        <v>428</v>
      </c>
      <c r="Y15" s="50" t="s">
        <v>429</v>
      </c>
      <c r="Z15" s="50" t="s">
        <v>430</v>
      </c>
      <c r="AA15" s="50" t="s">
        <v>431</v>
      </c>
      <c r="AB15" s="50" t="s">
        <v>432</v>
      </c>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t="s">
        <v>100</v>
      </c>
      <c r="F16" s="77" t="s">
        <v>100</v>
      </c>
      <c r="G16" s="77" t="s">
        <v>103</v>
      </c>
      <c r="H16" s="77" t="s">
        <v>103</v>
      </c>
      <c r="I16" s="77" t="s">
        <v>121</v>
      </c>
      <c r="J16" s="77" t="s">
        <v>310</v>
      </c>
      <c r="K16" s="77" t="s">
        <v>433</v>
      </c>
      <c r="L16" s="77" t="s">
        <v>312</v>
      </c>
      <c r="M16" s="77" t="s">
        <v>312</v>
      </c>
      <c r="N16" s="77" t="s">
        <v>313</v>
      </c>
      <c r="O16" s="77" t="s">
        <v>313</v>
      </c>
      <c r="P16" s="77" t="s">
        <v>434</v>
      </c>
      <c r="Q16" s="77" t="s">
        <v>435</v>
      </c>
      <c r="R16" s="77" t="s">
        <v>436</v>
      </c>
      <c r="S16" s="77" t="s">
        <v>437</v>
      </c>
      <c r="T16" s="77" t="s">
        <v>437</v>
      </c>
      <c r="U16" s="77" t="s">
        <v>438</v>
      </c>
      <c r="V16" s="77" t="s">
        <v>439</v>
      </c>
      <c r="W16" s="77" t="s">
        <v>439</v>
      </c>
      <c r="X16" s="77" t="s">
        <v>440</v>
      </c>
      <c r="Y16" s="77" t="s">
        <v>441</v>
      </c>
      <c r="Z16" s="77" t="s">
        <v>441</v>
      </c>
      <c r="AA16" s="77" t="s">
        <v>442</v>
      </c>
      <c r="AB16" s="77" t="s">
        <v>442</v>
      </c>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t="s">
        <v>317</v>
      </c>
      <c r="F17" s="77" t="s">
        <v>317</v>
      </c>
      <c r="G17" s="77" t="s">
        <v>318</v>
      </c>
      <c r="H17" s="77" t="s">
        <v>318</v>
      </c>
      <c r="I17" s="77" t="s">
        <v>319</v>
      </c>
      <c r="J17" s="77" t="s">
        <v>319</v>
      </c>
      <c r="K17" s="77" t="s">
        <v>319</v>
      </c>
      <c r="L17" s="77" t="s">
        <v>317</v>
      </c>
      <c r="M17" s="77" t="s">
        <v>317</v>
      </c>
      <c r="N17" s="77" t="s">
        <v>319</v>
      </c>
      <c r="O17" s="77" t="s">
        <v>319</v>
      </c>
      <c r="P17" s="77" t="s">
        <v>319</v>
      </c>
      <c r="Q17" s="77" t="s">
        <v>319</v>
      </c>
      <c r="R17" s="77" t="s">
        <v>319</v>
      </c>
      <c r="S17" s="77" t="s">
        <v>317</v>
      </c>
      <c r="T17" s="77" t="s">
        <v>443</v>
      </c>
      <c r="U17" s="77" t="s">
        <v>319</v>
      </c>
      <c r="V17" s="77" t="s">
        <v>317</v>
      </c>
      <c r="W17" s="77" t="s">
        <v>444</v>
      </c>
      <c r="X17" s="77" t="s">
        <v>317</v>
      </c>
      <c r="Y17" s="77" t="s">
        <v>319</v>
      </c>
      <c r="Z17" s="77" t="s">
        <v>319</v>
      </c>
      <c r="AA17" s="77" t="s">
        <v>319</v>
      </c>
      <c r="AB17" s="77" t="s">
        <v>319</v>
      </c>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t="s">
        <v>323</v>
      </c>
      <c r="F18" s="78" t="s">
        <v>324</v>
      </c>
      <c r="G18" s="78" t="s">
        <v>323</v>
      </c>
      <c r="H18" s="78" t="s">
        <v>324</v>
      </c>
      <c r="I18" s="78" t="s">
        <v>325</v>
      </c>
      <c r="J18" s="78" t="s">
        <v>325</v>
      </c>
      <c r="K18" s="78" t="s">
        <v>325</v>
      </c>
      <c r="L18" s="78" t="s">
        <v>323</v>
      </c>
      <c r="M18" s="78" t="s">
        <v>324</v>
      </c>
      <c r="N18" s="78" t="s">
        <v>323</v>
      </c>
      <c r="O18" s="78" t="s">
        <v>324</v>
      </c>
      <c r="P18" s="78" t="s">
        <v>325</v>
      </c>
      <c r="Q18" s="78" t="s">
        <v>325</v>
      </c>
      <c r="R18" s="78" t="s">
        <v>325</v>
      </c>
      <c r="S18" s="78" t="s">
        <v>325</v>
      </c>
      <c r="T18" s="78" t="s">
        <v>325</v>
      </c>
      <c r="U18" s="78" t="s">
        <v>325</v>
      </c>
      <c r="V18" s="78" t="s">
        <v>325</v>
      </c>
      <c r="W18" s="78" t="s">
        <v>325</v>
      </c>
      <c r="X18" s="78" t="s">
        <v>325</v>
      </c>
      <c r="Y18" s="78" t="s">
        <v>325</v>
      </c>
      <c r="Z18" s="78" t="s">
        <v>325</v>
      </c>
      <c r="AA18" s="78" t="s">
        <v>325</v>
      </c>
      <c r="AB18" s="78" t="s">
        <v>325</v>
      </c>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t="s">
        <v>340</v>
      </c>
      <c r="F23" s="73" t="s">
        <v>341</v>
      </c>
      <c r="G23" s="50" t="s">
        <v>341</v>
      </c>
      <c r="H23" s="50" t="s">
        <v>341</v>
      </c>
      <c r="I23" s="50" t="s">
        <v>341</v>
      </c>
      <c r="J23" s="50" t="s">
        <v>341</v>
      </c>
      <c r="K23" s="50" t="s">
        <v>341</v>
      </c>
      <c r="L23" s="93" t="s">
        <v>445</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t="s">
        <v>347</v>
      </c>
      <c r="F24" s="75" t="s">
        <v>341</v>
      </c>
      <c r="G24" s="74" t="s">
        <v>341</v>
      </c>
      <c r="H24" s="74" t="s">
        <v>341</v>
      </c>
      <c r="I24" s="74" t="s">
        <v>341</v>
      </c>
      <c r="J24" s="74" t="s">
        <v>341</v>
      </c>
      <c r="K24" s="74" t="s">
        <v>341</v>
      </c>
      <c r="L24" s="74" t="s">
        <v>347</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c r="A25" s="42" t="s">
        <v>348</v>
      </c>
      <c r="B25" s="40" t="s">
        <v>349</v>
      </c>
      <c r="C25" s="40" t="s">
        <v>350</v>
      </c>
      <c r="D25" s="21" t="s">
        <v>35</v>
      </c>
      <c r="E25" s="72" t="s">
        <v>139</v>
      </c>
      <c r="F25" s="72" t="s">
        <v>139</v>
      </c>
      <c r="G25" s="72" t="s">
        <v>139</v>
      </c>
      <c r="H25" s="72" t="s">
        <v>139</v>
      </c>
      <c r="I25" s="72" t="s">
        <v>139</v>
      </c>
      <c r="J25" s="72" t="s">
        <v>139</v>
      </c>
      <c r="K25" s="72" t="s">
        <v>139</v>
      </c>
      <c r="L25" s="72" t="s">
        <v>139</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Alliance Health</v>
      </c>
      <c r="F29" s="4" t="str">
        <f>IF(F30&lt;&gt;"",F30,"[Plan 2]")</f>
        <v>Eastpointe</v>
      </c>
      <c r="G29" s="4" t="str">
        <f>IF(G30&lt;&gt;"",G30,"[Plan 3]")</f>
        <v>Partners Health Management</v>
      </c>
      <c r="H29" s="4" t="str">
        <f>IF(H30&lt;&gt;"",H30,"[Plan 4]")</f>
        <v>Sandhills Center</v>
      </c>
      <c r="I29" s="4" t="str">
        <f>IF(I30&lt;&gt;"",I30,"[Plan 5]")</f>
        <v>Trillium Health Resources</v>
      </c>
      <c r="J29" s="4" t="str">
        <f>IF(J30&lt;&gt;"",J30,"[Plan 6]")</f>
        <v>Vaya Health</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t="s">
        <v>446</v>
      </c>
      <c r="F30" s="79" t="s">
        <v>447</v>
      </c>
      <c r="G30" s="50" t="s">
        <v>448</v>
      </c>
      <c r="H30" s="50" t="s">
        <v>449</v>
      </c>
      <c r="I30" s="50" t="s">
        <v>450</v>
      </c>
      <c r="J30" s="50" t="s">
        <v>451</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t="s">
        <v>365</v>
      </c>
      <c r="F31" s="50" t="s">
        <v>365</v>
      </c>
      <c r="G31" s="50" t="s">
        <v>365</v>
      </c>
      <c r="H31" s="50" t="s">
        <v>452</v>
      </c>
      <c r="I31" s="50" t="s">
        <v>365</v>
      </c>
      <c r="J31" s="50" t="s">
        <v>452</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t="s">
        <v>453</v>
      </c>
      <c r="F32" s="77" t="s">
        <v>454</v>
      </c>
      <c r="G32" s="77" t="s">
        <v>373</v>
      </c>
      <c r="H32" s="77" t="s">
        <v>455</v>
      </c>
      <c r="I32" s="77" t="s">
        <v>456</v>
      </c>
      <c r="J32" s="77" t="s">
        <v>455</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t="s">
        <v>457</v>
      </c>
      <c r="F33" s="77" t="s">
        <v>458</v>
      </c>
      <c r="G33" s="77" t="s">
        <v>381</v>
      </c>
      <c r="H33" s="77" t="s">
        <v>139</v>
      </c>
      <c r="I33" s="77" t="s">
        <v>459</v>
      </c>
      <c r="J33" s="77" t="s">
        <v>139</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t="s">
        <v>460</v>
      </c>
      <c r="F34" s="77" t="s">
        <v>460</v>
      </c>
      <c r="G34" s="77" t="s">
        <v>460</v>
      </c>
      <c r="H34" s="77" t="s">
        <v>139</v>
      </c>
      <c r="I34" s="77" t="s">
        <v>460</v>
      </c>
      <c r="J34" s="77" t="s">
        <v>139</v>
      </c>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v>45230</v>
      </c>
      <c r="F35" s="80">
        <v>45230</v>
      </c>
      <c r="G35" s="80">
        <v>45230</v>
      </c>
      <c r="H35" s="80" t="s">
        <v>139</v>
      </c>
      <c r="I35" s="80">
        <v>45230</v>
      </c>
      <c r="J35" s="80">
        <v>45230</v>
      </c>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t="s">
        <v>461</v>
      </c>
      <c r="F36" s="79" t="s">
        <v>462</v>
      </c>
      <c r="G36" s="50" t="s">
        <v>463</v>
      </c>
      <c r="H36" s="50" t="s">
        <v>464</v>
      </c>
      <c r="I36" s="50" t="s">
        <v>465</v>
      </c>
      <c r="J36" s="50" t="s">
        <v>466</v>
      </c>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t="s">
        <v>400</v>
      </c>
      <c r="F37" s="79" t="s">
        <v>400</v>
      </c>
      <c r="G37" s="50" t="s">
        <v>400</v>
      </c>
      <c r="H37" s="50" t="s">
        <v>139</v>
      </c>
      <c r="I37" s="50" t="s">
        <v>400</v>
      </c>
      <c r="J37" s="50" t="s">
        <v>400</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t="s">
        <v>365</v>
      </c>
      <c r="F38" s="50" t="s">
        <v>365</v>
      </c>
      <c r="G38" s="50" t="s">
        <v>365</v>
      </c>
      <c r="H38" s="50" t="s">
        <v>365</v>
      </c>
      <c r="I38" s="50" t="s">
        <v>365</v>
      </c>
      <c r="J38" s="50" t="s">
        <v>365</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t="s">
        <v>467</v>
      </c>
      <c r="F39" s="77" t="s">
        <v>467</v>
      </c>
      <c r="G39" s="77" t="s">
        <v>467</v>
      </c>
      <c r="H39" s="77" t="s">
        <v>467</v>
      </c>
      <c r="I39" s="77" t="s">
        <v>467</v>
      </c>
      <c r="J39" s="77" t="s">
        <v>467</v>
      </c>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130" t="s">
        <v>468</v>
      </c>
      <c r="F40" s="50" t="s">
        <v>468</v>
      </c>
      <c r="G40" s="50" t="s">
        <v>468</v>
      </c>
      <c r="H40" s="50" t="s">
        <v>468</v>
      </c>
      <c r="I40" s="50" t="s">
        <v>468</v>
      </c>
      <c r="J40" s="50" t="s">
        <v>468</v>
      </c>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t="s">
        <v>415</v>
      </c>
      <c r="F41" s="50" t="s">
        <v>415</v>
      </c>
      <c r="G41" s="50" t="s">
        <v>415</v>
      </c>
      <c r="H41" s="50" t="s">
        <v>415</v>
      </c>
      <c r="I41" s="50" t="s">
        <v>415</v>
      </c>
      <c r="J41" s="50" t="s">
        <v>415</v>
      </c>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t="s">
        <v>139</v>
      </c>
      <c r="F42" s="81" t="s">
        <v>139</v>
      </c>
      <c r="G42" s="81" t="s">
        <v>139</v>
      </c>
      <c r="H42" s="81" t="s">
        <v>139</v>
      </c>
      <c r="I42" s="81" t="s">
        <v>139</v>
      </c>
      <c r="J42" s="81" t="s">
        <v>139</v>
      </c>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phoneticPr fontId="9" type="noConversion"/>
  <dataValidations count="1">
    <dataValidation allowBlank="1" showInputMessage="1" prompt="To enter free text, select cell and type - do not click into cell" sqref="E15:CZ15" xr:uid="{CAE70EF1-8E16-43C7-A7E6-DE8926998CC9}"/>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dimension ref="A1:CZ135"/>
  <sheetViews>
    <sheetView showGridLines="0" topLeftCell="A29" zoomScale="85" zoomScaleNormal="85" workbookViewId="0">
      <selection activeCell="I31" sqref="I31"/>
    </sheetView>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IF('I_State&amp;Prog_Info'!G15="","[Program 3]",'I_State&amp;Prog_Info'!G15)</f>
        <v>[Program 3]</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IF('I_State&amp;Prog_Info'!G17="","(Placeholder for plan type)",'I_State&amp;Prog_Info'!G17)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IF('I_State&amp;Prog_Info'!G59="","(Placeholder for providers)",'I_State&amp;Prog_Info'!G59)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IF('I_State&amp;Prog_Info'!G39="","(Placeholder for separate analysis and results document)",'I_State&amp;Prog_Info'!G39)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IF('I_State&amp;Prog_Info'!G40="","(Placeholder for separate analysis and results document)",'I_State&amp;Prog_Info'!G40)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IF('I_State&amp;Prog_Info'!G41="","(Placeholder for separate analysis and results document)",'I_State&amp;Prog_Info'!G41)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93"/>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143838C-16AC-4BE0-8CAB-2ED85572793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dimension ref="A1:CZ135"/>
  <sheetViews>
    <sheetView showGridLines="0" topLeftCell="A17"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IF('I_State&amp;Prog_Info'!H15="","[Program 4]",'I_State&amp;Prog_Info'!H15)</f>
        <v>[Program 4]</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1" customHeight="1">
      <c r="A4" s="166" t="s">
        <v>165</v>
      </c>
      <c r="B4" s="167"/>
      <c r="C4" s="69" t="str">
        <f>IF('I_State&amp;Prog_Info'!H17="","(Placeholder for plan type)",'I_State&amp;Prog_Info'!H17)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IF('I_State&amp;Prog_Info'!H59="","(Placeholder for providers)",'I_State&amp;Prog_Info'!H59)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IF('I_State&amp;Prog_Info'!H39="","(Placeholder for separate analysis and results document)",'I_State&amp;Prog_Info'!H39)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IF('I_State&amp;Prog_Info'!H40="","(Placeholder for separate analysis and results document)",'I_State&amp;Prog_Info'!H40)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IF('I_State&amp;Prog_Info'!H41="","(Placeholder for separate analysis and results document)",'I_State&amp;Prog_Info'!H41)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xr:uid="{18D86A26-FBE8-414E-AB15-4F9343D2974D}">
          <x14:formula1>
            <xm:f>'Set Values'!$K$3:$K$10</xm:f>
          </x14:formula1>
          <xm:sqref>E23:L23</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xr:uid="{C9498449-5E16-4AA4-86B2-58D705AF1BD9}">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IF('I_State&amp;Prog_Info'!I15="","[Program 5]",'I_State&amp;Prog_Info'!I15)</f>
        <v>[Program 5]</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IF('I_State&amp;Prog_Info'!I17="","(Placeholder for plan type)",'I_State&amp;Prog_Info'!I17)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IF('I_State&amp;Prog_Info'!I59="","(Placeholder for providers)",'I_State&amp;Prog_Info'!I59)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IF('I_State&amp;Prog_Info'!I39="","(Placeholder for separate analysis and results document)",'I_State&amp;Prog_Info'!I39)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IF('I_State&amp;Prog_Info'!I40="","(Placeholder for separate analysis and results document)",'I_State&amp;Prog_Info'!I40)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IF('I_State&amp;Prog_Info'!I41="","(Placeholder for separate analysis and results document)",'I_State&amp;Prog_Info'!I41)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1C06A35-F759-4EF0-801D-8E42BD23440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IF('I_State&amp;Prog_Info'!J15="","[Program 6]",'I_State&amp;Prog_Info'!J15)</f>
        <v>[Program 6]</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IF('I_State&amp;Prog_Info'!J17="","(Placeholder for plan type)",'I_State&amp;Prog_Info'!J17)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IF('I_State&amp;Prog_Info'!J59="","(Placeholder for providers)",'I_State&amp;Prog_Info'!J59)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IF('I_State&amp;Prog_Info'!J39="","(Placeholder for separate analysis and results document)",'I_State&amp;Prog_Info'!J39)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IF('I_State&amp;Prog_Info'!J40="","(Placeholder for separate analysis and results document)",'I_State&amp;Prog_Info'!J40)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IF('I_State&amp;Prog_Info'!J41="","(Placeholder for separate analysis and results document)",'I_State&amp;Prog_Info'!J41)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dimension ref="A1:CZ135"/>
  <sheetViews>
    <sheetView showGridLines="0" zoomScale="85" zoomScaleNormal="85" workbookViewId="0"/>
  </sheetViews>
  <sheetFormatPr defaultColWidth="9.28515625" defaultRowHeight="14.1"/>
  <cols>
    <col min="1" max="1" width="7.5703125" style="5" customWidth="1"/>
    <col min="2" max="2" width="39.5703125" style="5" customWidth="1"/>
    <col min="3" max="3" width="71.5703125" style="10" customWidth="1"/>
    <col min="4" max="4" width="29.42578125" style="10" customWidth="1"/>
    <col min="5" max="12" width="24.7109375" style="10" customWidth="1"/>
    <col min="13" max="44" width="20.5703125" style="10" customWidth="1"/>
    <col min="45" max="105" width="20.5703125" style="5" customWidth="1"/>
    <col min="106" max="16384" width="9.28515625" style="5"/>
  </cols>
  <sheetData>
    <row r="1" spans="1:104" ht="28.5" customHeight="1">
      <c r="A1" s="14" t="s">
        <v>162</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c r="A2" s="120" t="s">
        <v>163</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c r="A3" s="121" t="s">
        <v>164</v>
      </c>
      <c r="B3" s="122"/>
      <c r="C3" s="123" t="str">
        <f>IF('I_State&amp;Prog_Info'!K15="","[Program 7]",'I_State&amp;Prog_Info'!K15)</f>
        <v>[Program 7]</v>
      </c>
      <c r="D3" s="133"/>
      <c r="E3" s="5"/>
      <c r="F3" s="133"/>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c r="A4" s="166" t="s">
        <v>165</v>
      </c>
      <c r="B4" s="167"/>
      <c r="C4" s="69" t="str">
        <f>IF('I_State&amp;Prog_Info'!K17="","(Placeholder for plan type)",'I_State&amp;Prog_Info'!K17)</f>
        <v>(Placeholder for plan type)</v>
      </c>
      <c r="D4" s="133"/>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c r="A5" s="166" t="s">
        <v>166</v>
      </c>
      <c r="B5" s="167"/>
      <c r="C5" s="69" t="str">
        <f>IF('I_State&amp;Prog_Info'!K59="","(Placeholder for providers)",'I_State&amp;Prog_Info'!K59)</f>
        <v>(Placeholder for providers)</v>
      </c>
      <c r="D5" s="133"/>
      <c r="E5" s="5"/>
      <c r="F5" s="133"/>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c r="A6" s="166" t="s">
        <v>167</v>
      </c>
      <c r="B6" s="167"/>
      <c r="C6" s="70" t="str">
        <f>IF('I_State&amp;Prog_Info'!K39="","(Placeholder for separate analysis and results document)",'I_State&amp;Prog_Info'!K39)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E6" s="133"/>
      <c r="F6" s="133"/>
      <c r="G6" s="133"/>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 customHeight="1">
      <c r="A7" s="166" t="s">
        <v>168</v>
      </c>
      <c r="B7" s="167"/>
      <c r="C7" s="70" t="str">
        <f>IF('I_State&amp;Prog_Info'!K40="","(Placeholder for separate analysis and results document)",'I_State&amp;Prog_Info'!K40)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 customHeight="1" thickBot="1">
      <c r="A8" s="170" t="s">
        <v>169</v>
      </c>
      <c r="B8" s="171"/>
      <c r="C8" s="71" t="str">
        <f>IF('I_State&amp;Prog_Info'!K41="","(Placeholder for separate analysis and results document)",'I_State&amp;Prog_Info'!K41)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c r="A9" s="168" t="s">
        <v>170</v>
      </c>
      <c r="B9" s="168"/>
      <c r="C9" s="168"/>
      <c r="D9" s="13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c r="A10" s="133"/>
      <c r="B10" s="133"/>
      <c r="C10" s="133"/>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c r="A11" s="169" t="s">
        <v>171</v>
      </c>
      <c r="B11" s="169"/>
      <c r="C11" s="169"/>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c r="A12" s="153" t="s">
        <v>172</v>
      </c>
      <c r="B12" s="153"/>
      <c r="C12" s="153"/>
      <c r="D12" s="138"/>
      <c r="E12" s="124" t="s">
        <v>173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c r="A13" s="6" t="s">
        <v>28</v>
      </c>
      <c r="B13" s="7" t="s">
        <v>29</v>
      </c>
      <c r="C13" s="7" t="s">
        <v>30</v>
      </c>
      <c r="D13" s="7" t="s">
        <v>31</v>
      </c>
      <c r="E13" s="4" t="s">
        <v>174</v>
      </c>
      <c r="F13" s="4" t="s">
        <v>175</v>
      </c>
      <c r="G13" s="4" t="s">
        <v>176</v>
      </c>
      <c r="H13" s="4" t="s">
        <v>177</v>
      </c>
      <c r="I13" s="4" t="s">
        <v>178</v>
      </c>
      <c r="J13" s="4" t="s">
        <v>179</v>
      </c>
      <c r="K13" s="4" t="s">
        <v>180</v>
      </c>
      <c r="L13" s="4" t="s">
        <v>181</v>
      </c>
      <c r="M13" s="4" t="s">
        <v>182</v>
      </c>
      <c r="N13" s="4" t="s">
        <v>183</v>
      </c>
      <c r="O13" s="4" t="s">
        <v>184</v>
      </c>
      <c r="P13" s="4" t="s">
        <v>185</v>
      </c>
      <c r="Q13" s="4" t="s">
        <v>186</v>
      </c>
      <c r="R13" s="4" t="s">
        <v>187</v>
      </c>
      <c r="S13" s="4" t="s">
        <v>188</v>
      </c>
      <c r="T13" s="4" t="s">
        <v>189</v>
      </c>
      <c r="U13" s="4" t="s">
        <v>190</v>
      </c>
      <c r="V13" s="4" t="s">
        <v>191</v>
      </c>
      <c r="W13" s="4" t="s">
        <v>192</v>
      </c>
      <c r="X13" s="4" t="s">
        <v>193</v>
      </c>
      <c r="Y13" s="4" t="s">
        <v>194</v>
      </c>
      <c r="Z13" s="4" t="s">
        <v>195</v>
      </c>
      <c r="AA13" s="4" t="s">
        <v>196</v>
      </c>
      <c r="AB13" s="4" t="s">
        <v>197</v>
      </c>
      <c r="AC13" s="4" t="s">
        <v>198</v>
      </c>
      <c r="AD13" s="4" t="s">
        <v>199</v>
      </c>
      <c r="AE13" s="4" t="s">
        <v>200</v>
      </c>
      <c r="AF13" s="4" t="s">
        <v>201</v>
      </c>
      <c r="AG13" s="4" t="s">
        <v>202</v>
      </c>
      <c r="AH13" s="4" t="s">
        <v>203</v>
      </c>
      <c r="AI13" s="4" t="s">
        <v>204</v>
      </c>
      <c r="AJ13" s="4" t="s">
        <v>205</v>
      </c>
      <c r="AK13" s="4" t="s">
        <v>206</v>
      </c>
      <c r="AL13" s="4" t="s">
        <v>207</v>
      </c>
      <c r="AM13" s="4" t="s">
        <v>208</v>
      </c>
      <c r="AN13" s="4" t="s">
        <v>209</v>
      </c>
      <c r="AO13" s="4" t="s">
        <v>210</v>
      </c>
      <c r="AP13" s="4" t="s">
        <v>211</v>
      </c>
      <c r="AQ13" s="4" t="s">
        <v>212</v>
      </c>
      <c r="AR13" s="4" t="s">
        <v>213</v>
      </c>
      <c r="AS13" s="4" t="s">
        <v>214</v>
      </c>
      <c r="AT13" s="4" t="s">
        <v>215</v>
      </c>
      <c r="AU13" s="4" t="s">
        <v>216</v>
      </c>
      <c r="AV13" s="4" t="s">
        <v>217</v>
      </c>
      <c r="AW13" s="4" t="s">
        <v>218</v>
      </c>
      <c r="AX13" s="4" t="s">
        <v>219</v>
      </c>
      <c r="AY13" s="4" t="s">
        <v>220</v>
      </c>
      <c r="AZ13" s="4" t="s">
        <v>221</v>
      </c>
      <c r="BA13" s="4" t="s">
        <v>222</v>
      </c>
      <c r="BB13" s="4" t="s">
        <v>223</v>
      </c>
      <c r="BC13" s="4" t="s">
        <v>224</v>
      </c>
      <c r="BD13" s="4" t="s">
        <v>225</v>
      </c>
      <c r="BE13" s="4" t="s">
        <v>226</v>
      </c>
      <c r="BF13" s="4" t="s">
        <v>227</v>
      </c>
      <c r="BG13" s="4" t="s">
        <v>228</v>
      </c>
      <c r="BH13" s="4" t="s">
        <v>229</v>
      </c>
      <c r="BI13" s="4" t="s">
        <v>230</v>
      </c>
      <c r="BJ13" s="4" t="s">
        <v>231</v>
      </c>
      <c r="BK13" s="4" t="s">
        <v>232</v>
      </c>
      <c r="BL13" s="4" t="s">
        <v>233</v>
      </c>
      <c r="BM13" s="4" t="s">
        <v>234</v>
      </c>
      <c r="BN13" s="4" t="s">
        <v>235</v>
      </c>
      <c r="BO13" s="4" t="s">
        <v>236</v>
      </c>
      <c r="BP13" s="4" t="s">
        <v>237</v>
      </c>
      <c r="BQ13" s="4" t="s">
        <v>238</v>
      </c>
      <c r="BR13" s="4" t="s">
        <v>239</v>
      </c>
      <c r="BS13" s="4" t="s">
        <v>240</v>
      </c>
      <c r="BT13" s="4" t="s">
        <v>241</v>
      </c>
      <c r="BU13" s="4" t="s">
        <v>242</v>
      </c>
      <c r="BV13" s="4" t="s">
        <v>243</v>
      </c>
      <c r="BW13" s="4" t="s">
        <v>244</v>
      </c>
      <c r="BX13" s="4" t="s">
        <v>245</v>
      </c>
      <c r="BY13" s="4" t="s">
        <v>246</v>
      </c>
      <c r="BZ13" s="4" t="s">
        <v>247</v>
      </c>
      <c r="CA13" s="4" t="s">
        <v>248</v>
      </c>
      <c r="CB13" s="4" t="s">
        <v>249</v>
      </c>
      <c r="CC13" s="4" t="s">
        <v>250</v>
      </c>
      <c r="CD13" s="4" t="s">
        <v>251</v>
      </c>
      <c r="CE13" s="4" t="s">
        <v>252</v>
      </c>
      <c r="CF13" s="4" t="s">
        <v>253</v>
      </c>
      <c r="CG13" s="4" t="s">
        <v>254</v>
      </c>
      <c r="CH13" s="4" t="s">
        <v>255</v>
      </c>
      <c r="CI13" s="4" t="s">
        <v>256</v>
      </c>
      <c r="CJ13" s="4" t="s">
        <v>257</v>
      </c>
      <c r="CK13" s="4" t="s">
        <v>258</v>
      </c>
      <c r="CL13" s="4" t="s">
        <v>259</v>
      </c>
      <c r="CM13" s="4" t="s">
        <v>260</v>
      </c>
      <c r="CN13" s="4" t="s">
        <v>261</v>
      </c>
      <c r="CO13" s="4" t="s">
        <v>262</v>
      </c>
      <c r="CP13" s="4" t="s">
        <v>263</v>
      </c>
      <c r="CQ13" s="4" t="s">
        <v>264</v>
      </c>
      <c r="CR13" s="4" t="s">
        <v>265</v>
      </c>
      <c r="CS13" s="4" t="s">
        <v>266</v>
      </c>
      <c r="CT13" s="4" t="s">
        <v>267</v>
      </c>
      <c r="CU13" s="4" t="s">
        <v>268</v>
      </c>
      <c r="CV13" s="4" t="s">
        <v>269</v>
      </c>
      <c r="CW13" s="4" t="s">
        <v>270</v>
      </c>
      <c r="CX13" s="4" t="s">
        <v>271</v>
      </c>
      <c r="CY13" s="4" t="s">
        <v>272</v>
      </c>
      <c r="CZ13" s="4" t="s">
        <v>273</v>
      </c>
    </row>
    <row r="14" spans="1:104" ht="27.95">
      <c r="A14" s="54" t="s">
        <v>274</v>
      </c>
      <c r="B14" s="36" t="s">
        <v>275</v>
      </c>
      <c r="C14" s="16" t="s">
        <v>276</v>
      </c>
      <c r="D14" s="43" t="s">
        <v>75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7.95">
      <c r="A15" s="54" t="s">
        <v>279</v>
      </c>
      <c r="B15" s="36" t="s">
        <v>280</v>
      </c>
      <c r="C15" s="16" t="s">
        <v>281</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7.95">
      <c r="A16" s="54" t="s">
        <v>302</v>
      </c>
      <c r="B16" s="36" t="s">
        <v>303</v>
      </c>
      <c r="C16" s="36" t="s">
        <v>304</v>
      </c>
      <c r="D16" s="43" t="s">
        <v>75</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7.95">
      <c r="A17" s="54" t="s">
        <v>314</v>
      </c>
      <c r="B17" s="55" t="s">
        <v>315</v>
      </c>
      <c r="C17" s="22" t="s">
        <v>316</v>
      </c>
      <c r="D17" s="44" t="s">
        <v>75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c r="A18" s="60" t="s">
        <v>320</v>
      </c>
      <c r="B18" s="40" t="s">
        <v>321</v>
      </c>
      <c r="C18" s="21" t="s">
        <v>322</v>
      </c>
      <c r="D18" s="45" t="s">
        <v>75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c r="A19" s="113" t="s">
        <v>58</v>
      </c>
      <c r="B19" s="34"/>
      <c r="C19" s="34"/>
      <c r="D19" s="34"/>
    </row>
    <row r="20" spans="1:104" ht="43.5" customHeight="1" thickBot="1">
      <c r="A20" s="169" t="s">
        <v>326</v>
      </c>
      <c r="B20" s="169"/>
      <c r="C20" s="169"/>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c r="A21" s="156" t="s">
        <v>327</v>
      </c>
      <c r="B21" s="156"/>
      <c r="C21" s="156"/>
      <c r="D21" s="138"/>
      <c r="E21" s="124" t="s">
        <v>328</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c r="A22" s="6" t="s">
        <v>28</v>
      </c>
      <c r="B22" s="7" t="s">
        <v>29</v>
      </c>
      <c r="C22" s="7" t="s">
        <v>30</v>
      </c>
      <c r="D22" s="7" t="s">
        <v>31</v>
      </c>
      <c r="E22" s="62" t="s">
        <v>329</v>
      </c>
      <c r="F22" s="62" t="s">
        <v>330</v>
      </c>
      <c r="G22" s="62" t="s">
        <v>331</v>
      </c>
      <c r="H22" s="62" t="s">
        <v>332</v>
      </c>
      <c r="I22" s="62" t="s">
        <v>333</v>
      </c>
      <c r="J22" s="62" t="s">
        <v>334</v>
      </c>
      <c r="K22" s="62" t="s">
        <v>335</v>
      </c>
      <c r="L22" s="62" t="s">
        <v>336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c r="A23" s="37" t="s">
        <v>337</v>
      </c>
      <c r="B23" s="36" t="s">
        <v>338</v>
      </c>
      <c r="C23" s="36" t="s">
        <v>339</v>
      </c>
      <c r="D23" s="16" t="s">
        <v>75</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c r="A24" s="63" t="s">
        <v>344</v>
      </c>
      <c r="B24" s="64" t="s">
        <v>345</v>
      </c>
      <c r="C24" s="64" t="s">
        <v>346</v>
      </c>
      <c r="D24" s="61" t="s">
        <v>75</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c r="A25" s="42" t="s">
        <v>348</v>
      </c>
      <c r="B25" s="40" t="s">
        <v>349</v>
      </c>
      <c r="C25" s="40" t="s">
        <v>350</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c r="A26" s="115" t="s">
        <v>58</v>
      </c>
      <c r="C26" s="5"/>
      <c r="D26" s="5"/>
      <c r="E26" s="5"/>
      <c r="F26" s="5"/>
      <c r="G26" s="5"/>
      <c r="H26" s="5"/>
      <c r="I26" s="5"/>
      <c r="J26" s="5"/>
      <c r="K26" s="5"/>
      <c r="L26" s="5"/>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1:104" ht="28.5" customHeight="1" thickBot="1">
      <c r="A27" s="165" t="s">
        <v>351</v>
      </c>
      <c r="B27" s="165"/>
      <c r="C27" s="165"/>
      <c r="D27" s="2"/>
      <c r="E27" s="5"/>
      <c r="F27" s="5"/>
      <c r="G27" s="5"/>
      <c r="H27" s="5"/>
      <c r="I27" s="5"/>
      <c r="J27" s="5"/>
      <c r="K27" s="5"/>
      <c r="L27" s="5"/>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row>
    <row r="28" spans="1:104" ht="36" customHeight="1">
      <c r="A28" s="163" t="s">
        <v>352</v>
      </c>
      <c r="B28" s="164"/>
      <c r="C28" s="164"/>
      <c r="D28" s="49"/>
      <c r="E28" s="124" t="s">
        <v>353</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c r="A30" s="37" t="s">
        <v>354</v>
      </c>
      <c r="B30" s="16" t="s">
        <v>355</v>
      </c>
      <c r="C30" s="36" t="s">
        <v>356</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c r="A31" s="37" t="s">
        <v>362</v>
      </c>
      <c r="B31" s="16" t="s">
        <v>363</v>
      </c>
      <c r="C31" s="36" t="s">
        <v>364</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c r="A32" s="37" t="s">
        <v>366</v>
      </c>
      <c r="B32" s="16" t="s">
        <v>367</v>
      </c>
      <c r="C32" s="36" t="s">
        <v>368</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c r="A33" s="37" t="s">
        <v>374</v>
      </c>
      <c r="B33" s="36" t="s">
        <v>375</v>
      </c>
      <c r="C33" s="36" t="s">
        <v>376</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c r="A34" s="37" t="s">
        <v>382</v>
      </c>
      <c r="B34" s="36" t="s">
        <v>383</v>
      </c>
      <c r="C34" s="36" t="s">
        <v>384</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c r="A35" s="37" t="s">
        <v>386</v>
      </c>
      <c r="B35" s="36" t="s">
        <v>387</v>
      </c>
      <c r="C35" s="36" t="s">
        <v>388</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c r="A36" s="37" t="s">
        <v>389</v>
      </c>
      <c r="B36" s="36" t="s">
        <v>390</v>
      </c>
      <c r="C36" s="36" t="s">
        <v>391</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c r="A37" s="37" t="s">
        <v>397</v>
      </c>
      <c r="B37" s="36" t="s">
        <v>398</v>
      </c>
      <c r="C37" s="36" t="s">
        <v>399</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c r="A38" s="37" t="s">
        <v>401</v>
      </c>
      <c r="B38" s="16" t="s">
        <v>402</v>
      </c>
      <c r="C38" s="36" t="s">
        <v>403</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69.95">
      <c r="A39" s="37" t="s">
        <v>404</v>
      </c>
      <c r="B39" s="16" t="s">
        <v>405</v>
      </c>
      <c r="C39" s="36" t="s">
        <v>406</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c r="A40" s="37" t="s">
        <v>408</v>
      </c>
      <c r="B40" s="16" t="s">
        <v>409</v>
      </c>
      <c r="C40" s="36" t="s">
        <v>410</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c r="A41" s="37" t="s">
        <v>412</v>
      </c>
      <c r="B41" s="16" t="s">
        <v>413</v>
      </c>
      <c r="C41" s="36" t="s">
        <v>414</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c r="A42" s="42" t="s">
        <v>416</v>
      </c>
      <c r="B42" s="40" t="s">
        <v>417</v>
      </c>
      <c r="C42" s="40" t="s">
        <v>418</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c r="A43" s="115" t="s">
        <v>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row>
    <row r="44" spans="1:44" ht="14.25" customHeight="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ht="14.25" customHeight="1">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row>
    <row r="46" spans="1:44" ht="14.25" customHeight="1">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ht="14.25" customHeight="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row>
    <row r="48" spans="1:44" ht="14.25" customHeight="1">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40bd7d2-9b49-4074-96a7-398511fa7d55">
      <Terms xmlns="http://schemas.microsoft.com/office/infopath/2007/PartnerControls"/>
    </lcf76f155ced4ddcb4097134ff3c332f>
    <TaxCatchAll xmlns="e6067449-8796-49e4-8d61-964a215ef526" xsi:nil="true"/>
    <_ip_UnifiedCompliancePolicyProperties xmlns="http://schemas.microsoft.com/sharepoint/v3" xsi:nil="true"/>
    <Archive xmlns="140bd7d2-9b49-4074-96a7-398511fa7d55">false</Archive>
    <size xmlns="140bd7d2-9b49-4074-96a7-398511fa7d55" xsi:nil="true"/>
    <EffectiveDate xmlns="140bd7d2-9b49-4074-96a7-398511fa7d5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2677F2AEEB99488D44F2D61DD86124" ma:contentTypeVersion="23" ma:contentTypeDescription="Create a new document." ma:contentTypeScope="" ma:versionID="05273ad9fecc92687b3efd112c034297">
  <xsd:schema xmlns:xsd="http://www.w3.org/2001/XMLSchema" xmlns:xs="http://www.w3.org/2001/XMLSchema" xmlns:p="http://schemas.microsoft.com/office/2006/metadata/properties" xmlns:ns1="http://schemas.microsoft.com/sharepoint/v3" xmlns:ns2="140bd7d2-9b49-4074-96a7-398511fa7d55" xmlns:ns3="e6067449-8796-49e4-8d61-964a215ef526" targetNamespace="http://schemas.microsoft.com/office/2006/metadata/properties" ma:root="true" ma:fieldsID="eac529f2f05318bb4dd1af25ff49669c" ns1:_="" ns2:_="" ns3:_="">
    <xsd:import namespace="http://schemas.microsoft.com/sharepoint/v3"/>
    <xsd:import namespace="140bd7d2-9b49-4074-96a7-398511fa7d55"/>
    <xsd:import namespace="e6067449-8796-49e4-8d61-964a215ef52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2:Archiv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size"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Effective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bd7d2-9b49-4074-96a7-398511fa7d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Archive" ma:index="14" nillable="true" ma:displayName="Archive" ma:default="0" ma:description="Click to Archive Document" ma:internalName="Archive">
      <xsd:simpleType>
        <xsd:restriction base="dms:Boolea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size" ma:index="21" nillable="true" ma:displayName="size" ma:internalName="siz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EffectiveDate" ma:index="29" nillable="true" ma:displayName="Effective Date" ma:description="Date plans should start to use template" ma:format="DateOnly" ma:internalName="EffectiveDate">
      <xsd:simpleType>
        <xsd:restriction base="dms:DateTime"/>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067449-8796-49e4-8d61-964a215ef52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c5af5976-4b7f-481a-bdec-b61e470cd9f3}" ma:internalName="TaxCatchAll" ma:showField="CatchAllData" ma:web="e6067449-8796-49e4-8d61-964a215ef526">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8E59B-BF42-402C-8054-ADAE42B327B5}"/>
</file>

<file path=customXml/itemProps2.xml><?xml version="1.0" encoding="utf-8"?>
<ds:datastoreItem xmlns:ds="http://schemas.openxmlformats.org/officeDocument/2006/customXml" ds:itemID="{5F931835-44FF-42EE-BC92-8D3B99DADF7F}"/>
</file>

<file path=customXml/itemProps3.xml><?xml version="1.0" encoding="utf-8"?>
<ds:datastoreItem xmlns:ds="http://schemas.openxmlformats.org/officeDocument/2006/customXml" ds:itemID="{E8D2191B-3FE4-4079-92F3-C4DF21296137}"/>
</file>

<file path=docProps/app.xml><?xml version="1.0" encoding="utf-8"?>
<Properties xmlns="http://schemas.openxmlformats.org/officeDocument/2006/extended-properties" xmlns:vt="http://schemas.openxmlformats.org/officeDocument/2006/docPropsVTypes">
  <Application>Microsoft Excel Online</Application>
  <Manager/>
  <Company>Mathematica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dc:description/>
  <cp:lastModifiedBy/>
  <cp:revision/>
  <dcterms:created xsi:type="dcterms:W3CDTF">2020-07-01T16:29:44Z</dcterms:created>
  <dcterms:modified xsi:type="dcterms:W3CDTF">2024-07-12T16:30:28Z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0x010100B62677F2AEEB99488D44F2D61DD86124</vt:lpwstr>
  </property>
  <property fmtid="{D5CDD505-2E9C-101B-9397-08002B2CF9AE}" pid="3" name="MediaServiceImageTags">
    <vt:lpwstr/>
  </property>
</Properties>
</file>