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66925"/>
  <mc:AlternateContent xmlns:mc="http://schemas.openxmlformats.org/markup-compatibility/2006">
    <mc:Choice Requires="x15">
      <x15ac:absPath xmlns:x15ac="http://schemas.microsoft.com/office/spreadsheetml/2010/11/ac" url="C:\Users\rscoleman\Documents\Web Updates\MAY 2025\WBTR-1539\"/>
    </mc:Choice>
  </mc:AlternateContent>
  <xr:revisionPtr revIDLastSave="0" documentId="8_{F4B22739-8CB5-4688-ADDC-1235847844EB}" xr6:coauthVersionLast="47" xr6:coauthVersionMax="47" xr10:uidLastSave="{00000000-0000-0000-0000-000000000000}"/>
  <workbookProtection workbookAlgorithmName="SHA-512" workbookHashValue="mW9LgE2OvZ4FvDYKtGdnsEsT/VxiimGfLmvk0JVJoGUdBF9HxnddWyjcg6lRbR+IxN1zENfUzLl64zJSAFPFew==" workbookSaltValue="zGLcPncQ4QnEFiyJkpwHGg==" workbookSpinCount="100000" lockStructure="1"/>
  <bookViews>
    <workbookView xWindow="-108" yWindow="-108" windowWidth="23256" windowHeight="12456" tabRatio="684" firstSheet="4" activeTab="1" xr2:uid="{00000000-000D-0000-FFFF-FFFF00000000}"/>
  </bookViews>
  <sheets>
    <sheet name="Instructions" sheetId="1" r:id="rId1"/>
    <sheet name="I_State&amp;Prog_Info" sheetId="2" r:id="rId2"/>
    <sheet name="II_Prog_1" sheetId="9" r:id="rId3"/>
    <sheet name="II_Prog_2" sheetId="31" r:id="rId4"/>
    <sheet name="II_Prog_3" sheetId="32" r:id="rId5"/>
    <sheet name="II_Prog_4" sheetId="33" r:id="rId6"/>
    <sheet name="II_Prog_5" sheetId="34" r:id="rId7"/>
    <sheet name="II_Prog_6" sheetId="35" r:id="rId8"/>
    <sheet name="II_Prog_7" sheetId="36" r:id="rId9"/>
    <sheet name="II_Prog_8" sheetId="37" r:id="rId10"/>
    <sheet name="II_Prog_9" sheetId="38" r:id="rId11"/>
    <sheet name="II_Prog_10" sheetId="39" r:id="rId12"/>
    <sheet name="II_Prog_11" sheetId="40" r:id="rId13"/>
    <sheet name="II_Prog_12" sheetId="41" r:id="rId14"/>
    <sheet name="II_Prog_13" sheetId="42" r:id="rId15"/>
    <sheet name="II_Prog_14" sheetId="43" r:id="rId16"/>
    <sheet name="II_Prog_15" sheetId="44" r:id="rId17"/>
    <sheet name="Set Values" sheetId="14" state="hidden" r:id="rId18"/>
  </sheets>
  <definedNames>
    <definedName name="TitleRegion1.A12.C14.1">Table1[[#Headers],[Tab topic:]]</definedName>
    <definedName name="TitleRegion1.A13.CZ18.13">II_Prog_11!$A$13</definedName>
    <definedName name="TitleRegion1.A13.CZ18.14">II_Prog_12!$A$13</definedName>
    <definedName name="TitleRegion1.A13.CZ18.15">II_Prog_13!$A$13</definedName>
    <definedName name="TitleRegion1.A13.CZ18.16">II_Prog_14!$A$13</definedName>
    <definedName name="TitleRegion1.A29.AR42.10">II_Prog_8!$A$29</definedName>
    <definedName name="TitleRegion1.A29.AR42.11">II_Prog_9!$A$29</definedName>
    <definedName name="TitleRegion1.A29.AR42.12">II_Prog_10!$A$29</definedName>
    <definedName name="TitleRegion1.A29.AR42.17">II_Prog_15!$A$29</definedName>
    <definedName name="TitleRegion1.A29.AR42.3">II_Prog_1!$A$29</definedName>
    <definedName name="TitleRegion1.A29.AR42.4">II_Prog_2!$A$29</definedName>
    <definedName name="TitleRegion1.A29.AR42.5">II_Prog_3!$A$29</definedName>
    <definedName name="TitleRegion1.A29.AR42.6">II_Prog_4!$A$29</definedName>
    <definedName name="TitleRegion1.A29.AR42.7">II_Prog_5!$A$29</definedName>
    <definedName name="TitleRegion1.A29.AR42.8">II_Prog_6!$A$29</definedName>
    <definedName name="TitleRegion1.A29.AR42.9">II_Prog_7!$A$29</definedName>
    <definedName name="TitleRegion1.A37.S42.2">'I_State&amp;Prog_Info'!$A$37</definedName>
    <definedName name="TitleRegion2.A14.S33.2">'I_State&amp;Prog_Info'!$A$14</definedName>
    <definedName name="TitleRegion2.A22.L25.10">II_Prog_8!$A$22</definedName>
    <definedName name="TitleRegion2.A22.L25.11">II_Prog_9!$A$22</definedName>
    <definedName name="TitleRegion2.A22.L25.12">II_Prog_10!$A$22</definedName>
    <definedName name="TitleRegion2.A22.L25.13">II_Prog_11!$A$22</definedName>
    <definedName name="TitleRegion2.A22.L25.14">II_Prog_12!$A$22</definedName>
    <definedName name="TitleRegion2.A22.L25.15">II_Prog_13!$A$22</definedName>
    <definedName name="TitleRegion2.A22.L25.16">II_Prog_14!$A$22</definedName>
    <definedName name="TitleRegion2.A22.L25.17">II_Prog_15!$A$22</definedName>
    <definedName name="TitleRegion2.A22.L25.3">II_Prog_1!$A$22</definedName>
    <definedName name="TitleRegion2.A22.L25.4">II_Prog_2!$A$22</definedName>
    <definedName name="TitleRegion2.A22.L25.5">II_Prog_3!$A$22</definedName>
    <definedName name="TitleRegion2.A22.L25.6">II_Prog_4!$A$22</definedName>
    <definedName name="TitleRegion2.A22.L25.7">II_Prog_5!$A$22</definedName>
    <definedName name="TitleRegion2.A22.L25.8">II_Prog_6!$A$22</definedName>
    <definedName name="TitleRegion2.A22.L25.9">II_Prog_7!$A$22</definedName>
    <definedName name="TitleRegion3.A13.CZ18.10">II_Prog_8!$A$13</definedName>
    <definedName name="TitleRegion3.A13.CZ18.11">II_Prog_9!$A$13</definedName>
    <definedName name="TitleRegion3.A13.CZ18.12">II_Prog_10!$A$13</definedName>
    <definedName name="TitleRegion3.A13.CZ18.17">II_Prog_15!$A$13</definedName>
    <definedName name="TitleRegion3.A13.CZ18.3">II_Prog_1!$A$13</definedName>
    <definedName name="TitleRegion3.A13.CZ18.4">II_Prog_2!$A$13</definedName>
    <definedName name="TitleRegion3.A13.CZ18.5">II_Prog_3!$A$13</definedName>
    <definedName name="TitleRegion3.A13.CZ18.6">II_Prog_4!$A$13</definedName>
    <definedName name="TitleRegion3.A13.CZ18.7">II_Prog_5!$A$13</definedName>
    <definedName name="TitleRegion3.A13.CZ18.8">II_Prog_6!$A$13</definedName>
    <definedName name="TitleRegion3.A13.CZ18.9">II_Prog_7!$A$13</definedName>
    <definedName name="TitleRegion3.A29.AR42.13">II_Prog_11!$A$29</definedName>
    <definedName name="TitleRegion3.A29.AR42.14">II_Prog_12!$A$29</definedName>
    <definedName name="TitleRegion3.A29.AR42.15">II_Prog_13!$A$29</definedName>
    <definedName name="TitleRegion3.A29.AR42.16">II_Prog_14!$A$29</definedName>
    <definedName name="TitleRegion3.A4.E10.2">'I_State&amp;Prog_Info'!$A$4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2" l="1"/>
  <c r="I29" i="37"/>
  <c r="C8" i="44" l="1"/>
  <c r="C7" i="44"/>
  <c r="C6" i="44"/>
  <c r="D6" i="44" s="1"/>
  <c r="C4" i="44"/>
  <c r="C3" i="44"/>
  <c r="AR29" i="44"/>
  <c r="AQ29" i="44"/>
  <c r="AP29" i="44"/>
  <c r="AO29" i="44"/>
  <c r="AN29" i="44"/>
  <c r="AM29" i="44"/>
  <c r="AL29" i="44"/>
  <c r="AK29" i="44"/>
  <c r="AJ29" i="44"/>
  <c r="AI29" i="44"/>
  <c r="AH29" i="44"/>
  <c r="AG29" i="44"/>
  <c r="AF29" i="44"/>
  <c r="AE29" i="44"/>
  <c r="AD29" i="44"/>
  <c r="AC29" i="44"/>
  <c r="AB29" i="44"/>
  <c r="AA29" i="44"/>
  <c r="Z29" i="44"/>
  <c r="Y29" i="44"/>
  <c r="X29" i="44"/>
  <c r="W29" i="44"/>
  <c r="V29" i="44"/>
  <c r="U29" i="44"/>
  <c r="T29" i="44"/>
  <c r="S29" i="44"/>
  <c r="R29" i="44"/>
  <c r="Q29" i="44"/>
  <c r="P29" i="44"/>
  <c r="O29" i="44"/>
  <c r="N29" i="44"/>
  <c r="M29" i="44"/>
  <c r="L29" i="44"/>
  <c r="K29" i="44"/>
  <c r="J29" i="44"/>
  <c r="I29" i="44"/>
  <c r="H29" i="44"/>
  <c r="G29" i="44"/>
  <c r="F29" i="44"/>
  <c r="E29" i="44"/>
  <c r="D2" i="44"/>
  <c r="C8" i="43"/>
  <c r="C7" i="43"/>
  <c r="C6" i="43"/>
  <c r="D6" i="43" s="1"/>
  <c r="C4" i="43"/>
  <c r="C3" i="43"/>
  <c r="AR29" i="43"/>
  <c r="AQ29" i="43"/>
  <c r="AP29" i="43"/>
  <c r="AO29" i="43"/>
  <c r="AN29" i="43"/>
  <c r="AM29" i="43"/>
  <c r="AL29" i="43"/>
  <c r="AK29" i="43"/>
  <c r="AJ29" i="43"/>
  <c r="AI29" i="43"/>
  <c r="AH29" i="43"/>
  <c r="AG29" i="43"/>
  <c r="AF29" i="43"/>
  <c r="AE29" i="43"/>
  <c r="AD29" i="43"/>
  <c r="AC29" i="43"/>
  <c r="AB29" i="43"/>
  <c r="AA29" i="43"/>
  <c r="Z29" i="43"/>
  <c r="Y29" i="43"/>
  <c r="X29" i="43"/>
  <c r="W29" i="43"/>
  <c r="V29" i="43"/>
  <c r="U29" i="43"/>
  <c r="T29" i="43"/>
  <c r="S29" i="43"/>
  <c r="R29" i="43"/>
  <c r="Q29" i="43"/>
  <c r="P29" i="43"/>
  <c r="O29" i="43"/>
  <c r="N29" i="43"/>
  <c r="M29" i="43"/>
  <c r="L29" i="43"/>
  <c r="K29" i="43"/>
  <c r="J29" i="43"/>
  <c r="I29" i="43"/>
  <c r="H29" i="43"/>
  <c r="G29" i="43"/>
  <c r="F29" i="43"/>
  <c r="E29" i="43"/>
  <c r="D2" i="43"/>
  <c r="C8" i="42"/>
  <c r="C7" i="42"/>
  <c r="C6" i="42"/>
  <c r="D6" i="42" s="1"/>
  <c r="C4" i="42"/>
  <c r="C3" i="42"/>
  <c r="AR29" i="42"/>
  <c r="AQ29" i="42"/>
  <c r="AP29" i="42"/>
  <c r="AO29" i="42"/>
  <c r="AN29" i="42"/>
  <c r="AM29" i="42"/>
  <c r="AL29" i="42"/>
  <c r="AK29" i="42"/>
  <c r="AJ29" i="42"/>
  <c r="AI29" i="42"/>
  <c r="AH29" i="42"/>
  <c r="AG29" i="42"/>
  <c r="AF29" i="42"/>
  <c r="AE29" i="42"/>
  <c r="AD29" i="42"/>
  <c r="AC29" i="42"/>
  <c r="AB29" i="42"/>
  <c r="AA29" i="42"/>
  <c r="Z29" i="42"/>
  <c r="Y29" i="42"/>
  <c r="X29" i="42"/>
  <c r="W29" i="42"/>
  <c r="V29" i="42"/>
  <c r="U29" i="42"/>
  <c r="T29" i="42"/>
  <c r="S29" i="42"/>
  <c r="R29" i="42"/>
  <c r="Q29" i="42"/>
  <c r="P29" i="42"/>
  <c r="O29" i="42"/>
  <c r="N29" i="42"/>
  <c r="M29" i="42"/>
  <c r="L29" i="42"/>
  <c r="K29" i="42"/>
  <c r="J29" i="42"/>
  <c r="I29" i="42"/>
  <c r="H29" i="42"/>
  <c r="G29" i="42"/>
  <c r="F29" i="42"/>
  <c r="E29" i="42"/>
  <c r="D2" i="42"/>
  <c r="C8" i="41"/>
  <c r="C7" i="41"/>
  <c r="C6" i="41"/>
  <c r="D6" i="41" s="1"/>
  <c r="C4" i="41"/>
  <c r="C3" i="41"/>
  <c r="AR29" i="41"/>
  <c r="AQ29" i="41"/>
  <c r="AP29" i="41"/>
  <c r="AO29" i="41"/>
  <c r="AN29" i="41"/>
  <c r="AM29" i="41"/>
  <c r="AL29" i="41"/>
  <c r="AK29" i="41"/>
  <c r="AJ29" i="41"/>
  <c r="AI29" i="41"/>
  <c r="AH29" i="41"/>
  <c r="AG29" i="41"/>
  <c r="AF29" i="41"/>
  <c r="AE29" i="41"/>
  <c r="AD29" i="41"/>
  <c r="AC29" i="41"/>
  <c r="AB29" i="41"/>
  <c r="AA29" i="41"/>
  <c r="Z29" i="41"/>
  <c r="Y29" i="41"/>
  <c r="X29" i="41"/>
  <c r="W29" i="41"/>
  <c r="V29" i="41"/>
  <c r="U29" i="41"/>
  <c r="T29" i="41"/>
  <c r="S29" i="41"/>
  <c r="R29" i="41"/>
  <c r="Q29" i="41"/>
  <c r="P29" i="41"/>
  <c r="O29" i="41"/>
  <c r="N29" i="41"/>
  <c r="M29" i="41"/>
  <c r="L29" i="41"/>
  <c r="K29" i="41"/>
  <c r="J29" i="41"/>
  <c r="I29" i="41"/>
  <c r="H29" i="41"/>
  <c r="G29" i="41"/>
  <c r="F29" i="41"/>
  <c r="E29" i="41"/>
  <c r="D2" i="41"/>
  <c r="C8" i="40"/>
  <c r="C7" i="40"/>
  <c r="C6" i="40"/>
  <c r="D6" i="40" s="1"/>
  <c r="C4" i="40"/>
  <c r="C3" i="40"/>
  <c r="AR29" i="40"/>
  <c r="AQ29" i="40"/>
  <c r="AP29" i="40"/>
  <c r="AO29" i="40"/>
  <c r="AN29" i="40"/>
  <c r="AM29" i="40"/>
  <c r="AL29" i="40"/>
  <c r="AK29" i="40"/>
  <c r="AJ29" i="40"/>
  <c r="AI29" i="40"/>
  <c r="AH29" i="40"/>
  <c r="AG29" i="40"/>
  <c r="AF29" i="40"/>
  <c r="AE29" i="40"/>
  <c r="AD29" i="40"/>
  <c r="AC29" i="40"/>
  <c r="AB29" i="40"/>
  <c r="AA29" i="40"/>
  <c r="Z29" i="40"/>
  <c r="Y29" i="40"/>
  <c r="X29" i="40"/>
  <c r="W29" i="40"/>
  <c r="V29" i="40"/>
  <c r="U29" i="40"/>
  <c r="T29" i="40"/>
  <c r="S29" i="40"/>
  <c r="R29" i="40"/>
  <c r="Q29" i="40"/>
  <c r="P29" i="40"/>
  <c r="O29" i="40"/>
  <c r="N29" i="40"/>
  <c r="M29" i="40"/>
  <c r="L29" i="40"/>
  <c r="K29" i="40"/>
  <c r="J29" i="40"/>
  <c r="I29" i="40"/>
  <c r="H29" i="40"/>
  <c r="G29" i="40"/>
  <c r="F29" i="40"/>
  <c r="E29" i="40"/>
  <c r="D2" i="40"/>
  <c r="C8" i="39"/>
  <c r="C7" i="39"/>
  <c r="C6" i="39"/>
  <c r="D6" i="39" s="1"/>
  <c r="C4" i="39"/>
  <c r="C3" i="39"/>
  <c r="AR29" i="39"/>
  <c r="AQ29" i="39"/>
  <c r="AP29" i="39"/>
  <c r="AO29" i="39"/>
  <c r="AN29" i="39"/>
  <c r="AM29" i="39"/>
  <c r="AL29" i="39"/>
  <c r="AK29" i="39"/>
  <c r="AJ29" i="39"/>
  <c r="AI29" i="39"/>
  <c r="AH29" i="39"/>
  <c r="AG29" i="39"/>
  <c r="AF29" i="39"/>
  <c r="AE29" i="39"/>
  <c r="AD29" i="39"/>
  <c r="AC29" i="39"/>
  <c r="AB29" i="39"/>
  <c r="AA29" i="39"/>
  <c r="Z29" i="39"/>
  <c r="Y29" i="39"/>
  <c r="X29" i="39"/>
  <c r="W29" i="39"/>
  <c r="V29" i="39"/>
  <c r="U29" i="39"/>
  <c r="T29" i="39"/>
  <c r="S29" i="39"/>
  <c r="R29" i="39"/>
  <c r="Q29" i="39"/>
  <c r="P29" i="39"/>
  <c r="O29" i="39"/>
  <c r="N29" i="39"/>
  <c r="M29" i="39"/>
  <c r="L29" i="39"/>
  <c r="K29" i="39"/>
  <c r="J29" i="39"/>
  <c r="I29" i="39"/>
  <c r="H29" i="39"/>
  <c r="G29" i="39"/>
  <c r="F29" i="39"/>
  <c r="E29" i="39"/>
  <c r="D2" i="39"/>
  <c r="C8" i="38"/>
  <c r="C7" i="38"/>
  <c r="C6" i="38"/>
  <c r="D6" i="38" s="1"/>
  <c r="C4" i="38"/>
  <c r="C3" i="38"/>
  <c r="AR29" i="38"/>
  <c r="AQ29" i="38"/>
  <c r="AP29" i="38"/>
  <c r="AO29" i="38"/>
  <c r="AN29" i="38"/>
  <c r="AM29" i="38"/>
  <c r="AL29" i="38"/>
  <c r="AK29" i="38"/>
  <c r="AJ29" i="38"/>
  <c r="AI29" i="38"/>
  <c r="AH29" i="38"/>
  <c r="AG29" i="38"/>
  <c r="AF29" i="38"/>
  <c r="AE29" i="38"/>
  <c r="AD29" i="38"/>
  <c r="AC29" i="38"/>
  <c r="AB29" i="38"/>
  <c r="AA29" i="38"/>
  <c r="Z29" i="38"/>
  <c r="Y29" i="38"/>
  <c r="X29" i="38"/>
  <c r="W29" i="38"/>
  <c r="V29" i="38"/>
  <c r="U29" i="38"/>
  <c r="T29" i="38"/>
  <c r="S29" i="38"/>
  <c r="R29" i="38"/>
  <c r="Q29" i="38"/>
  <c r="P29" i="38"/>
  <c r="O29" i="38"/>
  <c r="N29" i="38"/>
  <c r="M29" i="38"/>
  <c r="L29" i="38"/>
  <c r="K29" i="38"/>
  <c r="J29" i="38"/>
  <c r="I29" i="38"/>
  <c r="H29" i="38"/>
  <c r="G29" i="38"/>
  <c r="F29" i="38"/>
  <c r="E29" i="38"/>
  <c r="D2" i="38"/>
  <c r="C8" i="37"/>
  <c r="C7" i="37"/>
  <c r="C6" i="37"/>
  <c r="D6" i="37" s="1"/>
  <c r="C4" i="37"/>
  <c r="C3" i="37"/>
  <c r="AR29" i="37"/>
  <c r="AQ29" i="37"/>
  <c r="AP29" i="37"/>
  <c r="AO29" i="37"/>
  <c r="AN29" i="37"/>
  <c r="AM29" i="37"/>
  <c r="AL29" i="37"/>
  <c r="AK29" i="37"/>
  <c r="AJ29" i="37"/>
  <c r="AI29" i="37"/>
  <c r="AH29" i="37"/>
  <c r="AG29" i="37"/>
  <c r="AF29" i="37"/>
  <c r="AE29" i="37"/>
  <c r="AD29" i="37"/>
  <c r="AC29" i="37"/>
  <c r="AB29" i="37"/>
  <c r="AA29" i="37"/>
  <c r="Z29" i="37"/>
  <c r="Y29" i="37"/>
  <c r="X29" i="37"/>
  <c r="W29" i="37"/>
  <c r="V29" i="37"/>
  <c r="U29" i="37"/>
  <c r="T29" i="37"/>
  <c r="S29" i="37"/>
  <c r="R29" i="37"/>
  <c r="Q29" i="37"/>
  <c r="P29" i="37"/>
  <c r="O29" i="37"/>
  <c r="N29" i="37"/>
  <c r="M29" i="37"/>
  <c r="L29" i="37"/>
  <c r="K29" i="37"/>
  <c r="J29" i="37"/>
  <c r="H29" i="37"/>
  <c r="G29" i="37"/>
  <c r="F29" i="37"/>
  <c r="E29" i="37"/>
  <c r="D2" i="37"/>
  <c r="C8" i="36"/>
  <c r="C7" i="36"/>
  <c r="C6" i="36"/>
  <c r="D6" i="36" s="1"/>
  <c r="C4" i="36"/>
  <c r="C3" i="36"/>
  <c r="AR29" i="36"/>
  <c r="AQ29" i="36"/>
  <c r="AP29" i="36"/>
  <c r="AO29" i="36"/>
  <c r="AN29" i="36"/>
  <c r="AM29"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H29" i="36"/>
  <c r="G29" i="36"/>
  <c r="F29" i="36"/>
  <c r="E29" i="36"/>
  <c r="D2" i="36"/>
  <c r="C8" i="35"/>
  <c r="C7" i="35"/>
  <c r="C6" i="35"/>
  <c r="D6" i="35" s="1"/>
  <c r="C4" i="35"/>
  <c r="C3" i="35"/>
  <c r="AR29" i="35"/>
  <c r="AQ29" i="35"/>
  <c r="AP29" i="35"/>
  <c r="AO29" i="35"/>
  <c r="AN29" i="35"/>
  <c r="AM29" i="35"/>
  <c r="AL29" i="35"/>
  <c r="AK29" i="35"/>
  <c r="AJ29" i="35"/>
  <c r="AI29" i="35"/>
  <c r="AH29" i="35"/>
  <c r="AG29" i="35"/>
  <c r="AF29" i="35"/>
  <c r="AE29" i="35"/>
  <c r="AD29" i="35"/>
  <c r="AC29" i="35"/>
  <c r="AB29" i="35"/>
  <c r="AA29" i="35"/>
  <c r="Z29" i="35"/>
  <c r="Y29" i="35"/>
  <c r="X29" i="35"/>
  <c r="W29" i="35"/>
  <c r="V29" i="35"/>
  <c r="U29" i="35"/>
  <c r="T29" i="35"/>
  <c r="S29" i="35"/>
  <c r="R29" i="35"/>
  <c r="Q29" i="35"/>
  <c r="P29" i="35"/>
  <c r="O29" i="35"/>
  <c r="N29" i="35"/>
  <c r="M29" i="35"/>
  <c r="L29" i="35"/>
  <c r="K29" i="35"/>
  <c r="J29" i="35"/>
  <c r="I29" i="35"/>
  <c r="H29" i="35"/>
  <c r="G29" i="35"/>
  <c r="F29" i="35"/>
  <c r="E29" i="35"/>
  <c r="D2" i="35"/>
  <c r="C8" i="34"/>
  <c r="C7" i="34"/>
  <c r="C6" i="34"/>
  <c r="D6" i="34" s="1"/>
  <c r="C4" i="34"/>
  <c r="C3" i="34"/>
  <c r="AR29" i="34"/>
  <c r="AQ29" i="34"/>
  <c r="AP29" i="34"/>
  <c r="AO29" i="34"/>
  <c r="AN29" i="34"/>
  <c r="AM29" i="34"/>
  <c r="AL29" i="34"/>
  <c r="AK29" i="34"/>
  <c r="AJ29" i="34"/>
  <c r="AI29" i="34"/>
  <c r="AH29" i="34"/>
  <c r="AG29" i="34"/>
  <c r="AF29" i="34"/>
  <c r="AE29" i="34"/>
  <c r="AD29" i="34"/>
  <c r="AC29" i="34"/>
  <c r="AB29" i="34"/>
  <c r="AA29" i="34"/>
  <c r="Z29" i="34"/>
  <c r="Y29" i="34"/>
  <c r="X29" i="34"/>
  <c r="W29" i="34"/>
  <c r="V29" i="34"/>
  <c r="U29" i="34"/>
  <c r="T29" i="34"/>
  <c r="S29" i="34"/>
  <c r="R29" i="34"/>
  <c r="Q29" i="34"/>
  <c r="P29" i="34"/>
  <c r="O29" i="34"/>
  <c r="N29" i="34"/>
  <c r="M29" i="34"/>
  <c r="L29" i="34"/>
  <c r="K29" i="34"/>
  <c r="J29" i="34"/>
  <c r="I29" i="34"/>
  <c r="H29" i="34"/>
  <c r="G29" i="34"/>
  <c r="F29" i="34"/>
  <c r="E29" i="34"/>
  <c r="D2" i="34"/>
  <c r="C8" i="33"/>
  <c r="C7" i="33"/>
  <c r="C6" i="33"/>
  <c r="D6" i="33" s="1"/>
  <c r="C4" i="33"/>
  <c r="H14" i="2"/>
  <c r="C3" i="33"/>
  <c r="AR29" i="33"/>
  <c r="AQ29" i="33"/>
  <c r="AP29" i="33"/>
  <c r="AO29" i="33"/>
  <c r="AN29" i="33"/>
  <c r="AM29" i="33"/>
  <c r="AL29" i="33"/>
  <c r="AK29" i="33"/>
  <c r="AJ29" i="33"/>
  <c r="AI29" i="33"/>
  <c r="AH29" i="33"/>
  <c r="AG29" i="33"/>
  <c r="AF29" i="33"/>
  <c r="AE29" i="33"/>
  <c r="AD29" i="33"/>
  <c r="AC29" i="33"/>
  <c r="AB29" i="33"/>
  <c r="AA29" i="33"/>
  <c r="Z29" i="33"/>
  <c r="Y29" i="33"/>
  <c r="X29" i="33"/>
  <c r="W29" i="33"/>
  <c r="V29" i="33"/>
  <c r="U29" i="33"/>
  <c r="T29" i="33"/>
  <c r="S29" i="33"/>
  <c r="R29" i="33"/>
  <c r="Q29" i="33"/>
  <c r="P29" i="33"/>
  <c r="O29" i="33"/>
  <c r="N29" i="33"/>
  <c r="M29" i="33"/>
  <c r="L29" i="33"/>
  <c r="K29" i="33"/>
  <c r="J29" i="33"/>
  <c r="I29" i="33"/>
  <c r="H29" i="33"/>
  <c r="G29" i="33"/>
  <c r="F29" i="33"/>
  <c r="E29" i="33"/>
  <c r="D2" i="33"/>
  <c r="C8" i="32"/>
  <c r="C7" i="32"/>
  <c r="C6" i="32"/>
  <c r="D6" i="32" s="1"/>
  <c r="C4" i="32"/>
  <c r="C3" i="32"/>
  <c r="C3" i="31"/>
  <c r="F14" i="2"/>
  <c r="C8" i="31"/>
  <c r="C7" i="31"/>
  <c r="C6" i="31"/>
  <c r="D6" i="31" s="1"/>
  <c r="AR29" i="32"/>
  <c r="AQ29" i="32"/>
  <c r="AP29" i="32"/>
  <c r="AO29" i="32"/>
  <c r="AN29" i="32"/>
  <c r="AM29" i="32"/>
  <c r="AL29" i="32"/>
  <c r="AK29" i="32"/>
  <c r="AJ29" i="32"/>
  <c r="AI29" i="32"/>
  <c r="AH29" i="32"/>
  <c r="AG29" i="32"/>
  <c r="AF29" i="32"/>
  <c r="AE29" i="32"/>
  <c r="AD29" i="32"/>
  <c r="AC29" i="32"/>
  <c r="AB29" i="32"/>
  <c r="AA29" i="32"/>
  <c r="Z29" i="32"/>
  <c r="Y29" i="32"/>
  <c r="X29" i="32"/>
  <c r="W29" i="32"/>
  <c r="V29" i="32"/>
  <c r="U29" i="32"/>
  <c r="T29" i="32"/>
  <c r="S29" i="32"/>
  <c r="R29" i="32"/>
  <c r="Q29" i="32"/>
  <c r="P29" i="32"/>
  <c r="O29" i="32"/>
  <c r="N29" i="32"/>
  <c r="M29" i="32"/>
  <c r="L29" i="32"/>
  <c r="K29" i="32"/>
  <c r="J29" i="32"/>
  <c r="I29" i="32"/>
  <c r="H29" i="32"/>
  <c r="G29" i="32"/>
  <c r="F29" i="32"/>
  <c r="E29" i="32"/>
  <c r="D2" i="32"/>
  <c r="S56" i="2"/>
  <c r="R56" i="2"/>
  <c r="Q56" i="2"/>
  <c r="P56" i="2"/>
  <c r="O56" i="2"/>
  <c r="N56" i="2"/>
  <c r="M56" i="2"/>
  <c r="L56" i="2"/>
  <c r="K56" i="2"/>
  <c r="J56" i="2"/>
  <c r="I56" i="2"/>
  <c r="H56" i="2"/>
  <c r="G56" i="2"/>
  <c r="S55" i="2"/>
  <c r="R55" i="2"/>
  <c r="Q55" i="2"/>
  <c r="P55" i="2"/>
  <c r="O55" i="2"/>
  <c r="N55" i="2"/>
  <c r="M55" i="2"/>
  <c r="L55" i="2"/>
  <c r="K55" i="2"/>
  <c r="J55" i="2"/>
  <c r="I55" i="2"/>
  <c r="H55" i="2"/>
  <c r="G55" i="2"/>
  <c r="S54" i="2"/>
  <c r="R54" i="2"/>
  <c r="Q54" i="2"/>
  <c r="P54" i="2"/>
  <c r="O54" i="2"/>
  <c r="N54" i="2"/>
  <c r="M54" i="2"/>
  <c r="L54" i="2"/>
  <c r="K54" i="2"/>
  <c r="J54" i="2"/>
  <c r="I54" i="2"/>
  <c r="H54" i="2"/>
  <c r="G54" i="2"/>
  <c r="S53" i="2"/>
  <c r="R53" i="2"/>
  <c r="Q53" i="2"/>
  <c r="P53" i="2"/>
  <c r="O53" i="2"/>
  <c r="N53" i="2"/>
  <c r="M53" i="2"/>
  <c r="L53" i="2"/>
  <c r="K53" i="2"/>
  <c r="J53" i="2"/>
  <c r="I53" i="2"/>
  <c r="H53" i="2"/>
  <c r="G53" i="2"/>
  <c r="S52" i="2"/>
  <c r="R52" i="2"/>
  <c r="Q52" i="2"/>
  <c r="P52" i="2"/>
  <c r="O52" i="2"/>
  <c r="N52" i="2"/>
  <c r="M52" i="2"/>
  <c r="L52" i="2"/>
  <c r="K52" i="2"/>
  <c r="J52" i="2"/>
  <c r="I52" i="2"/>
  <c r="H52" i="2"/>
  <c r="G52" i="2"/>
  <c r="S51" i="2"/>
  <c r="R51" i="2"/>
  <c r="Q51" i="2"/>
  <c r="P51" i="2"/>
  <c r="O51" i="2"/>
  <c r="N51" i="2"/>
  <c r="M51" i="2"/>
  <c r="L51" i="2"/>
  <c r="K51" i="2"/>
  <c r="J51" i="2"/>
  <c r="I51" i="2"/>
  <c r="H51" i="2"/>
  <c r="G51" i="2"/>
  <c r="S50" i="2"/>
  <c r="R50" i="2"/>
  <c r="Q50" i="2"/>
  <c r="P50" i="2"/>
  <c r="O50" i="2"/>
  <c r="N50" i="2"/>
  <c r="M50" i="2"/>
  <c r="L50" i="2"/>
  <c r="K50" i="2"/>
  <c r="J50" i="2"/>
  <c r="I50" i="2"/>
  <c r="H50" i="2"/>
  <c r="G50" i="2"/>
  <c r="S49" i="2"/>
  <c r="R49" i="2"/>
  <c r="Q49" i="2"/>
  <c r="P49" i="2"/>
  <c r="O49" i="2"/>
  <c r="N49" i="2"/>
  <c r="M49" i="2"/>
  <c r="L49" i="2"/>
  <c r="K49" i="2"/>
  <c r="J49" i="2"/>
  <c r="I49" i="2"/>
  <c r="H49" i="2"/>
  <c r="S48" i="2"/>
  <c r="R48" i="2"/>
  <c r="Q48" i="2"/>
  <c r="P48" i="2"/>
  <c r="O48" i="2"/>
  <c r="N48" i="2"/>
  <c r="M48" i="2"/>
  <c r="L48" i="2"/>
  <c r="K48" i="2"/>
  <c r="J48" i="2"/>
  <c r="I48" i="2"/>
  <c r="H48" i="2"/>
  <c r="G48" i="2"/>
  <c r="S47" i="2"/>
  <c r="R47" i="2"/>
  <c r="Q47" i="2"/>
  <c r="P47" i="2"/>
  <c r="O47" i="2"/>
  <c r="N47" i="2"/>
  <c r="M47" i="2"/>
  <c r="L47" i="2"/>
  <c r="K47" i="2"/>
  <c r="J47" i="2"/>
  <c r="I47" i="2"/>
  <c r="H47" i="2"/>
  <c r="S46" i="2"/>
  <c r="R46" i="2"/>
  <c r="Q46" i="2"/>
  <c r="P46" i="2"/>
  <c r="O46" i="2"/>
  <c r="N46" i="2"/>
  <c r="M46" i="2"/>
  <c r="L46" i="2"/>
  <c r="K46" i="2"/>
  <c r="J46" i="2"/>
  <c r="I46" i="2"/>
  <c r="H46" i="2"/>
  <c r="G49" i="2"/>
  <c r="G47" i="2"/>
  <c r="G46" i="2"/>
  <c r="F57" i="2"/>
  <c r="F56" i="2"/>
  <c r="F55" i="2"/>
  <c r="F54" i="2"/>
  <c r="F53" i="2"/>
  <c r="F52" i="2"/>
  <c r="F51" i="2"/>
  <c r="F50" i="2"/>
  <c r="F49" i="2"/>
  <c r="F48" i="2"/>
  <c r="F47" i="2"/>
  <c r="F46" i="2"/>
  <c r="E48" i="2"/>
  <c r="C4" i="31"/>
  <c r="AR29" i="31"/>
  <c r="AQ29" i="31"/>
  <c r="AP29" i="31"/>
  <c r="AO29" i="31"/>
  <c r="AN29" i="31"/>
  <c r="AM29" i="31"/>
  <c r="AL29" i="31"/>
  <c r="AK29" i="31"/>
  <c r="AJ29" i="31"/>
  <c r="AI29" i="31"/>
  <c r="AH29" i="31"/>
  <c r="AG29" i="31"/>
  <c r="AF29" i="31"/>
  <c r="AE29" i="31"/>
  <c r="AD29" i="31"/>
  <c r="AC29" i="31"/>
  <c r="AB29" i="31"/>
  <c r="AA29" i="31"/>
  <c r="Z29" i="31"/>
  <c r="Y29" i="31"/>
  <c r="X29" i="31"/>
  <c r="W29" i="31"/>
  <c r="V29" i="31"/>
  <c r="U29" i="31"/>
  <c r="T29" i="31"/>
  <c r="S29" i="31"/>
  <c r="R29" i="31"/>
  <c r="Q29" i="31"/>
  <c r="P29" i="31"/>
  <c r="O29" i="31"/>
  <c r="N29" i="31"/>
  <c r="M29" i="31"/>
  <c r="L29" i="31"/>
  <c r="K29" i="31"/>
  <c r="J29" i="31"/>
  <c r="I29" i="31"/>
  <c r="H29" i="31"/>
  <c r="G29" i="31"/>
  <c r="F29" i="31"/>
  <c r="E29" i="31"/>
  <c r="D2" i="31"/>
  <c r="C4" i="9"/>
  <c r="C8" i="9"/>
  <c r="C7" i="9"/>
  <c r="D2" i="9" l="1"/>
  <c r="C6" i="9" l="1"/>
  <c r="D6" i="9" s="1"/>
  <c r="AR29" i="9" l="1"/>
  <c r="AQ29" i="9"/>
  <c r="AP29" i="9"/>
  <c r="AO29" i="9"/>
  <c r="AN29" i="9"/>
  <c r="AM29" i="9"/>
  <c r="AL29" i="9"/>
  <c r="AK29" i="9"/>
  <c r="AJ29" i="9"/>
  <c r="AI29" i="9"/>
  <c r="AH29" i="9"/>
  <c r="AG29" i="9"/>
  <c r="AF29" i="9"/>
  <c r="AE29" i="9"/>
  <c r="AD29" i="9"/>
  <c r="AC29" i="9"/>
  <c r="AB29" i="9"/>
  <c r="AA29" i="9"/>
  <c r="Z29" i="9"/>
  <c r="Y29" i="9"/>
  <c r="X29" i="9"/>
  <c r="W29" i="9"/>
  <c r="V29" i="9"/>
  <c r="U29" i="9"/>
  <c r="T29" i="9"/>
  <c r="S29" i="9"/>
  <c r="R29" i="9"/>
  <c r="Q29" i="9"/>
  <c r="P29" i="9"/>
  <c r="O29" i="9"/>
  <c r="N29" i="9"/>
  <c r="M29" i="9"/>
  <c r="L29" i="9"/>
  <c r="K29" i="9"/>
  <c r="J29" i="9"/>
  <c r="I29" i="9"/>
  <c r="H29" i="9"/>
  <c r="G29" i="9"/>
  <c r="F29" i="9"/>
  <c r="E29" i="9"/>
  <c r="S57" i="2" l="1"/>
  <c r="R57" i="2"/>
  <c r="Q57" i="2"/>
  <c r="P57" i="2"/>
  <c r="O57" i="2"/>
  <c r="N57" i="2"/>
  <c r="M57" i="2"/>
  <c r="L57" i="2"/>
  <c r="K57" i="2"/>
  <c r="J57" i="2"/>
  <c r="I57" i="2"/>
  <c r="H57" i="2"/>
  <c r="G57" i="2"/>
  <c r="E57" i="2"/>
  <c r="E56" i="2" l="1"/>
  <c r="E55" i="2"/>
  <c r="E54" i="2"/>
  <c r="E53" i="2"/>
  <c r="E51" i="2"/>
  <c r="E52" i="2"/>
  <c r="E50" i="2"/>
  <c r="E49" i="2"/>
  <c r="E47" i="2"/>
  <c r="G58" i="2" l="1"/>
  <c r="G59" i="2" s="1"/>
  <c r="C5" i="32" s="1"/>
  <c r="E58" i="2"/>
  <c r="E59" i="2" s="1"/>
  <c r="C5" i="9" l="1"/>
  <c r="Q58" i="2"/>
  <c r="Q59" i="2" s="1"/>
  <c r="C5" i="42" s="1"/>
  <c r="K58" i="2"/>
  <c r="K59" i="2" s="1"/>
  <c r="C5" i="36" s="1"/>
  <c r="I58" i="2"/>
  <c r="I59" i="2" s="1"/>
  <c r="C5" i="34" s="1"/>
  <c r="H58" i="2"/>
  <c r="H59" i="2" s="1"/>
  <c r="C5" i="33" s="1"/>
  <c r="P58" i="2"/>
  <c r="P59" i="2" s="1"/>
  <c r="C5" i="41" s="1"/>
  <c r="R58" i="2"/>
  <c r="R59" i="2" s="1"/>
  <c r="C5" i="43" s="1"/>
  <c r="S58" i="2"/>
  <c r="S59" i="2" s="1"/>
  <c r="C5" i="44" s="1"/>
  <c r="M58" i="2"/>
  <c r="M59" i="2" s="1"/>
  <c r="C5" i="38" s="1"/>
  <c r="J58" i="2"/>
  <c r="J59" i="2" s="1"/>
  <c r="C5" i="35" s="1"/>
  <c r="L58" i="2"/>
  <c r="L59" i="2" s="1"/>
  <c r="C5" i="37" s="1"/>
  <c r="F58" i="2"/>
  <c r="F59" i="2" s="1"/>
  <c r="C5" i="31" s="1"/>
  <c r="N58" i="2"/>
  <c r="N59" i="2" s="1"/>
  <c r="C5" i="39" s="1"/>
  <c r="O58" i="2"/>
  <c r="O59" i="2" s="1"/>
  <c r="C5" i="40" s="1"/>
  <c r="S37" i="2"/>
  <c r="R37" i="2"/>
  <c r="Q37" i="2"/>
  <c r="P37" i="2"/>
  <c r="O37" i="2"/>
  <c r="N37" i="2"/>
  <c r="M37" i="2"/>
  <c r="L37" i="2"/>
  <c r="K37" i="2"/>
  <c r="J37" i="2"/>
  <c r="I37" i="2"/>
  <c r="H37" i="2"/>
  <c r="G37" i="2"/>
  <c r="F37" i="2"/>
  <c r="E37" i="2"/>
  <c r="C3" i="9" l="1"/>
  <c r="S14" i="2" l="1"/>
  <c r="R14" i="2"/>
  <c r="Q14" i="2"/>
  <c r="P14" i="2"/>
  <c r="O14" i="2"/>
  <c r="N14" i="2"/>
  <c r="M14" i="2"/>
  <c r="L14" i="2"/>
  <c r="K14" i="2"/>
  <c r="J14" i="2"/>
  <c r="I14" i="2"/>
  <c r="G14" i="2"/>
  <c r="E14" i="2"/>
  <c r="E4" i="2"/>
</calcChain>
</file>

<file path=xl/sharedStrings.xml><?xml version="1.0" encoding="utf-8"?>
<sst xmlns="http://schemas.openxmlformats.org/spreadsheetml/2006/main" count="4539" uniqueCount="587">
  <si>
    <t>Instructions</t>
  </si>
  <si>
    <r>
      <rPr>
        <sz val="11"/>
        <rFont val="Arial"/>
        <family val="2"/>
      </rPr>
      <t xml:space="preserve">Regulations at 42 C.F.R. § 438.207(a) - (c) require Medicaid managed care organizations (MCOs), prepaid inpatient health plans (PIHPs), and prepaid ambulatory health plans (PAHPs)—collectively referred to as “managed care plans”—to submit documentation to the state demonstrating their capacity to serve the expected enrollment of their service areas in accordance with the state's standards for access to care, including the state's network adequacy and availability of services standards under 42 C.F.R. </t>
    </r>
    <r>
      <rPr>
        <sz val="11"/>
        <rFont val="Calibri"/>
        <family val="2"/>
      </rPr>
      <t>§</t>
    </r>
    <r>
      <rPr>
        <sz val="11"/>
        <rFont val="Arial"/>
        <family val="2"/>
      </rPr>
      <t xml:space="preserve"> 438.68 and 42 C.F.R. § 438.206. Managed care plans are required to submit this information to the state no less frequently than:
Scenario 1: At the time the plan enters into a contract with the state;
Scenario 2: On an annual basis;
Scenario 3: At any time there has been a significant change (as defined by the state) in the plan's operations that would affect the adequacy of capacity and services, including (1) changes in the plan's services, benefits, geographic service area, composition of or payments to its provider network, or (2) enrollment of a new population in the plan. 
After the state reviews the documentation submitted by a plan, 42 C.F.R. § 438.207(d) requires the state to submit to the Centers for Medicare &amp; Medicaid Services (CMS) an assurance that the plan complies with</t>
    </r>
    <r>
      <rPr>
        <sz val="11"/>
        <color theme="1"/>
        <rFont val="Arial"/>
        <family val="2"/>
      </rPr>
      <t xml:space="preserve"> the state's network adequacy and availability of services standards under 42 C.F.R. § 438.68 and 42 C.F.R. § 438.206. The submission must include documentation of an analysis that the state conducted to support its assurance of compliance for the plan.</t>
    </r>
  </si>
  <si>
    <t xml:space="preserve">This document provides instructions and a template for states to use when submitting this information to CMS under any of the three scenarios described above. States should complete one (1) form with information for applicable managed care plans and their applicable managed care programs. For example, if the state submits this form under scenario 1 above, the state should submit this form only for the managed care plan that entered into a new contract with the state. The state should not report on any other plans or programs. As another example, if the state submits this form under scenario 2, the state should submit this form for all managed care plans. If the state's analysis methods and results are contained in separate documents, please also submit those documents with this form. </t>
  </si>
  <si>
    <t>Consistent with the Managed Care Program Annual Report (MCPAR) required by 42 C.F.R. § 438.66(e), this report defines a program as having a specified set of benefits, eligibility criteria, and capitation rates that are articulated in a contract between the state and managed care plans.</t>
  </si>
  <si>
    <t xml:space="preserve">MMPs are considered both Medicaid and Medicare managed care plans and are not exempt from 42 CFR 438.207. Therefore, states must submit the tool for integrated plans; however, to reduce duplication, states can complete network adequacy sections of the tool (II.A.1-II.A.5) for Medicaid-only covered services. </t>
  </si>
  <si>
    <t>States do not need to submit the tool for Program of All-Inclusive Care for the Elderly (PACE) programs/plans as states are not required to do so under 42 CFR 438.207.</t>
  </si>
  <si>
    <t>In the future, this report will be collected through the online MDCT-Managed Care Reporting tool.  CMS will notify states when the web-based forms are available and will provide adequate notice prior to requiring submission through the web-based forms. The excel template may be submitted to</t>
  </si>
  <si>
    <t>mcgdmcoactions@cms.hhs.gov</t>
  </si>
  <si>
    <t>blank row</t>
  </si>
  <si>
    <t>Organization</t>
  </si>
  <si>
    <r>
      <t xml:space="preserve">This template includes two sections (Section I and Section II). Section I covers descriptive information about the state and all of the managed care programs operating in the state; information for this section is contained in one tab. Section II includes detail on program-level access standards, monitoring methods, and plan-level compliance data. For Section II, states should use </t>
    </r>
    <r>
      <rPr>
        <b/>
        <u/>
        <sz val="11"/>
        <rFont val="Arial"/>
        <family val="2"/>
      </rPr>
      <t>one tab for each program</t>
    </r>
    <r>
      <rPr>
        <sz val="11"/>
        <rFont val="Arial"/>
        <family val="2"/>
      </rPr>
      <t xml:space="preserve"> the state is reporting on and leave unused tabs blank. </t>
    </r>
  </si>
  <si>
    <t>Tab topic:</t>
  </si>
  <si>
    <t>Tab name:</t>
  </si>
  <si>
    <t>Number of tabs available:</t>
  </si>
  <si>
    <r>
      <t>I. State and program</t>
    </r>
    <r>
      <rPr>
        <sz val="11"/>
        <rFont val="Arial"/>
        <family val="2"/>
      </rPr>
      <t>-level</t>
    </r>
    <r>
      <rPr>
        <sz val="11"/>
        <color theme="1"/>
        <rFont val="Arial"/>
        <family val="2"/>
      </rPr>
      <t xml:space="preserve"> information</t>
    </r>
  </si>
  <si>
    <t>I_State&amp;Prog_Info</t>
  </si>
  <si>
    <r>
      <t>II. Program-level standards, monitoring methods, and pl</t>
    </r>
    <r>
      <rPr>
        <sz val="11"/>
        <rFont val="Arial"/>
        <family val="2"/>
      </rPr>
      <t xml:space="preserve">an-level </t>
    </r>
    <r>
      <rPr>
        <sz val="11"/>
        <color theme="1"/>
        <rFont val="Arial"/>
        <family val="2"/>
      </rPr>
      <t>compliance</t>
    </r>
  </si>
  <si>
    <t>II_Prog_X</t>
  </si>
  <si>
    <t>end of table</t>
  </si>
  <si>
    <t>Inputting information</t>
  </si>
  <si>
    <r>
      <t xml:space="preserve">Each tab provides instructions in the “Item Instructions” column. Response </t>
    </r>
    <r>
      <rPr>
        <sz val="11"/>
        <rFont val="Arial"/>
        <family val="2"/>
      </rPr>
      <t>types</t>
    </r>
    <r>
      <rPr>
        <sz val="11"/>
        <color theme="1"/>
        <rFont val="Arial"/>
        <family val="2"/>
      </rPr>
      <t xml:space="preserve"> are provided in the "Data Format" columns. Only input valu</t>
    </r>
    <r>
      <rPr>
        <sz val="11"/>
        <rFont val="Arial"/>
        <family val="2"/>
      </rPr>
      <t>es in BEIGE CELLS. Program names and program summary information (i.e., plan types included in a program, services covered under a program) in Section II autopopulates from Section I to reduce burden on states.</t>
    </r>
  </si>
  <si>
    <t xml:space="preserve">After reporting information on each applicable program in the Section II tabs, leave any unused tabs blank. For example, if the state is reporting on plans in five managed care programs, it should enter information in tabs "II_Prog_1" through "II_Prog_5", and leave the remaining tabs blank. </t>
  </si>
  <si>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2024).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</si>
  <si>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End of worksheet</t>
  </si>
  <si>
    <t>I. State and program information</t>
  </si>
  <si>
    <t>A. State information and reporting scenario</t>
  </si>
  <si>
    <t>States should use this section of the tab to report their contact information, date of report submission, and reporting scenario.</t>
  </si>
  <si>
    <t xml:space="preserve">Input state-level data in this column </t>
  </si>
  <si>
    <t>#</t>
  </si>
  <si>
    <t>Item</t>
  </si>
  <si>
    <t>Item Instructions</t>
  </si>
  <si>
    <t>Data Format</t>
  </si>
  <si>
    <t>I.A.1</t>
  </si>
  <si>
    <t>Contact name</t>
  </si>
  <si>
    <t>Enter the name of the individual(s) filling out this document.</t>
  </si>
  <si>
    <t>Free text</t>
  </si>
  <si>
    <t>Rosemary C. Gillespie</t>
  </si>
  <si>
    <t>I.A.2</t>
  </si>
  <si>
    <t>Contact email address</t>
  </si>
  <si>
    <t>Enter the email address(es) of the individual(s) filling out this document.</t>
  </si>
  <si>
    <t>Rosemary.Gillespie@dhhs.nc.gov</t>
  </si>
  <si>
    <t>I.A.3</t>
  </si>
  <si>
    <t>State or territory</t>
  </si>
  <si>
    <t>Enter the state or territory represented in this document.</t>
  </si>
  <si>
    <t>Set values (select one)</t>
  </si>
  <si>
    <t>North Carolina</t>
  </si>
  <si>
    <t>I.A.4</t>
  </si>
  <si>
    <t>Date of report submission</t>
  </si>
  <si>
    <t>Enter the date on which this document is being submitted to CMS.</t>
  </si>
  <si>
    <t>Date (MM/DD/YYYY)</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</si>
  <si>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</si>
  <si>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</si>
  <si>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 Scenario 1: At the time the plan enters into a contract with the state;
- Scenario 2: On an annual basis;
-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As described in the instructions tab,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</si>
  <si>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</si>
  <si>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</si>
  <si>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I.A.6</t>
  </si>
  <si>
    <t xml:space="preserve">Reporting scenario - other </t>
  </si>
  <si>
    <t>If the state is submitting this form to CMS for any reason other than those specified in I.A.5, explain the reason.</t>
  </si>
  <si>
    <t>End of table</t>
  </si>
  <si>
    <t>B. Program information</t>
  </si>
  <si>
    <t xml:space="preserve">States should use this section of the tab to report information on applicable managed care programs under the scenario selected in I.A.5, including reporting periods and providers covered under the programs. </t>
  </si>
  <si>
    <t>Input program-level data in beige cells in columns for Program 1 through Program 15&gt;&gt;</t>
  </si>
  <si>
    <t>I.B.1</t>
  </si>
  <si>
    <t>Program name</t>
  </si>
  <si>
    <t xml:space="preserve">Enter the name of each managed care program in the state in columns E - S. After entering each managed care program name, leave any unused columns in E - S blank. A program is defined by a specified set of benefits, eligibility criteria, and capitation rates that are articulated in a contract between the state and managed care plans. If more than one program is included in a single contract, enter one program per column, starting with column E. Each program entered into these fields will auto-populate program fields in the remaining tabs of this document. </t>
  </si>
  <si>
    <t>Prepaid Health Plan Services - 30-190029-DHB - Standard Plans</t>
  </si>
  <si>
    <t>30-2022-007-DHB - Medicaid Direct Prepaid Inpatient Health Plan</t>
  </si>
  <si>
    <t>30-2020-052-DHB - Behavioral Health I/DD Tailored Plan</t>
  </si>
  <si>
    <t>I.B.2</t>
  </si>
  <si>
    <t>Statutory authority</t>
  </si>
  <si>
    <r>
      <t>Enter the statutory authority(ies) (e.g. Section 1115, 1915(b), etc.) for each managed care program in the state in columns E - S. After entering the authority(ies) for each program, leave any unused columns in E - S blank</t>
    </r>
    <r>
      <rPr>
        <sz val="11"/>
        <color rgb="FFFF0000"/>
        <rFont val="Arial"/>
        <family val="2"/>
      </rPr>
      <t>.</t>
    </r>
  </si>
  <si>
    <t>1115 waiver</t>
  </si>
  <si>
    <t>1915(b)</t>
  </si>
  <si>
    <t>I.B.3</t>
  </si>
  <si>
    <t>Plan type included in program</t>
  </si>
  <si>
    <t>Indicate the managed care plan type (MCO, PIHP, PAHP, or MMP) that contracts with the state in each program.</t>
  </si>
  <si>
    <t>Set values (select one) or use free text for "other" response</t>
  </si>
  <si>
    <t>MCO</t>
  </si>
  <si>
    <t>PIHP</t>
  </si>
  <si>
    <r>
      <t xml:space="preserve">Reporting Period
</t>
    </r>
    <r>
      <rPr>
        <i/>
        <sz val="11"/>
        <rFont val="Arial"/>
        <family val="2"/>
      </rPr>
      <t>For items I.B.4 and I.B.5, indicate the reporting period for the analysis and compliance information entered into this report. CMS expects states to enter a reporting period end date that is no more than one year prior to the submission of this report.
Under scenario 1 (new contract) and 3 (significant change in plan operations), the reporting period may cover less than one year. 
Under scenario 2 (annual report), the reporting period should cover one year.</t>
    </r>
  </si>
  <si>
    <t xml:space="preserve">(none) </t>
  </si>
  <si>
    <t>(header/blank cell)</t>
  </si>
  <si>
    <t>I.B.4</t>
  </si>
  <si>
    <t>Reporting period start date</t>
  </si>
  <si>
    <t xml:space="preserve">For each program, enter the start date of the reporting period for the analysis and compliance information entered into this report. </t>
  </si>
  <si>
    <t>I.B.5</t>
  </si>
  <si>
    <t>Reporting period end date</t>
  </si>
  <si>
    <t>For each program, enter the end date of the reporting period for the analysis and compliance information entered into this report.</t>
  </si>
  <si>
    <r>
      <t xml:space="preserve">Providers
</t>
    </r>
    <r>
      <rPr>
        <i/>
        <sz val="11"/>
        <rFont val="Arial"/>
        <family val="2"/>
      </rPr>
      <t>For items I.B.6.a - k, indicate whether the program covers each 42 C.F.R. § 438.68 provider type specified.</t>
    </r>
    <r>
      <rPr>
        <b/>
        <sz val="11"/>
        <rFont val="Arial"/>
        <family val="2"/>
      </rPr>
      <t xml:space="preserve">
</t>
    </r>
    <r>
      <rPr>
        <i/>
        <sz val="11"/>
        <rFont val="Arial"/>
        <family val="2"/>
      </rPr>
      <t xml:space="preserve">For MMPs, only enter providers of Medicaid-only covered services. Do not enter providers of Medicaid and Medicare or Medicare-only covered services. </t>
    </r>
  </si>
  <si>
    <t>I.B.6.a</t>
  </si>
  <si>
    <t>Adult primary care</t>
  </si>
  <si>
    <t>Indicate whether the program covers adult primary care providers.</t>
  </si>
  <si>
    <t>Covered</t>
  </si>
  <si>
    <t>Not covered</t>
  </si>
  <si>
    <t>I.B.6.b</t>
  </si>
  <si>
    <t>Pediatric primary care</t>
  </si>
  <si>
    <t xml:space="preserve">Indicate whether the program covers pediatric primary care providers. </t>
  </si>
  <si>
    <t>I.B.6.c</t>
  </si>
  <si>
    <t>OB/GYN</t>
  </si>
  <si>
    <t xml:space="preserve">Indicate whether the program covers Ob/Gyn providers. </t>
  </si>
  <si>
    <t>I.B.6.d</t>
  </si>
  <si>
    <t>Adult behavioral health</t>
  </si>
  <si>
    <t xml:space="preserve">Indicate whether the program covers adult behavioral health providers. </t>
  </si>
  <si>
    <t>I.B.6.e</t>
  </si>
  <si>
    <t>Pediatric behavioral health</t>
  </si>
  <si>
    <t xml:space="preserve">Indicate whether the program covers pediatric behavioral health providers. </t>
  </si>
  <si>
    <t>I.B.6.f</t>
  </si>
  <si>
    <t>Adult specialist</t>
  </si>
  <si>
    <t xml:space="preserve">Indicate whether the program covers adult specialist providers. </t>
  </si>
  <si>
    <t>I.B.6.g</t>
  </si>
  <si>
    <t>Pediatric specialist</t>
  </si>
  <si>
    <t xml:space="preserve">Indicate whether the program covers pediatric specialist providers. </t>
  </si>
  <si>
    <t>I.B.6.h</t>
  </si>
  <si>
    <t>Hospital</t>
  </si>
  <si>
    <t xml:space="preserve">Indicate whether the program covers hospital providers. </t>
  </si>
  <si>
    <t>I.B.6.i</t>
  </si>
  <si>
    <t>Pharmacy</t>
  </si>
  <si>
    <t xml:space="preserve">Indicate whether the program covers pharmacy providers. </t>
  </si>
  <si>
    <t>I.B.6.j</t>
  </si>
  <si>
    <t>Pediatric dental</t>
  </si>
  <si>
    <t xml:space="preserve">Indicate whether the program covers pediatric dental providers. </t>
  </si>
  <si>
    <t>I.B.6.k</t>
  </si>
  <si>
    <t>LTSS</t>
  </si>
  <si>
    <t xml:space="preserve">Indicate whether the program covers long-term services and supports (LTSS) providers.  </t>
  </si>
  <si>
    <t>I.B.6.l</t>
  </si>
  <si>
    <t>Other (optional field for the state)</t>
  </si>
  <si>
    <t>Indicate (1) any notes for items I.B.6.a - k and/or (2) other provider types relevant to the state's network adequacy standards (42 C.F.R. § 438.68) or availability standards (42 C.F.R. § 438.206) covered under the program not listed in items I.B.6.a - k.</t>
  </si>
  <si>
    <t>Free text (optional field for the state)</t>
  </si>
  <si>
    <t>Occupational Therapy, Physical Therapy, Speech Therapy, Crisis Services, Inpatient Behavioral Health Services, Location-based Services (Behavioral Health), Partial Hospitalization (Behavioral Health), Nursing Facilities</t>
  </si>
  <si>
    <t>Crisis Services, Inpatient Behavioral Health Services, Location-based Services (Behavioral Health), Partial Hospitalization (Behavioral Health), Community/Mobile Services, Residential Treament Services, Employment and Housing Services, Home &amp; Community Based Services (NC Innovations &amp; 1915(i) services)</t>
  </si>
  <si>
    <t>Occupational Therapy,Physical Therapy,Speech Therapy, Crisis Services, Inpatient Behavioral Health, Location-based Services (Behavioral Health), Partial Hospitalization (Behavioral Health), Nursing Facilities, Community/Mobile Services, Residential Treament Services, Employment and Housing Services, Home &amp; Community Based Services (NC Innovations, TBI Waiver, 1915(i) services)</t>
  </si>
  <si>
    <t>C. Separate analysis and results documents</t>
  </si>
  <si>
    <t xml:space="preserve">States should use this section of the tab to report on separate documents submitted with this form that contain the state's analysis and results information requested in tabs "II_Prog_X". </t>
  </si>
  <si>
    <r>
      <rPr>
        <sz val="11"/>
        <rFont val="Arial"/>
        <family val="2"/>
      </rPr>
      <t>For item I.C.1, indicate for each program in columns E-S whether the state's analysis methods and results regarding plan compliance with the state's 42 C.F.R. § 438.68 and 42 C.F.R. § 438.206 standards are contained in a separate document(s). Before indicating “yes”, ensure that the document(s) contains the information requested in tabs "II_Prog_X". 
If the state reports "yes" in I.C.1 , indicate in items I.C.2 - I.C.4 the name and date of the document(s) as well as the page/section numbers for where the program is addressed in the document(s)</t>
    </r>
    <r>
      <rPr>
        <b/>
        <sz val="11"/>
        <rFont val="Arial"/>
        <family val="2"/>
      </rPr>
      <t xml:space="preserve">. </t>
    </r>
    <r>
      <rPr>
        <sz val="11"/>
        <rFont val="Arial"/>
        <family val="2"/>
      </rPr>
      <t>Submit the document(s) with this form.</t>
    </r>
    <r>
      <rPr>
        <b/>
        <sz val="11"/>
        <rFont val="Arial"/>
        <family val="2"/>
      </rPr>
      <t xml:space="preserve">
</t>
    </r>
    <r>
      <rPr>
        <sz val="11"/>
        <rFont val="Arial"/>
        <family val="2"/>
      </rPr>
      <t xml:space="preserve">For any program for which the state reports "no" in I.C.1 (meaning that the state does not report analysis methods and results in a separate document[s]), the state must enter data in Sections B and C in tabs "II_Prog_X". </t>
    </r>
  </si>
  <si>
    <t>I.C.1</t>
  </si>
  <si>
    <t>Analysis and results in separate documents</t>
  </si>
  <si>
    <t xml:space="preserve">For each program in columns E-S, indicate whether the state's analysis methods and results regarding plan compliance with the state's 42 C.F.R. § 438.68 and 42 C.F.R. § 438.206 standards are contained in a separate document(s). If yes, submit the document(s) with this form. </t>
  </si>
  <si>
    <t>No, analysis methods and results are not contained in a separate document(s)</t>
  </si>
  <si>
    <t>I.C.2</t>
  </si>
  <si>
    <t>Name of analysis and results documents</t>
  </si>
  <si>
    <t>If the state indicated that analysis methods and results are contained in a separate document(s) for any program in columns E-S, indicate the name of the document(s). If analysis methods and results are not contained in a separate document(s), write "N/A."</t>
  </si>
  <si>
    <t>N/A</t>
  </si>
  <si>
    <t>I.C.3</t>
  </si>
  <si>
    <t>Date of analysis and results documents</t>
  </si>
  <si>
    <t>If the state indicated that analysis methods and results are contained in a separate document(s) for any program in columns E-S, indicate the date of the document(s). If analysis methods and results are not contained in a separate document(s), write "N/A."</t>
  </si>
  <si>
    <t>I.C.4</t>
  </si>
  <si>
    <t>Page/section references in analysis and results documents</t>
  </si>
  <si>
    <t>If the state indicated that analysis methods and results are contained in a separate document(s) for any program in columns E-S, indicate the page/section numbers for where the program is addressed in the document(s). If analysis methods and results are not contained in a separate document(s), write "N/A."</t>
  </si>
  <si>
    <t xml:space="preserve">The formulas below are used to populate the service menu on each program tab: </t>
  </si>
  <si>
    <t>ID selected services:</t>
  </si>
  <si>
    <t>I.B.3.a</t>
  </si>
  <si>
    <t>I.B.3.b</t>
  </si>
  <si>
    <t>I.B.3.c</t>
  </si>
  <si>
    <t>I.B.3.d</t>
  </si>
  <si>
    <t>I.B.3.e</t>
  </si>
  <si>
    <t>I.B.3.f</t>
  </si>
  <si>
    <t>I.B.3.g</t>
  </si>
  <si>
    <t>I.B.3.h</t>
  </si>
  <si>
    <t>I.B.3.i</t>
  </si>
  <si>
    <t>I.B.3.j</t>
  </si>
  <si>
    <t>I.B.3.k</t>
  </si>
  <si>
    <t>I.B.3.l</t>
  </si>
  <si>
    <t xml:space="preserve">Join: </t>
  </si>
  <si>
    <t>Remove commas:</t>
  </si>
  <si>
    <t>II. Program-level standards, monitoring methods, and plan compliance</t>
  </si>
  <si>
    <t>Values in the box below auto-populate from the "I_State&amp;Prog_Info" tab.</t>
  </si>
  <si>
    <t xml:space="preserve">Program summary </t>
  </si>
  <si>
    <t>Plan type included in program contracts</t>
  </si>
  <si>
    <t>Provider types covered in program contracts</t>
  </si>
  <si>
    <t>Analysis and results in separate document</t>
  </si>
  <si>
    <t>Name of analysis and results document</t>
  </si>
  <si>
    <t>Date of analysis and results document</t>
  </si>
  <si>
    <r>
      <rPr>
        <b/>
        <sz val="11"/>
        <rFont val="Arial"/>
        <family val="2"/>
      </rPr>
      <t xml:space="preserve">Context: </t>
    </r>
    <r>
      <rPr>
        <sz val="11"/>
        <rFont val="Arial"/>
        <family val="2"/>
      </rPr>
      <t xml:space="preserve">Regulations at 42 C.F.R. § 438.207(d) require states that contract with MCOs, PIHPs, and PAHPs to submit to CMS an assurance of compliance that each plan meets the state's network adequacy and availability of services standards under 42 C.F.R. § 438.68 and 42 C.F.R. § 438.206. The submission must include documentation of an analysis that the state conducted to support its assurance of compliance for each plan. The state must submit this information to CMS after receipt of documentation from a managed care plan as specified in 42 C.F.R. § 438.207(c) and described in the instructions tab. The fields below provide a template for states to submit this information for the program listed at the top of the tab. </t>
    </r>
  </si>
  <si>
    <t>A. Access and network adequacy standards required for plans participating in the program</t>
  </si>
  <si>
    <t xml:space="preserve">States should use this section of the tab to report each standard included in managed care program contracts; report each unique standard in columns E - CZ. 
</t>
  </si>
  <si>
    <t>Input program-level data in columns for Standard 1 through Standard 100&gt;&gt;</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</si>
  <si>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</si>
  <si>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</si>
  <si>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</si>
  <si>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</si>
  <si>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</si>
  <si>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</si>
  <si>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</si>
  <si>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</si>
  <si>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</si>
  <si>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</si>
  <si>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</si>
  <si>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</si>
  <si>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</si>
  <si>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</si>
  <si>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</si>
  <si>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</si>
  <si>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</si>
  <si>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</si>
  <si>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</si>
  <si>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</si>
  <si>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</si>
  <si>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</si>
  <si>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</si>
  <si>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</si>
  <si>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</si>
  <si>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</si>
  <si>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</si>
  <si>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</si>
  <si>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</si>
  <si>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</si>
  <si>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</si>
  <si>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</si>
  <si>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</si>
  <si>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</si>
  <si>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</si>
  <si>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</si>
  <si>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</si>
  <si>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</si>
  <si>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</si>
  <si>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</si>
  <si>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</si>
  <si>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</si>
  <si>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</si>
  <si>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</si>
  <si>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</si>
  <si>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</si>
  <si>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</si>
  <si>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</si>
  <si>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</si>
  <si>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</si>
  <si>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</si>
  <si>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</si>
  <si>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</si>
  <si>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</si>
  <si>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</si>
  <si>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</si>
  <si>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</si>
  <si>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</si>
  <si>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</si>
  <si>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</si>
  <si>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</si>
  <si>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</si>
  <si>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</si>
  <si>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</si>
  <si>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</si>
  <si>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</si>
  <si>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</si>
  <si>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</si>
  <si>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</si>
  <si>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</si>
  <si>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</si>
  <si>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</si>
  <si>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</si>
  <si>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</si>
  <si>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</si>
  <si>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</si>
  <si>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</si>
  <si>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</si>
  <si>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</si>
  <si>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</si>
  <si>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</si>
  <si>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</si>
  <si>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</si>
  <si>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</si>
  <si>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</si>
  <si>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</si>
  <si>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</si>
  <si>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</si>
  <si>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</si>
  <si>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</si>
  <si>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</si>
  <si>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</si>
  <si>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</si>
  <si>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</si>
  <si>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</si>
  <si>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</si>
  <si>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</si>
  <si>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</si>
  <si>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</si>
  <si>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</si>
  <si>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II.A.1</t>
  </si>
  <si>
    <t>Standard type</t>
  </si>
  <si>
    <t>Enter the standard type for each standard used in the program.</t>
  </si>
  <si>
    <t>Maximum time or distance</t>
  </si>
  <si>
    <t>Minimum # of network providers</t>
  </si>
  <si>
    <t>II.A.2</t>
  </si>
  <si>
    <t>Standard description</t>
  </si>
  <si>
    <t>Describe the standard (for example, 60 miles maximum distance to travel to an appointment).</t>
  </si>
  <si>
    <t>≥ 2 providers within 30 minutes or 10 miles for at least 95% of Members</t>
  </si>
  <si>
    <t>≥ 2 providers within 30 minutes or 30 miles for at least 95% of Members</t>
  </si>
  <si>
    <t>≥ 2 providers of each outpatient behavioral health service within 30 minutes or 30 miles of residence for at least 95% of Members</t>
  </si>
  <si>
    <t>≥ 2 providers of each outpatient behavioral health service within 45 minutes or 45 miles of residence for at least 95% of Members</t>
  </si>
  <si>
    <t>≥ 2 providers (per specialty type) within 30 minutes or 15 miles for at least 95% of Members</t>
  </si>
  <si>
    <t>≥ 2 providers (per specialty type) within 60 minutes or 60 miles for at least 95% of Members</t>
  </si>
  <si>
    <t>≥ 1 hospitals within 30 minutes or 15 miles for at least 95% of Members</t>
  </si>
  <si>
    <t>≥ 1 hospitals within 30 minutes or 30 miles for at least 95% of Members</t>
  </si>
  <si>
    <t>≥ 2 pharmacies within 30 minutes or 10 miles for at least 95% of Members</t>
  </si>
  <si>
    <t>≥ 2 pharmacies within 30 minutes or 30 miles for at least 95% of Members</t>
  </si>
  <si>
    <t xml:space="preserve">≥ 2 LTSS provider types (Home Care providers and Home Health providers) identified by distinct NPI, accepting new patients available to deliver each State Plan LTSS in every county </t>
  </si>
  <si>
    <t>≥ 1 nursing facility accepting new patients in every county.</t>
  </si>
  <si>
    <t>≥ 2 providers (of each provider type) within 30 minutes or 10 miles for at least 95% of Members</t>
  </si>
  <si>
    <t>≥ 2 providers (of each provider type) within 30 minutes or 30 miles for at least 95% of Members</t>
  </si>
  <si>
    <t>≥ 1 provider of each crisis service within each PHP Region</t>
  </si>
  <si>
    <t>≥ 1 provider of each inpatient BH service within each PHP Region</t>
  </si>
  <si>
    <t>≥ 2 providers of each service within 30 minutes or 30 miles of residence for at least 95% of Members</t>
  </si>
  <si>
    <t>≥ 2 providers of each service within 45 minutes or 45 miles of residence for at least 95% of Members</t>
  </si>
  <si>
    <t>≥ 1 provider of partial hospitalization within 30 minutes or 30 miles for at least 95% of Members</t>
  </si>
  <si>
    <t>≥ 1 provider of partial hospitalization within 60 minutes or 60 miles for at least 95% of Members</t>
  </si>
  <si>
    <t>II.A.3</t>
  </si>
  <si>
    <t>Provider type covered by standard</t>
  </si>
  <si>
    <t>Enter the provider type that the standard applies to.</t>
  </si>
  <si>
    <t>SNF</t>
  </si>
  <si>
    <t>Occupational Therapy</t>
  </si>
  <si>
    <t>Occuptional Therapy</t>
  </si>
  <si>
    <t>Physical Therapy</t>
  </si>
  <si>
    <t>Speech Language Pathology</t>
  </si>
  <si>
    <t>Crisis Services</t>
  </si>
  <si>
    <t>Inpatient Behavioral Health Services</t>
  </si>
  <si>
    <t>Location Based Services (BH)</t>
  </si>
  <si>
    <t>Partial Hospitalization (BH)</t>
  </si>
  <si>
    <t>II.A.4</t>
  </si>
  <si>
    <t>Population covered by standard</t>
  </si>
  <si>
    <t xml:space="preserve">Enter the population that the standard applies to. </t>
  </si>
  <si>
    <t xml:space="preserve">Adult </t>
  </si>
  <si>
    <t>Pediatric</t>
  </si>
  <si>
    <t>Adult and pediatric</t>
  </si>
  <si>
    <t>II.A.5</t>
  </si>
  <si>
    <t>Applicable region(s)</t>
  </si>
  <si>
    <t>Enter the region that the standard applies to.</t>
  </si>
  <si>
    <t>Urban</t>
  </si>
  <si>
    <t>Rural</t>
  </si>
  <si>
    <t>Statewide</t>
  </si>
  <si>
    <t>B. Analyses that the state uses to monitor compliance with access and network adequacy standards reported in Section A</t>
  </si>
  <si>
    <t xml:space="preserve">States should use this section of the tab to report on the analyses that the state uses to assess plan compliance with the state's 42 C.F.R. § 438.68 and 42 C.F.R. § 438.206 standards; report on each analysis in columns E - L. </t>
  </si>
  <si>
    <t>Input program-level data in these column unless specified in the item instructions &gt;&gt;</t>
  </si>
  <si>
    <t>Geomapping</t>
  </si>
  <si>
    <t>Plan Provider Directory Review</t>
  </si>
  <si>
    <t>Secret Shopper: Network Participation</t>
  </si>
  <si>
    <t>Secret Shopper: Appointment Availability</t>
  </si>
  <si>
    <t>EVV Data Analysis</t>
  </si>
  <si>
    <t>Review of Grievances Related to Access</t>
  </si>
  <si>
    <t>Encounter Data Analysis</t>
  </si>
  <si>
    <t>Other (Specify)</t>
  </si>
  <si>
    <t>II.B.1</t>
  </si>
  <si>
    <t xml:space="preserve">Frequency of analysis </t>
  </si>
  <si>
    <t>Indicate how frequently the state analyzes plan compliance with 42 C.F.R. § 438.68 and/or 42 C.F.R. § 438.206 for the program being reported on in this tab using the methods listed in columns E-L. If the state does not use the method, select "Not used for any plans".</t>
  </si>
  <si>
    <t>Other (Quarterly, Annually &amp; Ad Hoc as appropriate)</t>
  </si>
  <si>
    <t>Not used for any plans</t>
  </si>
  <si>
    <t>Other (Annually)</t>
  </si>
  <si>
    <t>Provider Contracting Review of Non Time &amp; Distance Metrics
Frequency: Quarterly, Annually</t>
  </si>
  <si>
    <t>II.B.2</t>
  </si>
  <si>
    <t>Analysis methods</t>
  </si>
  <si>
    <t>For each analysis method in columns E-L, indicate whether the state uses the method to analyze plan compliance with 42 C.F.R. § 438.68 and/or 42 C.F.R. § 438.206 for all, some, or none of the plans in the program being reported on in this tab. If the state uses other methods, please explain them in column L. If the state enters 'Used for some but not all plans' for any method, report the plans for which it uses the method in II.B.3.</t>
  </si>
  <si>
    <t>Used for all plans</t>
  </si>
  <si>
    <t>II.B.3</t>
  </si>
  <si>
    <t xml:space="preserve">Plan-specific analysis </t>
  </si>
  <si>
    <t>If the state indicated in item II.B.2 that it uses an analysis method for some but not all plans in the program, identify the subset of plans for which the method is used. Write the name of the plan(s) under the column corresponding with the type of analysis. If the state indicated in item II.B.2 that it uses the method on all or none of the plans in the program, write "N/A."</t>
  </si>
  <si>
    <t>C. Plan-level compliance data</t>
  </si>
  <si>
    <t xml:space="preserve">States should use this section of the tab to report on plan compliance with the state's 42 C.F.R. § 438.68 and 42 C.F.R. § 438.206 standards; report on each plan in columns E - AR. </t>
  </si>
  <si>
    <t>Input plan-level data in columns for Plan 1 through Plan 40 &gt;&gt;</t>
  </si>
  <si>
    <t>II.C.1.a</t>
  </si>
  <si>
    <t>Plan name</t>
  </si>
  <si>
    <t>In columns E - AR, enter the names of the plans that contract with the state for the managed care program identified above.</t>
  </si>
  <si>
    <t>AmeriHealth Caritas North Carolina., Inc.</t>
  </si>
  <si>
    <t>Blue Cross and Blue Shield of NC</t>
  </si>
  <si>
    <t>Carolina Complete Health, Inc.</t>
  </si>
  <si>
    <t>United Healthcare of North Carolina, Inc.</t>
  </si>
  <si>
    <t>Wellcare of North Carolina, Inc.</t>
  </si>
  <si>
    <t>II.C.2.a</t>
  </si>
  <si>
    <t>Assurance of plan compliance with 42 C.F.R. § 438.68</t>
  </si>
  <si>
    <t>Indicate whether the state assures that the plan complies with the state's network adequacy standards under 42 C.F.R. § 438.68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438.68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438.68 standards in at least one of those analyses, enter 'no, the plan does not comply based on all analyses.'</t>
  </si>
  <si>
    <t xml:space="preserve">No, the plan does not comply based on all analyses </t>
  </si>
  <si>
    <t>Yes, the plan complies based on all analyses</t>
  </si>
  <si>
    <t>II.C.2.b</t>
  </si>
  <si>
    <t>Description of results: 42 C.F.R. § 438.68</t>
  </si>
  <si>
    <t xml:space="preserve">Describe the results of each of the analyses (including dates of the analyses) that support the assurance above of the plan's compliance with the state's 42 C.F.R. § 438.68 standards. In the description of results, please address the standards that apply to the plan and each of the analyses that the state used to assess plan compliance with those standards. </t>
  </si>
  <si>
    <t>March 2025 - Plan complied with 99.6% of network adequacy metrics for maximum time or distance standards and for minimum number of provider contracted standards OR received approval of a network adequacy exception for the metric. Plan did not comply with 0.4%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</si>
  <si>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99.9% of network adequacy metrics for maximum time or distance standards and for minimum number of provider contracted standards OR received approval of a network adequacy exception for the metric. Plan did not comply with 0.1%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</si>
  <si>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100% of network adequacy metrics for maximum time or distance standards and for minimum number of provider contracted standards OR received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</si>
  <si>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99.8% of network adequacy metrics for maximum time or distance standards and for minimum number of provider contracted standards OR received approval of a network adequacy exception for the metric. Plan did not comply with 0.2%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</si>
  <si>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II.C.2.c</t>
  </si>
  <si>
    <t>Plan deficiencies: 42 C.F.R. § 438.68 (Part 1)</t>
  </si>
  <si>
    <t>If the state cannot assure plan compliance with the state's 42 C.F.R. § 438.68 standards based on at least one analysis conducted within the reporting period in I.B.4 and I.B.5, describe plan deficiencies identified during the reporting period and indicate which analyses uncovered the deficiencies. If the state selected "Yes, the plan complies based on all analyses" in II.C.2.a, write "N/A."</t>
  </si>
  <si>
    <t>Identified 0.4% of time/distance metrics and/or minimum number of providers contracted standards metrics where the plan did not comply.  Deficiencies were identified through geomapping analysis and review of contracted provider information respectively.</t>
  </si>
  <si>
    <t>Identified 0.1% of time/distance metrics and/or minimum number of providers contracted standards metrics where the plan did not comply.  Deficiencies were identified through geomapping analysis and review of contracted provider information respectively.</t>
  </si>
  <si>
    <t>Identified 0.2% of time/distance metrics and/or minimum number of providers contracted standards metrics where the plan did not comply.  Deficiencies were identified through geomapping analysis and review of contracted provider information respectively.</t>
  </si>
  <si>
    <t>II.C.2.d</t>
  </si>
  <si>
    <t>Plan deficiencies: 42 C.F.R. § 438.68 (Part 2)</t>
  </si>
  <si>
    <t>If the state cannot assure plan compliance with the state's 42 C.F.R. § 438.68 standards based on at least one analysis conducted within the reporting period in I.B.4 and I.B.5, describe what the plan will do to achieve compliance and how the state will monitor the plan's progress. 
If the state selected "Yes, the plan complies based on all analyses" in II.C.2.a, write "N/A."</t>
  </si>
  <si>
    <t>State assessing liquidated damages if the plan could not fill the compliance gaps; plan is expected to assure members still have timely access to covered services and must treat such services as though they are in network; plan is expected to continually work to fill gaps in network compliance. State will monitor compliance with each submission of the plan's network for review (quarterly and ad hoc as requested).</t>
  </si>
  <si>
    <t>II.C.2.e</t>
  </si>
  <si>
    <t>Reassessment for plan deficiencies: 42 C.F.R. § 438.68</t>
  </si>
  <si>
    <t xml:space="preserve">If the state identified any plan deficiencies in II.C.2.c, indicate when the state will reassess the plan's network to determine whether the plan has remediated those deficiencies. </t>
  </si>
  <si>
    <t>II.C.2.f</t>
  </si>
  <si>
    <t>Exceptions granted under 42 C.F.R. § 438.68(d)</t>
  </si>
  <si>
    <t>Describe any network adequacy standard exceptions that the state has granted to the plan under 42 C.F.R. § 438.68(d). If there are no exceptions, write "None."</t>
  </si>
  <si>
    <t>Plan received approval of 517 network adequacy exceptions (out of a total of 544 exceptions requested) based upon county/service/member age</t>
  </si>
  <si>
    <t>Plan received approval of 381 network adequacy exceptions (out of a total of 385 exceptions requested) based upon county/service/member age</t>
  </si>
  <si>
    <t>Plan received approval of 81 network adequacy exceptions (out of a total of 81 exceptions requested) based upon county/service/member age</t>
  </si>
  <si>
    <t>Plan received approval of 252 network adequacy exceptions (out of a total of 264 exceptions requested) based upon county/service/member age</t>
  </si>
  <si>
    <t>Plan received approval of 221 network adequacy exceptions (out of a total of 221 exceptions requested) based upon county/service/member age</t>
  </si>
  <si>
    <t>II.C.2.g</t>
  </si>
  <si>
    <t>Justification for exceptions granted under 42 C.F.R. § 438.68(d)</t>
  </si>
  <si>
    <t xml:space="preserve">If the state identified any network adequacy standard exceptions granted to the plan under 42 C.F.R. § 438.68(d) in II.C.2.f, describe the state's justification for granting the exception(s). If the state has not granted any exceptions, write "N/A." </t>
  </si>
  <si>
    <t>Lack of providers in area confirmed through analysis of all Medicaid enrolled providers and plan has reasonable approach to assure that members have access to services on a timely basis, OR a good faith contracting effort was made with all providers in area and they were not able to complete contracting.</t>
  </si>
  <si>
    <t>II.C.3.a</t>
  </si>
  <si>
    <t>Assurance of compliance with 42 C.F.R. § 438.206</t>
  </si>
  <si>
    <t>Indicate whether the state assures that the plan complies with the state's availability of services standards under 42 C.F.R. § 438.206 based on each analysis the state conducted for the plan during the reporting period indicated in I.B.4 and I.B.5. 
For example, if the state assessed plan compliance using four quarterly geomapping and two semi-annual plan provider roster review analyses within the reporting period indicated in I.B.4 and I.B.5, and the state determined that the plan complied with the state's 42 C.F.R. § 438.206 standards in all of those analyses, enter 'yes, the plan complies based on all analyses.'
As another example, if the state assessed plan compliance using two semi-annual geomapping analyses and an annual secret shopper analysis within the reporting period indicated in I.B.4 and I.B.5, and the state determined that the plan did not comply with the state's 42 C.F.R. § 438.206 standards in at least one of those analyses, enter 'no, the plan does not comply based on all analyses.'</t>
  </si>
  <si>
    <t>II.C.3.b</t>
  </si>
  <si>
    <t>Description of results: 42 C.F.R. § 438.206</t>
  </si>
  <si>
    <t>Describe the results of each of the analyses (including dates of the analyses) that support the assurance above of the plan's compliance with the state's 42 C.F.R. § 438.206 standards. In the description of results, please address the standards that apply to the plan and each of the analyses that the state used to assess plan compliance with those standards.</t>
  </si>
  <si>
    <t>Plan submitted evidence of compliance/non compliance with all of the standards; evidence included narratives, network information/content, attestations, and responses to inquiries from the State</t>
  </si>
  <si>
    <t>II.C.3.c</t>
  </si>
  <si>
    <t>Plan deficiencies: 42 C.F.R. § 438.206 (Part 1)</t>
  </si>
  <si>
    <t>If the state cannot assure plan compliance with the state's 42 C.F.R. § 438.206 standards based on at least one analysis conducted within the reporting period indicated in I.B.4 and I.B.5, describe plan deficiencies identified during the reporting period and indicate which analyses uncovered the deficiencies. 
If the state selected "Yes, the plan complies based on all analyses" in II.C.3.a, write "N/A."</t>
  </si>
  <si>
    <t>Plan complies with all sections of regulation other than timely access. Compliance with timely access will be assessed for report year using Contract Year 4 Appointment Wait Times submissions. Reporting due date for Contract Year 4 is on April 30, 2025</t>
  </si>
  <si>
    <t>II.C.3.d</t>
  </si>
  <si>
    <t>Plan deficiencies: 42 C.F.R. § 438.206 (Part 2)</t>
  </si>
  <si>
    <t>If the state cannot assure plan compliance with the state's 42 C.F.R. § 438.206 standards based on at least one analysis conducted within the reporting period indicated in I.B.4 and I.B.5, describe what the plan will do to achieve compliance and how the state will monitor the plan's progress.
If the state selected "Yes, the plan complies based on all analyses" in II.C.3.a, write "N/A."</t>
  </si>
  <si>
    <t>Timely access review will be completed based on analysis of April 30, 2025 submission from plan</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</si>
  <si>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</si>
  <si>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</si>
  <si>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</si>
  <si>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Maximum time to travel</t>
  </si>
  <si>
    <t>Professional treatment services in facility-based crisis program: The greater of 2+ facilities within each PIHP Region, OR 1 facility within each Region per 450,000 total regional population (Total regional population as estimated by combining NC OSBM county estimates). Facility-based crisis services for children and adolescents: ≥ 1 provider within each PIHP Region Medically Monitored Inpatient Withdrawal Services (non-hospital medical detoxification: ≥ 2 provider within each PIHP Region Ambulatory withdrawal management without extended on-site monitoring (ambulatory detoxification), Ambulatory withdrawal management with extended onsite monitoring, Clinically managed residential withdrawal (social setting detoxification): ≥ 1 provider of each crisis service within each PIHP Region</t>
  </si>
  <si>
    <t>≥ 1 provider of each inpatient BH service within each PIHP Region</t>
  </si>
  <si>
    <t>≥ 2 providers of community/mobile services within each PIHP Region. Each county in PIHP Region must have access to ≥ 1 provider that is accepting new patients.</t>
  </si>
  <si>
    <t>Access to ≥ 1 licensed provider per PIHP Region</t>
  </si>
  <si>
    <t>Contract with all designated CASPs statewide</t>
  </si>
  <si>
    <t>Access to ≥1 male and ≥1 female program per PIHP Region</t>
  </si>
  <si>
    <t>Access to ≥1 program per PIHP Region</t>
  </si>
  <si>
    <t>≥ 2 provider agencies within each PIHP Region. Each county in PIHP Region must have access to ≥1 provider that is accepting new patients.</t>
  </si>
  <si>
    <t>≥ 2 providers of each Innovations waiver service (Community Living &amp; Support, Community Networking, Residential Supports, Respite, Supported Employment, Supported Living) within each PIHP Region</t>
  </si>
  <si>
    <t>≥ 1 provider of each Innovations waiver service (Crisis Intervention &amp; Stabilization Supports, Day Supports, Financial Support Services) within each PIHP Region</t>
  </si>
  <si>
    <t>≥ 2 providers of each 1915(i) service [Community Living and Supports, Individual and Transitional Supports, Out-of-Home Respite, Supported Employment (for Members with I/DD and TBI), Individual Placement and Support (for Members with a qualifying mental health condition or SUD)] within each PIHP Region</t>
  </si>
  <si>
    <t>≥ 2 providers of In-Home Respite within 45 minutes of the member’s residence</t>
  </si>
  <si>
    <t>Inpatient Behavioral Health Services (Inpatient Hospital)</t>
  </si>
  <si>
    <t>Community/Mobile Services</t>
  </si>
  <si>
    <t>Residential treatment facility services</t>
  </si>
  <si>
    <t>Residential Treatment: Medically monitored intensive inpatient services (substance abuse medically monitored community residential treatment)</t>
  </si>
  <si>
    <t>Residential Treatment: Clinically managed residential services (substance abuse non-medical community residential treatment)</t>
  </si>
  <si>
    <t>Residential Treatment: Clinically managed population-specific high-intensity residential program</t>
  </si>
  <si>
    <t xml:space="preserve">Residential Treatment: Clinically managed low-intensity residential treatment services (substance abuse halfway house) </t>
  </si>
  <si>
    <t>Employment and Housing Services</t>
  </si>
  <si>
    <t>1915(c) HCBS Waiver Services: NC Innovations</t>
  </si>
  <si>
    <t>1915(i) Services</t>
  </si>
  <si>
    <t>Adolescent, Women &amp; Children</t>
  </si>
  <si>
    <t>Adolescent</t>
  </si>
  <si>
    <t>Provider Contracting Review of Non Time &amp; Distance Metrics
Frequency: Quarterly</t>
  </si>
  <si>
    <t>Alliance Health</t>
  </si>
  <si>
    <t>Partners Health Management</t>
  </si>
  <si>
    <t>Trillium Health Resources</t>
  </si>
  <si>
    <t>Vaya Health</t>
  </si>
  <si>
    <t>March 2025 - Plan complied with 98.3% of network adequacy metrics for maximum time or distance standards and for minimum number of provider contracted standards OR received approval of a network adequacy exception for the metric. Plan did not comply with 1.7%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</si>
  <si>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99.5% of network adequacy metrics for maximum time or distance standards and for minimum number of provider contracted standards OR received approval of a network adequacy exception for the metric. Plan did not comply with 0.5%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</si>
  <si>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98.7% of network adequacy metrics for maximum time or distance standards and for minimum number of provider contracted standards OR received approval of a network adequacy exception for the metric. Plan did not comply with 1.3%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</si>
  <si>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March 2025 - Plan complied with 86.2% of network adequacy metrics for maximum time or distance standards and for minimum number of provider contracted standards OR received approval of a network adequacy exception for the metric. Plan did not comply with 13.8%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</si>
  <si>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Identified 1.7% of time/distance metrics and/or minimum number of providers contracted standards metrics where the plan did not comply.  Deficiencies were identified through geomapping analysis and review of contracted provider information respectively.</t>
  </si>
  <si>
    <t>Identified 0.5% of time/distance metrics and/or minimum number of providers contracted standards metrics where the plan did not comply.  Deficiencies were identified through geomapping analysis and review of contracted provider information respectively.</t>
  </si>
  <si>
    <t>Identified 1.3% of time/distance metrics and/or minimum number of providers contracted standards metrics where the plan did not comply.  Deficiencies were identified through geomapping analysis and review of contracted provider information respectively.</t>
  </si>
  <si>
    <t>Identified 13.8% of time/distance metrics and/or minimum number of providers contracted standards metrics where the plan did not comply.  Deficiencies were identified through geomapping analysis and review of contracted provider information respectively.</t>
  </si>
  <si>
    <t>State may assess liquidated damages after completion of corrective action plan period if the plan could not fill the compliance gaps; plan is expected to assure members still have timely access to covered services and must treat such services as though they are in network; plan is expected to continually work to fill gaps in network compliance. State will monitor compliance with each submission of the plan's network for review (quarterly and ad hoc as requested).</t>
  </si>
  <si>
    <t>Plan received approval of 9 network adequacy exceptions (out of a total of 11 exceptions requested) based upon county/service/member age</t>
  </si>
  <si>
    <t>Plan received approval of 7 network adequacy exceptions (out of a total of 8 exceptions requested) based upon county/service/member age</t>
  </si>
  <si>
    <t>Plan received approval of 26 network adequacy exceptions (out of a total of 32 exceptions requested) based upon county/service/member age</t>
  </si>
  <si>
    <t>Plan received approval of 46 network adequacy exceptions (out of a total of 93 exceptions requested) based upon county/service/member age</t>
  </si>
  <si>
    <t>Plan submitted evidence of compliance with all of the standards except timely access; evidence included narratives, network information/content, attestations, and responses to inquiries from the State</t>
  </si>
  <si>
    <t>Plan complies with all sections of regulation other than timely access. Compliance with timely access will be assessed for report year using Contract Year 2 Appointment Wait Times submissions. Reporting due date for Contract Year 2 is on April 30, 2025</t>
  </si>
  <si>
    <t>Professional treatment services in facility-based crisis program: The greater of: 2+ facilities within each BH I/DD Tailored Plan Region, OR 1 facility within each Region per 450,000 total regional population (Total regional population as estimated by combining NC OSBM county estimates). Facility-based crisis services for children and adolescents: ≥ 1 provider within each BH I/DD Tailored Plan Region. Medically monitored inpatient withdrawal services:(non-hospital medical detoxification) ≥ 2 provider within each BH I/DD Tailored Plan Region. Ambulatory withdrawal management without extended on-site monitoring (ambulatory detoxification), Ambulatory withdrawal management with extended on-site monitoring, Clinically managed residential withdrawal(social setting detoxification): ≥ 1 provider of each crisis service within each BH I/DD Tailored Plan Region.</t>
  </si>
  <si>
    <t>≥ 1 provider of each inpatient BH service within each BH I/DD Tailored Plan Region</t>
  </si>
  <si>
    <t>≥ 2 providers of community/mobile services within each BH I/DD Tailored Plan Region. Each county in BH I/DD Tailored Plan Region must have access to ≥ 1 provider that is accepting new patients.</t>
  </si>
  <si>
    <t>Access to ≥ 1 licensed provider per BH I/DD Tailored Plan Region</t>
  </si>
  <si>
    <t>Access to ≥1 male and ≥1 female program per BH I/DD Tailored Plan Region</t>
  </si>
  <si>
    <t>Access to ≥1 program per BH I/DD Tailored Plan Region</t>
  </si>
  <si>
    <t>≥ 2 provider agencies within each BH I/DD Tailored Plan Region. Each county in BH I/DD Tailored Plan Region must have access to ≥1 provider that is accepting new patients.</t>
  </si>
  <si>
    <t>≥ 2 providers of each Innovations waiver service (Community Living &amp; Support, Community Navigator, Community Networking, Residential Supports, Respite, Supported Employment, Supported Living) within each BH I/DD Tailored Plan Region</t>
  </si>
  <si>
    <t>≥ 1 provider of each Innovations waiver service (Crisis Intervention &amp; Stabilization Supports, Day Supports, Financial Support Services) within each BH I/DD Tailored Plan Region</t>
  </si>
  <si>
    <t>≥ 2 providers of each TBI waiver service (Community Networking, Life Skills Training, Residential Supports, Resource Facilitation, In-Home Respite, Supported Employment) within each BH I/DD Tailored Plan Region</t>
  </si>
  <si>
    <t>≥ 1 provider of each TBI waiver service (Day Supports, Cognitive Rehabilitation, Crisis Intervention &amp; Stabilization Supports) within each BH I/DD Tailored Plan Region</t>
  </si>
  <si>
    <t>≥ 2 providers of each 1915(i) service [Community Living and Supports, Individual and Transitional Supports, Out-of-Home Respite, Supported Employment (for Members with I/DD and TBI), Individual Placement and Support (for Members with a qualifying mental health condition or SUD)] within each BH I/DD Tailored Plan Region</t>
  </si>
  <si>
    <t>1915(c) HCBS Waiver Services: NC TBI Waiver</t>
  </si>
  <si>
    <t>Other (Participating Counties Only)</t>
  </si>
  <si>
    <t>April 2025 - Plan complied with 99.1% of network adequacy metrics for maximum time or distance standards and for minimum number of provider contracted standards OR received approval of a network adequacy exception for the metric. Plan did not comply with 0.9%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</si>
  <si>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April 2025 - Plan complied with 99.8% of network adequacy metrics for maximum time or distance standards and for minimum number of provider contracted standards OR received approval of a network adequacy exception for the metric. Plan did not comply with 0.2%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</si>
  <si>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April 2025 - Plan complied with 98.6% of network adequacy metrics for maximum time or distance standards and for minimum number of provider contracted standards OR received approval of a network adequacy exception for the metric. Plan did not comply with 1.4% of network adequacy metrics for maximum time or distance standards and/or for minimum number of provider standards AND did not receive approval of a network adequacy exception for the metric. State used geomapping analysis and review of contracted providers to review compliance with the maximum time or distance standards and with the minimum number of provider contracted respectively.</t>
  </si>
  <si>
    <t>April 2025 - Plan complied with 100% of network adequacy metrics for maximum time or distance standards and for minimum number of provider contracted standards OR received approval of a network adequacy exception for the metric. State used geomapping analysis and review of contracted providers to review compliance with the maximum time or distance standards and with the minimum number of provider contracted respectively.</t>
  </si>
  <si>
    <t>Identified 0.9% of time/distance metrics and/or minimum number of providers contracted standards metrics where the plan did not comply.  Deficiencies were identified through geomapping analysis and review of contracted provider information respectively.</t>
  </si>
  <si>
    <t>Identified 1.4% of time/distance metrics and/or minimum number of providers contracted standards metrics where the plan did not comply.  Deficiencies were identified through geomapping analysis and review of contracted provider information respectively.</t>
  </si>
  <si>
    <t>Plan received approval of 29 network adequacy exceptions (out of a total of 35 exceptions requested) based upon county/service/member age</t>
  </si>
  <si>
    <t>Plan received approval of 29 network adequacy exceptions (out of a total of 32 exceptions requested) based upon county/service/member age</t>
  </si>
  <si>
    <t>Plan received approval of 107 network adequacy exceptions (out of a total of 159 exceptions requested) based upon county/service/member age</t>
  </si>
  <si>
    <t>Plan received approval of 240 network adequacy exceptions (out of a total of 240 exceptions requested) based upon county/service/member age</t>
  </si>
  <si>
    <t>Plan complies with all sections of regulation other than timely access. Compliance with timely access will be assessed for report year using Contract Year 2 Appointment Wait Times submissions. Reporting due date for Contract Year 2 is on November 30, 2025</t>
  </si>
  <si>
    <t>Timely access review will be completed based on analysis of November 30, 2025 submission from plan</t>
  </si>
  <si>
    <t>Drop down values</t>
  </si>
  <si>
    <t xml:space="preserve">State </t>
  </si>
  <si>
    <t>Services</t>
  </si>
  <si>
    <t>Separate analysis document</t>
  </si>
  <si>
    <t>Separate results document</t>
  </si>
  <si>
    <t>Provider type</t>
  </si>
  <si>
    <t xml:space="preserve">Applicable region(s) </t>
  </si>
  <si>
    <t>Population</t>
  </si>
  <si>
    <t>Monitoring methods</t>
  </si>
  <si>
    <t>Frequency</t>
  </si>
  <si>
    <t xml:space="preserve">Assurance of plan compliance </t>
  </si>
  <si>
    <t>Plan type</t>
  </si>
  <si>
    <t>Alabama</t>
  </si>
  <si>
    <t>Scenario 1: New contract</t>
  </si>
  <si>
    <t>Yes, analysis methods and results are contained in a separate document(s)</t>
  </si>
  <si>
    <t>Yes, compliance results are contained in a separate document</t>
  </si>
  <si>
    <t>Weekly</t>
  </si>
  <si>
    <t>Alaska</t>
  </si>
  <si>
    <t>No, compliance results are not contained in a separate document</t>
  </si>
  <si>
    <t>Maximum distance to travel</t>
  </si>
  <si>
    <t>Plan Provider Roster Review</t>
  </si>
  <si>
    <t>Bi-weekly</t>
  </si>
  <si>
    <t>Used for some but not all plans</t>
  </si>
  <si>
    <t>Arizona</t>
  </si>
  <si>
    <t>Scenario 3: Significant change - services</t>
  </si>
  <si>
    <t>Suburban</t>
  </si>
  <si>
    <t>Secret Shopper Calls: Network Participation</t>
  </si>
  <si>
    <t>Monthly</t>
  </si>
  <si>
    <t>PAHP</t>
  </si>
  <si>
    <t>Arkansas</t>
  </si>
  <si>
    <t>Scenario 3: Significant change - benefits</t>
  </si>
  <si>
    <t>Ease of getting an appointment timely</t>
  </si>
  <si>
    <t>MLTSS</t>
  </si>
  <si>
    <t>Secret Shopper Calls: Appointment Availability</t>
  </si>
  <si>
    <t>Bi-monthly</t>
  </si>
  <si>
    <t>MMP</t>
  </si>
  <si>
    <t>California</t>
  </si>
  <si>
    <t>Scenario 3: Significant change - geographic service area</t>
  </si>
  <si>
    <t>Appointment wait time</t>
  </si>
  <si>
    <t>Frontier</t>
  </si>
  <si>
    <t>Other (free text, specify)</t>
  </si>
  <si>
    <t>Quarterly</t>
  </si>
  <si>
    <t>Colorado</t>
  </si>
  <si>
    <t>Scenario 3: Significant change - composition of provider network</t>
  </si>
  <si>
    <t>Hours of operation</t>
  </si>
  <si>
    <t>Large metro</t>
  </si>
  <si>
    <t>Semi-annually</t>
  </si>
  <si>
    <t>Connecticut</t>
  </si>
  <si>
    <t>Scenario 3: Significant change - payments to provider network</t>
  </si>
  <si>
    <t>Provider to enrollee ratios</t>
  </si>
  <si>
    <t>Metro</t>
  </si>
  <si>
    <t>Dist. of Col.</t>
  </si>
  <si>
    <t>Scenario 3: Significant change - enrollment of new population</t>
  </si>
  <si>
    <t>Micro</t>
  </si>
  <si>
    <t>Florida</t>
  </si>
  <si>
    <t>Service fulfillment</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</si>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</sst>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5" x14ac:knownFonts="1">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sz val="18"/>
      <color theme="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8"/>
      <color rgb="FF046B5C"/>
      <name val="Arial"/>
      <family val="2"/>
    </font>
    <font>
      <b/>
      <sz val="16"/>
      <name val="Arial"/>
      <family val="2"/>
    </font>
    <font>
      <sz val="10"/>
      <name val="Arial"/>
      <family val="2"/>
    </font>
    <font>
      <i/>
      <sz val="14"/>
      <name val="Arial"/>
      <family val="2"/>
    </font>
    <font>
      <i/>
      <sz val="11"/>
      <name val="Arial"/>
      <family val="2"/>
    </font>
    <font>
      <b/>
      <sz val="11"/>
      <name val="Arial"/>
      <family val="2"/>
    </font>
    <font>
      <sz val="11"/>
      <name val="Calibri"/>
      <family val="2"/>
    </font>
    <font>
      <b/>
      <u/>
      <sz val="11"/>
      <name val="Arial"/>
      <family val="2"/>
    </font>
    <font>
      <i/>
      <sz val="11"/>
      <color theme="1"/>
      <name val="Arial"/>
      <family val="2"/>
    </font>
    <font>
      <sz val="11"/>
      <color theme="0"/>
      <name val="Calibri"/>
      <family val="2"/>
      <scheme val="minor"/>
    </font>
    <font>
      <sz val="8"/>
      <color theme="0"/>
      <name val="Times New Roman"/>
      <family val="1"/>
    </font>
    <font>
      <sz val="11"/>
      <color theme="0"/>
      <name val="Arial"/>
      <family val="2"/>
    </font>
    <font>
      <u/>
      <sz val="11"/>
      <color theme="10"/>
      <name val="Calibri"/>
      <family val="2"/>
      <scheme val="minor"/>
    </font>
  </fonts>
  <fills count="7">
    <fill>
      <patternFill patternType="none"/>
    </fill>
    <fill>
      <patternFill patternType="gray125"/>
    </fill>
    <fill>
      <patternFill patternType="solid">
        <fgColor rgb="FF046B5C"/>
        <bgColor indexed="64"/>
      </patternFill>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E8DFCA"/>
        <bgColor indexed="64"/>
      </patternFill>
    </fill>
  </fills>
  <borders count="40">
    <border>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top style="thin">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0" fontId="1" fillId="0" borderId="0" applyNumberFormat="0" applyFill="0" applyAlignment="0" applyProtection="0"/>
    <xf numFmtId="0" fontId="14" fillId="0" borderId="0"/>
    <xf numFmtId="0" fontId="24" fillId="0" borderId="0" applyNumberFormat="0" applyFill="0" applyBorder="0" applyAlignment="0" applyProtection="0"/>
  </cellStyleXfs>
  <cellXfs count="168">
    <xf numFmtId="0" fontId="0" fillId="0" borderId="0" xfId="0"/>
    <xf numFmtId="0" fontId="0" fillId="0" borderId="0" xfId="0" applyAlignment="1">
      <alignment wrapText="1"/>
    </xf>
    <xf numFmtId="0" fontId="2" fillId="0" borderId="0" xfId="1" applyFont="1" applyAlignment="1" applyProtection="1">
      <alignment vertical="center" wrapText="1"/>
    </xf>
    <xf numFmtId="0" fontId="10" fillId="0" borderId="0" xfId="0" applyFont="1"/>
    <xf numFmtId="0" fontId="4" fillId="2" borderId="3" xfId="0" applyFont="1" applyFill="1" applyBorder="1" applyAlignment="1">
      <alignment horizontal="center" vertical="center" wrapText="1"/>
    </xf>
    <xf numFmtId="0" fontId="3" fillId="0" borderId="0" xfId="0" applyFont="1"/>
    <xf numFmtId="0" fontId="4" fillId="2" borderId="8" xfId="0" applyFont="1" applyFill="1" applyBorder="1" applyAlignment="1">
      <alignment horizontal="left" vertical="center"/>
    </xf>
    <xf numFmtId="0" fontId="4" fillId="2" borderId="0" xfId="0" applyFont="1" applyFill="1" applyAlignment="1">
      <alignment horizontal="left" vertical="center" wrapText="1"/>
    </xf>
    <xf numFmtId="0" fontId="3" fillId="3" borderId="0" xfId="0" applyFont="1" applyFill="1" applyAlignment="1">
      <alignment wrapText="1"/>
    </xf>
    <xf numFmtId="0" fontId="3" fillId="4"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12" xfId="0" applyFont="1" applyBorder="1" applyAlignment="1">
      <alignment horizontal="left" vertical="top" wrapText="1"/>
    </xf>
    <xf numFmtId="0" fontId="5" fillId="0" borderId="12" xfId="0" applyFont="1" applyBorder="1" applyAlignment="1">
      <alignment horizontal="left" vertical="top"/>
    </xf>
    <xf numFmtId="0" fontId="12" fillId="0" borderId="0" xfId="1" applyFont="1" applyAlignment="1" applyProtection="1">
      <alignment vertical="center"/>
    </xf>
    <xf numFmtId="0" fontId="3" fillId="0" borderId="13" xfId="0" applyFont="1" applyBorder="1" applyAlignment="1">
      <alignment vertical="center"/>
    </xf>
    <xf numFmtId="0" fontId="3" fillId="0" borderId="13" xfId="0" applyFont="1" applyBorder="1" applyAlignment="1">
      <alignment vertical="center" wrapText="1"/>
    </xf>
    <xf numFmtId="0" fontId="3" fillId="3" borderId="5" xfId="2" applyFont="1" applyFill="1" applyBorder="1" applyProtection="1">
      <protection hidden="1"/>
    </xf>
    <xf numFmtId="0" fontId="3" fillId="3" borderId="0" xfId="2" applyFont="1" applyFill="1" applyProtection="1">
      <protection hidden="1"/>
    </xf>
    <xf numFmtId="0" fontId="5" fillId="3" borderId="0" xfId="2" applyFont="1" applyFill="1" applyProtection="1">
      <protection hidden="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0" borderId="22" xfId="0" applyFont="1" applyBorder="1" applyAlignment="1">
      <alignment vertical="center" wrapText="1"/>
    </xf>
    <xf numFmtId="0" fontId="10" fillId="0" borderId="0" xfId="0" applyFont="1" applyAlignment="1">
      <alignment wrapText="1"/>
    </xf>
    <xf numFmtId="0" fontId="10" fillId="3" borderId="0" xfId="0" applyFont="1" applyFill="1" applyAlignment="1">
      <alignment wrapText="1"/>
    </xf>
    <xf numFmtId="0" fontId="3" fillId="3" borderId="0" xfId="0" applyFont="1" applyFill="1"/>
    <xf numFmtId="0" fontId="3" fillId="0" borderId="9" xfId="0" applyFont="1" applyBorder="1" applyAlignment="1">
      <alignment wrapText="1"/>
    </xf>
    <xf numFmtId="0" fontId="10" fillId="3" borderId="0" xfId="0" applyFont="1" applyFill="1" applyAlignment="1">
      <alignment vertical="center"/>
    </xf>
    <xf numFmtId="0" fontId="0" fillId="3" borderId="0" xfId="0" applyFill="1"/>
    <xf numFmtId="0" fontId="0" fillId="3" borderId="0" xfId="0" applyFill="1" applyAlignment="1">
      <alignment wrapText="1"/>
    </xf>
    <xf numFmtId="0" fontId="5" fillId="3" borderId="0" xfId="0" applyFont="1" applyFill="1" applyAlignment="1">
      <alignment vertical="center"/>
    </xf>
    <xf numFmtId="0" fontId="3" fillId="3" borderId="0" xfId="0" applyFont="1" applyFill="1" applyAlignment="1">
      <alignment horizontal="left" vertical="center"/>
    </xf>
    <xf numFmtId="0" fontId="0" fillId="3" borderId="0" xfId="0" applyFill="1" applyAlignment="1">
      <alignment horizontal="left" indent="1"/>
    </xf>
    <xf numFmtId="0" fontId="0" fillId="3" borderId="0" xfId="0" applyFill="1" applyAlignment="1">
      <alignment horizontal="left"/>
    </xf>
    <xf numFmtId="0" fontId="3" fillId="5" borderId="0" xfId="0" applyFont="1" applyFill="1" applyAlignment="1">
      <alignment vertical="center" wrapText="1"/>
    </xf>
    <xf numFmtId="0" fontId="3" fillId="5" borderId="0" xfId="0" applyFont="1" applyFill="1"/>
    <xf numFmtId="0" fontId="5" fillId="0" borderId="13" xfId="0" applyFont="1" applyBorder="1" applyAlignment="1">
      <alignment vertical="center" wrapText="1"/>
    </xf>
    <xf numFmtId="0" fontId="5" fillId="0" borderId="13" xfId="0" applyFont="1" applyBorder="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5" fillId="0" borderId="14" xfId="0" applyFont="1" applyBorder="1" applyAlignment="1">
      <alignment vertical="center" wrapText="1"/>
    </xf>
    <xf numFmtId="0" fontId="3" fillId="3" borderId="0" xfId="2" applyFont="1" applyFill="1" applyAlignment="1" applyProtection="1">
      <alignment wrapText="1"/>
      <protection hidden="1"/>
    </xf>
    <xf numFmtId="0" fontId="5" fillId="0" borderId="14" xfId="0" applyFont="1" applyBorder="1" applyAlignment="1">
      <alignment vertical="center"/>
    </xf>
    <xf numFmtId="0" fontId="5" fillId="0" borderId="15" xfId="0" applyFont="1" applyBorder="1" applyAlignment="1">
      <alignment vertical="center" wrapText="1"/>
    </xf>
    <xf numFmtId="0" fontId="5" fillId="0" borderId="23" xfId="0" applyFont="1" applyBorder="1" applyAlignment="1">
      <alignment vertical="center" wrapText="1"/>
    </xf>
    <xf numFmtId="0" fontId="5" fillId="0" borderId="16" xfId="0" applyFont="1" applyBorder="1" applyAlignment="1">
      <alignment vertical="center" wrapText="1"/>
    </xf>
    <xf numFmtId="0" fontId="15" fillId="0" borderId="0" xfId="1" applyFont="1" applyFill="1" applyAlignment="1" applyProtection="1">
      <alignment vertical="center"/>
    </xf>
    <xf numFmtId="0" fontId="5" fillId="3" borderId="0" xfId="0" applyFont="1" applyFill="1" applyAlignment="1">
      <alignment wrapText="1"/>
    </xf>
    <xf numFmtId="0" fontId="5" fillId="4" borderId="0" xfId="0" applyFont="1" applyFill="1" applyAlignment="1">
      <alignment wrapText="1"/>
    </xf>
    <xf numFmtId="0" fontId="3" fillId="0" borderId="18" xfId="0" applyFont="1" applyBorder="1" applyAlignment="1">
      <alignment horizontal="left" vertical="center" wrapText="1"/>
    </xf>
    <xf numFmtId="0" fontId="3" fillId="6" borderId="2" xfId="0" applyFont="1" applyFill="1" applyBorder="1" applyProtection="1">
      <protection locked="0"/>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9" xfId="0" applyFont="1" applyBorder="1" applyAlignment="1">
      <alignment vertical="center" wrapText="1"/>
    </xf>
    <xf numFmtId="0" fontId="5" fillId="0" borderId="20" xfId="0" applyFont="1" applyBorder="1" applyAlignment="1">
      <alignment vertical="center"/>
    </xf>
    <xf numFmtId="0" fontId="5" fillId="0" borderId="22" xfId="0" applyFont="1" applyBorder="1" applyAlignment="1">
      <alignment vertical="center" wrapText="1"/>
    </xf>
    <xf numFmtId="0" fontId="6" fillId="0" borderId="0" xfId="1" applyFont="1" applyAlignment="1" applyProtection="1">
      <alignment vertical="center"/>
    </xf>
    <xf numFmtId="0" fontId="6" fillId="0" borderId="0" xfId="0" applyFont="1" applyAlignment="1">
      <alignment vertical="center"/>
    </xf>
    <xf numFmtId="0" fontId="11" fillId="0" borderId="9" xfId="0" applyFont="1" applyBorder="1"/>
    <xf numFmtId="0" fontId="11" fillId="0" borderId="0" xfId="0" applyFont="1"/>
    <xf numFmtId="0" fontId="5" fillId="0" borderId="21" xfId="0" applyFont="1" applyBorder="1" applyAlignment="1">
      <alignment vertical="center"/>
    </xf>
    <xf numFmtId="0" fontId="3" fillId="0" borderId="32" xfId="0" applyFont="1" applyBorder="1" applyAlignment="1">
      <alignment vertical="center" wrapText="1"/>
    </xf>
    <xf numFmtId="0" fontId="4" fillId="2" borderId="2" xfId="0" applyFont="1" applyFill="1" applyBorder="1" applyAlignment="1">
      <alignment horizontal="center" vertical="center" wrapText="1"/>
    </xf>
    <xf numFmtId="0" fontId="5" fillId="0" borderId="31" xfId="0" applyFont="1" applyBorder="1" applyAlignment="1">
      <alignment vertical="center"/>
    </xf>
    <xf numFmtId="0" fontId="5" fillId="0" borderId="31" xfId="0" applyFont="1" applyBorder="1" applyAlignment="1">
      <alignment vertical="center" wrapText="1"/>
    </xf>
    <xf numFmtId="0" fontId="5" fillId="0" borderId="35" xfId="0" applyFont="1" applyBorder="1" applyAlignment="1">
      <alignment vertical="center" wrapText="1"/>
    </xf>
    <xf numFmtId="0" fontId="5" fillId="0" borderId="33" xfId="0" applyFont="1" applyBorder="1" applyAlignment="1">
      <alignment vertical="center" wrapText="1"/>
    </xf>
    <xf numFmtId="0" fontId="20" fillId="0" borderId="0" xfId="0" applyFont="1"/>
    <xf numFmtId="0" fontId="5" fillId="0" borderId="32" xfId="0" applyFont="1" applyBorder="1" applyAlignment="1">
      <alignment vertical="center" wrapText="1"/>
    </xf>
    <xf numFmtId="0" fontId="3" fillId="0" borderId="33" xfId="0" applyFont="1" applyBorder="1" applyAlignment="1">
      <alignment vertical="center"/>
    </xf>
    <xf numFmtId="0" fontId="5" fillId="0" borderId="33" xfId="1" applyFont="1" applyBorder="1" applyAlignment="1" applyProtection="1">
      <alignment vertical="center"/>
    </xf>
    <xf numFmtId="164" fontId="5" fillId="0" borderId="29" xfId="1" applyNumberFormat="1" applyFont="1" applyBorder="1" applyAlignment="1" applyProtection="1">
      <alignment vertical="center"/>
    </xf>
    <xf numFmtId="0" fontId="3" fillId="6" borderId="10" xfId="0" applyFont="1" applyFill="1" applyBorder="1" applyAlignment="1" applyProtection="1">
      <alignment wrapText="1"/>
      <protection locked="0"/>
    </xf>
    <xf numFmtId="0" fontId="5" fillId="6" borderId="2" xfId="0" applyFont="1" applyFill="1" applyBorder="1" applyAlignment="1" applyProtection="1">
      <alignment wrapText="1"/>
      <protection locked="0"/>
    </xf>
    <xf numFmtId="0" fontId="3" fillId="6" borderId="1" xfId="0" applyFont="1" applyFill="1" applyBorder="1" applyProtection="1">
      <protection locked="0"/>
    </xf>
    <xf numFmtId="0" fontId="5" fillId="6" borderId="1" xfId="0" applyFont="1" applyFill="1" applyBorder="1" applyAlignment="1" applyProtection="1">
      <alignment wrapText="1"/>
      <protection locked="0"/>
    </xf>
    <xf numFmtId="0" fontId="0" fillId="0" borderId="9" xfId="0" applyBorder="1" applyAlignment="1">
      <alignment wrapText="1"/>
    </xf>
    <xf numFmtId="0" fontId="3" fillId="6" borderId="3" xfId="0" applyFont="1" applyFill="1" applyBorder="1" applyProtection="1">
      <protection locked="0"/>
    </xf>
    <xf numFmtId="0" fontId="3" fillId="6" borderId="10" xfId="0" applyFont="1" applyFill="1" applyBorder="1" applyProtection="1">
      <protection locked="0"/>
    </xf>
    <xf numFmtId="0" fontId="5" fillId="6" borderId="2" xfId="0" applyFont="1" applyFill="1" applyBorder="1" applyProtection="1">
      <protection locked="0"/>
    </xf>
    <xf numFmtId="14" fontId="3" fillId="6" borderId="3" xfId="0" applyNumberFormat="1" applyFont="1" applyFill="1" applyBorder="1" applyProtection="1">
      <protection locked="0"/>
    </xf>
    <xf numFmtId="14" fontId="3" fillId="6" borderId="10" xfId="0" applyNumberFormat="1" applyFont="1" applyFill="1" applyBorder="1" applyProtection="1">
      <protection locked="0"/>
    </xf>
    <xf numFmtId="0" fontId="4" fillId="2" borderId="0" xfId="0" applyFont="1" applyFill="1" applyAlignment="1">
      <alignment horizontal="left" vertical="center"/>
    </xf>
    <xf numFmtId="0" fontId="5" fillId="0" borderId="34" xfId="0" applyFont="1" applyBorder="1" applyAlignment="1">
      <alignment vertical="center"/>
    </xf>
    <xf numFmtId="0" fontId="5" fillId="0" borderId="34" xfId="0" applyFont="1" applyBorder="1" applyAlignment="1">
      <alignment vertical="center" wrapText="1"/>
    </xf>
    <xf numFmtId="0" fontId="6" fillId="0" borderId="11" xfId="0" applyFont="1" applyBorder="1" applyAlignment="1">
      <alignment horizontal="left" vertical="center"/>
    </xf>
    <xf numFmtId="0" fontId="6" fillId="0" borderId="4" xfId="0" applyFont="1" applyBorder="1" applyAlignment="1">
      <alignment horizontal="center" wrapText="1"/>
    </xf>
    <xf numFmtId="0" fontId="6" fillId="0" borderId="19" xfId="0" applyFont="1" applyBorder="1" applyAlignment="1">
      <alignment horizontal="center" wrapText="1"/>
    </xf>
    <xf numFmtId="0" fontId="4" fillId="2" borderId="1" xfId="0" applyFont="1" applyFill="1" applyBorder="1" applyAlignment="1">
      <alignment horizontal="center" vertical="center" wrapText="1"/>
    </xf>
    <xf numFmtId="0" fontId="5" fillId="0" borderId="32" xfId="0" applyFont="1" applyBorder="1" applyAlignment="1">
      <alignment horizontal="left" vertical="center" wrapText="1"/>
    </xf>
    <xf numFmtId="0" fontId="3" fillId="0" borderId="2" xfId="0" applyFont="1" applyBorder="1" applyAlignment="1">
      <alignment horizontal="center" wrapText="1"/>
    </xf>
    <xf numFmtId="0" fontId="3" fillId="0" borderId="32" xfId="0" applyFont="1" applyBorder="1" applyAlignment="1">
      <alignment horizontal="left" vertical="center" wrapText="1"/>
    </xf>
    <xf numFmtId="0" fontId="3" fillId="0" borderId="15" xfId="0" applyFont="1" applyBorder="1" applyAlignment="1">
      <alignment horizontal="left" vertical="center" wrapText="1"/>
    </xf>
    <xf numFmtId="0" fontId="3" fillId="6" borderId="2" xfId="0" applyFont="1" applyFill="1" applyBorder="1" applyAlignment="1" applyProtection="1">
      <alignment wrapText="1"/>
      <protection locked="0"/>
    </xf>
    <xf numFmtId="0" fontId="3" fillId="6" borderId="3" xfId="0" applyFont="1" applyFill="1" applyBorder="1" applyAlignment="1" applyProtection="1">
      <alignment wrapText="1"/>
      <protection locked="0"/>
    </xf>
    <xf numFmtId="14" fontId="3" fillId="6" borderId="3" xfId="0" applyNumberFormat="1" applyFont="1" applyFill="1" applyBorder="1" applyAlignment="1" applyProtection="1">
      <alignment wrapText="1"/>
      <protection locked="0"/>
    </xf>
    <xf numFmtId="14" fontId="3" fillId="6" borderId="30" xfId="0" applyNumberFormat="1" applyFont="1" applyFill="1" applyBorder="1" applyAlignment="1" applyProtection="1">
      <alignment wrapText="1"/>
      <protection locked="0"/>
    </xf>
    <xf numFmtId="0" fontId="3" fillId="6" borderId="26" xfId="0" applyFont="1" applyFill="1" applyBorder="1" applyAlignment="1" applyProtection="1">
      <alignment wrapText="1"/>
      <protection locked="0"/>
    </xf>
    <xf numFmtId="0" fontId="5" fillId="6" borderId="36" xfId="0" applyFont="1" applyFill="1" applyBorder="1" applyAlignment="1" applyProtection="1">
      <alignment wrapText="1"/>
      <protection locked="0"/>
    </xf>
    <xf numFmtId="14" fontId="3" fillId="6" borderId="36" xfId="0" applyNumberFormat="1" applyFont="1" applyFill="1" applyBorder="1" applyAlignment="1" applyProtection="1">
      <alignment wrapText="1"/>
      <protection locked="0"/>
    </xf>
    <xf numFmtId="0" fontId="3" fillId="6" borderId="36" xfId="0" applyFont="1" applyFill="1" applyBorder="1" applyAlignment="1" applyProtection="1">
      <alignment wrapText="1"/>
      <protection locked="0"/>
    </xf>
    <xf numFmtId="0" fontId="3" fillId="6" borderId="28" xfId="0" applyFont="1" applyFill="1" applyBorder="1" applyAlignment="1" applyProtection="1">
      <alignment wrapText="1"/>
      <protection locked="0"/>
    </xf>
    <xf numFmtId="0" fontId="4" fillId="2" borderId="8" xfId="0" applyFont="1" applyFill="1" applyBorder="1" applyAlignment="1">
      <alignment horizontal="center" vertical="center" wrapText="1"/>
    </xf>
    <xf numFmtId="0" fontId="22" fillId="0" borderId="0" xfId="0" applyFont="1" applyAlignment="1">
      <alignment vertical="center"/>
    </xf>
    <xf numFmtId="0" fontId="21" fillId="0" borderId="0" xfId="0" applyFont="1"/>
    <xf numFmtId="0" fontId="3" fillId="0" borderId="0" xfId="0" applyFont="1" applyAlignment="1">
      <alignment horizontal="left" vertical="center" wrapText="1" indent="1"/>
    </xf>
    <xf numFmtId="0" fontId="3" fillId="0" borderId="0" xfId="0" applyFont="1" applyAlignment="1">
      <alignment horizontal="left"/>
    </xf>
    <xf numFmtId="0" fontId="23" fillId="0" borderId="0" xfId="0" applyFont="1" applyAlignment="1">
      <alignment horizontal="left" vertical="center" wrapText="1" indent="1"/>
    </xf>
    <xf numFmtId="0" fontId="11" fillId="0" borderId="0" xfId="0" applyFont="1" applyAlignment="1">
      <alignment horizontal="left" wrapText="1"/>
    </xf>
    <xf numFmtId="0" fontId="0" fillId="0" borderId="0" xfId="0" applyAlignment="1">
      <alignment vertical="top"/>
    </xf>
    <xf numFmtId="0" fontId="6" fillId="0" borderId="11" xfId="0" applyFont="1" applyBorder="1" applyAlignment="1">
      <alignment wrapText="1"/>
    </xf>
    <xf numFmtId="0" fontId="6" fillId="5" borderId="8" xfId="0" applyFont="1" applyFill="1" applyBorder="1" applyAlignment="1">
      <alignment wrapText="1"/>
    </xf>
    <xf numFmtId="0" fontId="4" fillId="5" borderId="8" xfId="0" applyFont="1" applyFill="1" applyBorder="1" applyAlignment="1">
      <alignment vertical="center" wrapText="1"/>
    </xf>
    <xf numFmtId="0" fontId="23" fillId="5" borderId="0" xfId="0" applyFont="1" applyFill="1" applyAlignment="1">
      <alignment vertical="center"/>
    </xf>
    <xf numFmtId="0" fontId="23" fillId="0" borderId="0" xfId="0" applyFont="1" applyAlignment="1">
      <alignment vertical="center"/>
    </xf>
    <xf numFmtId="0" fontId="23" fillId="0" borderId="0" xfId="0" applyFont="1"/>
    <xf numFmtId="0" fontId="3" fillId="5" borderId="8" xfId="0" applyFont="1" applyFill="1" applyBorder="1" applyAlignment="1">
      <alignment wrapText="1"/>
    </xf>
    <xf numFmtId="14" fontId="3" fillId="5" borderId="8" xfId="0" applyNumberFormat="1" applyFont="1" applyFill="1" applyBorder="1" applyAlignment="1">
      <alignment wrapText="1"/>
    </xf>
    <xf numFmtId="0" fontId="5" fillId="5" borderId="8" xfId="0" applyFont="1" applyFill="1" applyBorder="1" applyAlignment="1">
      <alignment wrapText="1"/>
    </xf>
    <xf numFmtId="0" fontId="6" fillId="0" borderId="0" xfId="0" applyFont="1" applyAlignment="1">
      <alignment wrapText="1"/>
    </xf>
    <xf numFmtId="0" fontId="6" fillId="0" borderId="8" xfId="0" applyFont="1" applyBorder="1" applyAlignment="1">
      <alignment vertical="center"/>
    </xf>
    <xf numFmtId="0" fontId="7" fillId="2" borderId="37" xfId="1" applyFont="1" applyFill="1" applyBorder="1" applyAlignment="1" applyProtection="1">
      <alignment vertical="center"/>
    </xf>
    <xf numFmtId="0" fontId="7" fillId="2" borderId="38" xfId="1" applyFont="1" applyFill="1" applyBorder="1" applyAlignment="1" applyProtection="1">
      <alignment vertical="center"/>
    </xf>
    <xf numFmtId="0" fontId="7" fillId="2" borderId="39" xfId="1" applyFont="1" applyFill="1" applyBorder="1" applyAlignment="1" applyProtection="1">
      <alignment vertical="center"/>
    </xf>
    <xf numFmtId="0" fontId="6" fillId="0" borderId="6" xfId="0" applyFont="1" applyBorder="1" applyAlignment="1">
      <alignment horizontal="left" vertical="center"/>
    </xf>
    <xf numFmtId="0" fontId="8" fillId="0" borderId="17" xfId="0" applyFont="1" applyBorder="1" applyAlignment="1">
      <alignment horizontal="center" wrapText="1"/>
    </xf>
    <xf numFmtId="0" fontId="8" fillId="0" borderId="25" xfId="0" applyFont="1" applyBorder="1" applyAlignment="1">
      <alignment horizontal="center" wrapText="1"/>
    </xf>
    <xf numFmtId="0" fontId="8" fillId="0" borderId="7" xfId="0" applyFont="1" applyBorder="1" applyAlignment="1">
      <alignment horizontal="center" wrapText="1"/>
    </xf>
    <xf numFmtId="14" fontId="5" fillId="6" borderId="2" xfId="0" applyNumberFormat="1" applyFont="1" applyFill="1" applyBorder="1" applyProtection="1">
      <protection locked="0"/>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13" fillId="0" borderId="0" xfId="0" applyFont="1"/>
    <xf numFmtId="0" fontId="3" fillId="0" borderId="0" xfId="0" applyFont="1" applyAlignment="1">
      <alignment wrapText="1"/>
    </xf>
    <xf numFmtId="0" fontId="5" fillId="0" borderId="26" xfId="0" applyFont="1" applyBorder="1" applyAlignment="1">
      <alignment horizontal="left" wrapText="1"/>
    </xf>
    <xf numFmtId="0" fontId="5" fillId="0" borderId="9" xfId="0" applyFont="1" applyBorder="1" applyAlignment="1">
      <alignment horizontal="left" wrapText="1"/>
    </xf>
    <xf numFmtId="0" fontId="5" fillId="0" borderId="27" xfId="0" applyFont="1" applyBorder="1" applyAlignment="1">
      <alignment horizontal="left" wrapText="1"/>
    </xf>
    <xf numFmtId="0" fontId="3" fillId="0" borderId="11" xfId="0" applyFont="1" applyBorder="1" applyAlignment="1">
      <alignment horizontal="left" vertical="top" wrapText="1"/>
    </xf>
    <xf numFmtId="0" fontId="3" fillId="0" borderId="4" xfId="0" applyFont="1" applyBorder="1" applyAlignment="1">
      <alignment horizontal="left" vertical="top" wrapText="1"/>
    </xf>
    <xf numFmtId="0" fontId="3" fillId="0" borderId="19" xfId="0" applyFont="1" applyBorder="1" applyAlignment="1">
      <alignment horizontal="left" vertical="top" wrapText="1"/>
    </xf>
    <xf numFmtId="0" fontId="5" fillId="0" borderId="11" xfId="0" applyFont="1" applyBorder="1" applyAlignment="1">
      <alignment horizontal="left" vertical="center" wrapText="1"/>
    </xf>
    <xf numFmtId="0" fontId="3" fillId="0" borderId="4" xfId="0" applyFont="1" applyBorder="1" applyAlignment="1">
      <alignment horizontal="left" vertical="center" wrapText="1"/>
    </xf>
    <xf numFmtId="0" fontId="3" fillId="0" borderId="19" xfId="0" applyFont="1" applyBorder="1" applyAlignment="1">
      <alignment horizontal="left" vertical="center" wrapText="1"/>
    </xf>
    <xf numFmtId="0" fontId="7" fillId="2" borderId="11" xfId="1" applyFont="1" applyFill="1" applyBorder="1" applyAlignment="1" applyProtection="1">
      <alignment horizontal="left" vertical="center"/>
    </xf>
    <xf numFmtId="0" fontId="7" fillId="2" borderId="4" xfId="1" applyFont="1" applyFill="1" applyBorder="1" applyAlignment="1" applyProtection="1">
      <alignment horizontal="left" vertical="center"/>
    </xf>
    <xf numFmtId="0" fontId="7" fillId="2" borderId="19" xfId="1" applyFont="1" applyFill="1" applyBorder="1" applyAlignment="1" applyProtection="1">
      <alignment horizontal="left" vertical="center"/>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24" fillId="0" borderId="26" xfId="3" applyBorder="1" applyAlignment="1" applyProtection="1">
      <alignment horizontal="left" vertical="top" wrapText="1"/>
    </xf>
    <xf numFmtId="0" fontId="24" fillId="0" borderId="9" xfId="3" applyBorder="1" applyAlignment="1" applyProtection="1">
      <alignment horizontal="left" vertical="top" wrapText="1"/>
    </xf>
    <xf numFmtId="0" fontId="24" fillId="0" borderId="27" xfId="3" applyBorder="1" applyAlignment="1" applyProtection="1">
      <alignment horizontal="left" vertical="top" wrapText="1"/>
    </xf>
    <xf numFmtId="0" fontId="17" fillId="0" borderId="13" xfId="0" applyFont="1" applyBorder="1" applyAlignment="1">
      <alignment horizontal="left" vertical="center" wrapText="1"/>
    </xf>
    <xf numFmtId="0" fontId="17" fillId="0" borderId="31" xfId="0" applyFont="1" applyBorder="1" applyAlignment="1">
      <alignment horizontal="left" vertical="center" wrapText="1"/>
    </xf>
    <xf numFmtId="0" fontId="3" fillId="0" borderId="24" xfId="0" applyFont="1" applyBorder="1" applyAlignment="1">
      <alignment horizontal="left" vertical="center" wrapText="1"/>
    </xf>
    <xf numFmtId="0" fontId="3" fillId="0" borderId="0" xfId="0" applyFont="1" applyAlignment="1">
      <alignment horizontal="left" vertical="center" wrapText="1"/>
    </xf>
    <xf numFmtId="0" fontId="13" fillId="0" borderId="0" xfId="0" applyFont="1"/>
    <xf numFmtId="0" fontId="4" fillId="2" borderId="20" xfId="0" applyFont="1" applyFill="1" applyBorder="1" applyAlignment="1">
      <alignment vertical="center" wrapText="1"/>
    </xf>
    <xf numFmtId="0" fontId="4" fillId="2" borderId="13" xfId="0" applyFont="1" applyFill="1" applyBorder="1" applyAlignment="1">
      <alignment vertical="center" wrapText="1"/>
    </xf>
    <xf numFmtId="0" fontId="5" fillId="0" borderId="0" xfId="0" applyFont="1" applyAlignment="1">
      <alignment wrapText="1"/>
    </xf>
    <xf numFmtId="0" fontId="13" fillId="0" borderId="0" xfId="0" applyFont="1" applyAlignment="1">
      <alignment wrapText="1"/>
    </xf>
    <xf numFmtId="0" fontId="4" fillId="2" borderId="21" xfId="0" applyFont="1" applyFill="1" applyBorder="1" applyAlignment="1">
      <alignment vertical="center" wrapText="1"/>
    </xf>
    <xf numFmtId="0" fontId="4" fillId="2" borderId="14" xfId="0" applyFont="1" applyFill="1" applyBorder="1" applyAlignment="1">
      <alignment vertical="center" wrapText="1"/>
    </xf>
  </cellXfs>
  <cellStyles count="4">
    <cellStyle name="Heading 2 2" xfId="1" xr:uid="{00000000-0005-0000-0000-000000000000}"/>
    <cellStyle name="Hyperlink" xfId="3" builtinId="8"/>
    <cellStyle name="Normal" xfId="0" builtinId="0"/>
    <cellStyle name="Normal 4" xfId="2" xr:uid="{00000000-0005-0000-0000-000002000000}"/>
  </cellStyles>
  <dxfs count="5">
    <dxf>
      <font>
        <b val="0"/>
        <i val="0"/>
        <strike val="0"/>
        <condense val="0"/>
        <extend val="0"/>
        <outline val="0"/>
        <shadow val="0"/>
        <u val="none"/>
        <vertAlign val="baseline"/>
        <sz val="11"/>
        <color theme="1"/>
        <name val="Arial"/>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1" justifyLastLine="0" shrinkToFit="0" readingOrder="0"/>
      <protection locked="1" hidden="0"/>
    </dxf>
    <dxf>
      <border outline="0">
        <left style="medium">
          <color indexed="64"/>
        </left>
        <right style="medium">
          <color indexed="64"/>
        </right>
        <bottom style="medium">
          <color indexed="64"/>
        </bottom>
      </border>
    </dxf>
    <dxf>
      <alignment vertical="bottom" textRotation="0" indent="0" justifyLastLine="0" shrinkToFit="0" readingOrder="0"/>
    </dxf>
  </dxfs>
  <tableStyles count="1" defaultTableStyle="TableStyleMedium2" defaultPivotStyle="PivotStyleLight16">
    <tableStyle name="Table Style 1" pivot="0" count="0" xr9:uid="{8E8AB089-C6E9-4976-9725-B9A67824899C}"/>
  </tableStyles>
  <colors>
    <mruColors>
      <color rgb="FF7FA29A"/>
      <color rgb="FF046B5C"/>
      <color rgb="FFF2F2F2"/>
      <color rgb="FFE8DFCA"/>
      <color rgb="FFF2F1E8"/>
      <color rgb="FFE0D4B5"/>
      <color rgb="FF16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FFF5A5A-E0FD-41F3-8969-D9934A7A2D10}" name="Table1" displayName="Table1" ref="A12:C14" totalsRowShown="0" headerRowDxfId="4" tableBorderDxfId="3">
  <autoFilter ref="A12:C14" xr:uid="{ECE9D3BC-C563-4574-93CA-F1834E88C0A4}"/>
  <tableColumns count="3">
    <tableColumn id="1" xr3:uid="{3B997416-E401-4B26-9A4E-739AE6C002D4}" name="Tab topic:" dataDxfId="2"/>
    <tableColumn id="2" xr3:uid="{9C991469-68AA-4505-BD84-F3E2CB543B94}" name="Tab name:" dataDxfId="1"/>
    <tableColumn id="3" xr3:uid="{5F3407BC-1856-436E-BBE6-D04E7F6AEC60}" name="Number of tabs available:" dataDxfId="0"/>
  </tableColumns>
  <tableStyleInfo name="Table Style 1" showFirstColumn="0" showLastColumn="0" showRowStripes="1" showColumnStripes="0"/>
  <extLst>
    <ext xmlns:x14="http://schemas.microsoft.com/office/spreadsheetml/2009/9/main" uri="{504A1905-F514-4f6f-8877-14C23A59335A}">
      <x14:table altText="Organization"/>
    </ext>
  </extLst>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mailto:mcgdmcoactions@cms.hhs.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2"/>
  <sheetViews>
    <sheetView showGridLines="0" topLeftCell="A5" zoomScale="90" zoomScaleNormal="90" workbookViewId="0">
      <selection activeCell="A11" sqref="A11:C11"/>
    </sheetView>
  </sheetViews>
  <sheetFormatPr defaultColWidth="8.88671875" defaultRowHeight="14.4" x14ac:dyDescent="0.3"/>
  <cols>
    <col min="1" max="1" width="77.109375" customWidth="1"/>
    <col min="2" max="2" width="24.5546875" customWidth="1"/>
    <col min="3" max="3" width="56" customWidth="1"/>
  </cols>
  <sheetData>
    <row r="1" spans="1:3" ht="23.4" thickBot="1" x14ac:dyDescent="0.35">
      <c r="A1" s="129" t="s">
        <v>0</v>
      </c>
      <c r="B1" s="130"/>
      <c r="C1" s="131"/>
    </row>
    <row r="2" spans="1:3" ht="195.9" customHeight="1" x14ac:dyDescent="0.3">
      <c r="A2" s="139" t="s">
        <v>1</v>
      </c>
      <c r="B2" s="140"/>
      <c r="C2" s="141"/>
    </row>
    <row r="3" spans="1:3" s="109" customFormat="1" ht="87.9" customHeight="1" x14ac:dyDescent="0.3">
      <c r="A3" s="148" t="s">
        <v>2</v>
      </c>
      <c r="B3" s="149"/>
      <c r="C3" s="150"/>
    </row>
    <row r="4" spans="1:3" ht="45" customHeight="1" x14ac:dyDescent="0.3">
      <c r="A4" s="151" t="s">
        <v>3</v>
      </c>
      <c r="B4" s="152"/>
      <c r="C4" s="153"/>
    </row>
    <row r="5" spans="1:3" ht="43.35" customHeight="1" x14ac:dyDescent="0.3">
      <c r="A5" s="148" t="s">
        <v>4</v>
      </c>
      <c r="B5" s="149"/>
      <c r="C5" s="150"/>
    </row>
    <row r="6" spans="1:3" ht="30.6" customHeight="1" x14ac:dyDescent="0.3">
      <c r="A6" s="148" t="s">
        <v>5</v>
      </c>
      <c r="B6" s="149"/>
      <c r="C6" s="150"/>
    </row>
    <row r="7" spans="1:3" ht="39.75" customHeight="1" x14ac:dyDescent="0.3">
      <c r="A7" s="148" t="s">
        <v>6</v>
      </c>
      <c r="B7" s="149"/>
      <c r="C7" s="150"/>
    </row>
    <row r="8" spans="1:3" ht="21.6" customHeight="1" thickBot="1" x14ac:dyDescent="0.35">
      <c r="A8" s="154" t="s">
        <v>7</v>
      </c>
      <c r="B8" s="155"/>
      <c r="C8" s="156"/>
    </row>
    <row r="9" spans="1:3" ht="17.25" customHeight="1" thickBot="1" x14ac:dyDescent="0.35">
      <c r="A9" s="103" t="s">
        <v>8</v>
      </c>
    </row>
    <row r="10" spans="1:3" ht="22.5" customHeight="1" thickBot="1" x14ac:dyDescent="0.35">
      <c r="A10" s="129" t="s">
        <v>9</v>
      </c>
      <c r="B10" s="130"/>
      <c r="C10" s="131"/>
    </row>
    <row r="11" spans="1:3" ht="62.25" customHeight="1" x14ac:dyDescent="0.3">
      <c r="A11" s="142" t="s">
        <v>10</v>
      </c>
      <c r="B11" s="143"/>
      <c r="C11" s="144"/>
    </row>
    <row r="12" spans="1:3" ht="25.65" customHeight="1" x14ac:dyDescent="0.3">
      <c r="A12" s="108" t="s">
        <v>11</v>
      </c>
      <c r="B12" s="59" t="s">
        <v>12</v>
      </c>
      <c r="C12" s="59" t="s">
        <v>13</v>
      </c>
    </row>
    <row r="13" spans="1:3" x14ac:dyDescent="0.3">
      <c r="A13" s="105" t="s">
        <v>14</v>
      </c>
      <c r="B13" s="5" t="s">
        <v>15</v>
      </c>
      <c r="C13" s="106">
        <v>1</v>
      </c>
    </row>
    <row r="14" spans="1:3" ht="14.4" customHeight="1" x14ac:dyDescent="0.3">
      <c r="A14" s="105" t="s">
        <v>16</v>
      </c>
      <c r="B14" s="5" t="s">
        <v>17</v>
      </c>
      <c r="C14" s="106">
        <v>15</v>
      </c>
    </row>
    <row r="15" spans="1:3" ht="0.6" customHeight="1" x14ac:dyDescent="0.3">
      <c r="A15" s="107" t="s">
        <v>18</v>
      </c>
      <c r="B15" s="5"/>
      <c r="C15" s="106"/>
    </row>
    <row r="16" spans="1:3" ht="14.4" customHeight="1" thickBot="1" x14ac:dyDescent="0.35">
      <c r="A16" s="104" t="s">
        <v>8</v>
      </c>
    </row>
    <row r="17" spans="1:3" ht="23.4" thickBot="1" x14ac:dyDescent="0.35">
      <c r="A17" s="145" t="s">
        <v>19</v>
      </c>
      <c r="B17" s="146"/>
      <c r="C17" s="147"/>
    </row>
    <row r="18" spans="1:3" ht="45" customHeight="1" x14ac:dyDescent="0.3">
      <c r="A18" s="139" t="s">
        <v>20</v>
      </c>
      <c r="B18" s="140"/>
      <c r="C18" s="141"/>
    </row>
    <row r="19" spans="1:3" ht="36.6" customHeight="1" thickBot="1" x14ac:dyDescent="0.35">
      <c r="A19" s="136" t="s">
        <v>21</v>
      </c>
      <c r="B19" s="137"/>
      <c r="C19" s="138"/>
    </row>
    <row r="20" spans="1:3" x14ac:dyDescent="0.3">
      <c r="A20" s="104"/>
    </row>
    <row r="21" spans="1:3" ht="75.599999999999994" customHeight="1" x14ac:dyDescent="0.3">
      <c r="A21" s="135" t="s">
        <v>22</v>
      </c>
      <c r="B21" s="135"/>
      <c r="C21" s="135"/>
    </row>
    <row r="22" spans="1:3" x14ac:dyDescent="0.3">
      <c r="A22" s="104" t="s">
        <v>23</v>
      </c>
    </row>
  </sheetData>
  <sheetProtection algorithmName="SHA-512" hashValue="F8LEwTzxxm2d7DJyV3i5Q0st/LsZWCif0Z2ZZ89pvBoD+oCt/OKXteJKlehJ4/4gvSMvvjoHwAThHp6GKSQxHg==" saltValue="IksS00+PUfI8deZ+etYD7A==" spinCount="100000" sheet="1" objects="1" scenarios="1"/>
  <mergeCells count="12">
    <mergeCell ref="A21:C21"/>
    <mergeCell ref="A19:C19"/>
    <mergeCell ref="A2:C2"/>
    <mergeCell ref="A11:C11"/>
    <mergeCell ref="A17:C17"/>
    <mergeCell ref="A18:C18"/>
    <mergeCell ref="A3:C3"/>
    <mergeCell ref="A4:C4"/>
    <mergeCell ref="A7:C7"/>
    <mergeCell ref="A5:C5"/>
    <mergeCell ref="A6:C6"/>
    <mergeCell ref="A8:C8"/>
  </mergeCells>
  <hyperlinks>
    <hyperlink ref="A8" r:id="rId1" xr:uid="{8CD6BAF3-B460-4418-A1FD-344AF46636E6}"/>
  </hyperlinks>
  <pageMargins left="0.7" right="0.7" top="0.75" bottom="0.75" header="0.3" footer="0.3"/>
  <pageSetup orientation="portrait" r:id="rId2"/>
  <headerFooter>
    <oddHeader>&amp;CDRAFT FOR STATE FEEDBACK ONLY</oddHeader>
    <oddFooter>&amp;RSeptember 9, 2020</oddFooter>
  </headerFooter>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15FDB-9446-4231-A8F2-826939B5B38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IF('I_State&amp;Prog_Info'!L15="","[Program 8]",'I_State&amp;Prog_Info'!L15)</f>
        <v>[Program 8]</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IF('I_State&amp;Prog_Info'!L17="","(Placeholder for plan type)",'I_State&amp;Prog_Info'!L17)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IF('I_State&amp;Prog_Info'!L59="","(Placeholder for providers)",'I_State&amp;Prog_Info'!L59)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IF('I_State&amp;Prog_Info'!L39="","(Placeholder for separate analysis and results document)",'I_State&amp;Prog_Info'!L39)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IF('I_State&amp;Prog_Info'!L40="","(Placeholder for separate analysis and results document)",'I_State&amp;Prog_Info'!L40)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IF('I_State&amp;Prog_Info'!L41="","(Placeholder for separate analysis and results document)",'I_State&amp;Prog_Info'!L41)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biRVThJhFHakeJpIO4I+C4WlRyAo3VEJt3iq4V8XtFef+nMZVAEfpa2lTUOoCX4rn4JDcNVCRAphBfE74AIqFQ==" saltValue="wDPuVTh6I7gMgyK/FDMu1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E160031F-7A8E-46D0-BDFD-4CC99C7B015A}"/>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437E512E-82DD-469C-A057-B753A0E189B1}">
          <x14:formula1>
            <xm:f>'Set Values'!$H$3:$H$12</xm:f>
          </x14:formula1>
          <xm:sqref>E18:CZ18</xm:sqref>
        </x14:dataValidation>
        <x14:dataValidation type="list" allowBlank="1" showInputMessage="1" xr:uid="{7E963080-AB07-4802-95DB-A72B6AEEDD2E}">
          <x14:formula1>
            <xm:f>'Set Values'!$K$3:$K$10</xm:f>
          </x14:formula1>
          <xm:sqref>E23:L23</xm:sqref>
        </x14:dataValidation>
        <x14:dataValidation type="list" allowBlank="1" showInputMessage="1" prompt="To enter free text, select cell and type - do not click into cell" xr:uid="{50C0715F-748E-4CB9-AE52-29567299B209}">
          <x14:formula1>
            <xm:f>'Set Values'!$G$3:$G$14</xm:f>
          </x14:formula1>
          <xm:sqref>E16:CZ16</xm:sqref>
        </x14:dataValidation>
        <x14:dataValidation type="list" allowBlank="1" showInputMessage="1" showErrorMessage="1" xr:uid="{22B2B594-F1B2-462E-8A7F-7F90BC7613C3}">
          <x14:formula1>
            <xm:f>'Set Values'!$L$3:$L$5</xm:f>
          </x14:formula1>
          <xm:sqref>E24:L24</xm:sqref>
        </x14:dataValidation>
        <x14:dataValidation type="list" allowBlank="1" showInputMessage="1" showErrorMessage="1" xr:uid="{E346A345-3D21-4FDA-B46E-E483B0A691B5}">
          <x14:formula1>
            <xm:f>'Set Values'!$M$3:$M$4</xm:f>
          </x14:formula1>
          <xm:sqref>E31:AR31 E38:AR38</xm:sqref>
        </x14:dataValidation>
        <x14:dataValidation type="list" allowBlank="1" showInputMessage="1" prompt="To enter free text, select cell and type - do not click into cell" xr:uid="{62AABD41-C20F-4BD4-B662-91C28AF5805D}">
          <x14:formula1>
            <xm:f>'Set Values'!$F$3:$F$12</xm:f>
          </x14:formula1>
          <xm:sqref>E14:CZ14</xm:sqref>
        </x14:dataValidation>
        <x14:dataValidation type="list" allowBlank="1" showInputMessage="1" prompt="To enter free text, select cell and type - do not click into cell" xr:uid="{C0793C1A-129B-4843-9504-2F11BB609DA2}">
          <x14:formula1>
            <xm:f>'Set Values'!$I$3:$I$7</xm:f>
          </x14:formula1>
          <xm:sqref>E17:CZ17</xm:sqref>
        </x14:dataValidation>
        <x14:dataValidation type="list" allowBlank="1" showInputMessage="1" xr:uid="{87792807-1F37-47C1-860A-A0A92485CF20}">
          <x14:formula1>
            <xm:f>'Set Values'!$I$3:$I$7</xm:f>
          </x14:formula1>
          <xm:sqref>E19:CZ19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8D885-ABB1-4572-9BBD-5852DC1E8673}">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IF('I_State&amp;Prog_Info'!M15="","[Program 9]",'I_State&amp;Prog_Info'!M15)</f>
        <v>[Program 9]</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IF('I_State&amp;Prog_Info'!M17="","(Placeholder for plan type)",'I_State&amp;Prog_Info'!M17)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IF('I_State&amp;Prog_Info'!M59="","(Placeholder for providers)",'I_State&amp;Prog_Info'!M59)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IF('I_State&amp;Prog_Info'!M39="","(Placeholder for separate analysis and results document)",'I_State&amp;Prog_Info'!M39)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IF('I_State&amp;Prog_Info'!M40="","(Placeholder for separate analysis and results document)",'I_State&amp;Prog_Info'!M40)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IF('I_State&amp;Prog_Info'!M41="","(Placeholder for separate analysis and results document)",'I_State&amp;Prog_Info'!M41)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daGXQqEV0oyrxfhl7Y/ohz5YAp8iF0v0nA14lnkJJnwnqTcIzX07/g6QSS1jQjdUe11eMYJ4blvKELO64t4ZXw==" saltValue="L81yZ6xHcnGDvDzluHbu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7C9DF37-7090-4776-B597-047A2D659D0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CFE8060-767D-453A-AFA3-CB676C0D35DA}">
          <x14:formula1>
            <xm:f>'Set Values'!$I$3:$I$7</xm:f>
          </x14:formula1>
          <xm:sqref>E19:CZ19</xm:sqref>
        </x14:dataValidation>
        <x14:dataValidation type="list" allowBlank="1" showInputMessage="1" prompt="To enter free text, select cell and type - do not click into cell" xr:uid="{8E5AD156-595A-4232-A6A1-BF60F6598EF6}">
          <x14:formula1>
            <xm:f>'Set Values'!$I$3:$I$7</xm:f>
          </x14:formula1>
          <xm:sqref>E17:CZ17</xm:sqref>
        </x14:dataValidation>
        <x14:dataValidation type="list" allowBlank="1" showInputMessage="1" prompt="To enter free text, select cell and type - do not click into cell" xr:uid="{B0022BDB-BC50-4CBC-BF0E-361BE072E1C1}">
          <x14:formula1>
            <xm:f>'Set Values'!$F$3:$F$12</xm:f>
          </x14:formula1>
          <xm:sqref>E14:CZ14</xm:sqref>
        </x14:dataValidation>
        <x14:dataValidation type="list" allowBlank="1" showInputMessage="1" showErrorMessage="1" xr:uid="{6A3DE69B-9DBA-46AE-A532-C80669D5BC92}">
          <x14:formula1>
            <xm:f>'Set Values'!$M$3:$M$4</xm:f>
          </x14:formula1>
          <xm:sqref>E31:AR31 E38:AR38</xm:sqref>
        </x14:dataValidation>
        <x14:dataValidation type="list" allowBlank="1" showInputMessage="1" showErrorMessage="1" xr:uid="{A385F201-A511-4E72-AF62-FC7062A70C53}">
          <x14:formula1>
            <xm:f>'Set Values'!$L$3:$L$5</xm:f>
          </x14:formula1>
          <xm:sqref>E24:L24</xm:sqref>
        </x14:dataValidation>
        <x14:dataValidation type="list" allowBlank="1" showInputMessage="1" prompt="To enter free text, select cell and type - do not click into cell" xr:uid="{425AAA53-F7F0-477E-8B5A-13F0B9BD8FCA}">
          <x14:formula1>
            <xm:f>'Set Values'!$G$3:$G$14</xm:f>
          </x14:formula1>
          <xm:sqref>E16:CZ16</xm:sqref>
        </x14:dataValidation>
        <x14:dataValidation type="list" allowBlank="1" showInputMessage="1" xr:uid="{5FE75B69-7C48-4DAD-8E9A-DE6A5D3561C7}">
          <x14:formula1>
            <xm:f>'Set Values'!$K$3:$K$10</xm:f>
          </x14:formula1>
          <xm:sqref>E23:L23</xm:sqref>
        </x14:dataValidation>
        <x14:dataValidation type="list" allowBlank="1" showInputMessage="1" prompt="To enter free text, select cell and type - do not click into cell" xr:uid="{A95AD7DC-7ECC-42C5-820F-854013EA7028}">
          <x14:formula1>
            <xm:f>'Set Values'!$H$3:$H$12</xm:f>
          </x14:formula1>
          <xm:sqref>E18:CZ18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D6C9C-C919-45FC-8C0B-1EBFF50E99B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IF('I_State&amp;Prog_Info'!N15="","[Program 10]",'I_State&amp;Prog_Info'!N15)</f>
        <v>[Program 10]</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IF('I_State&amp;Prog_Info'!N17="","(Placeholder for plan type)",'I_State&amp;Prog_Info'!N17)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IF('I_State&amp;Prog_Info'!N59="","(Placeholder for providers)",'I_State&amp;Prog_Info'!N59)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IF('I_State&amp;Prog_Info'!N39="","(Placeholder for separate analysis and results document)",'I_State&amp;Prog_Info'!N39)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IF('I_State&amp;Prog_Info'!N40="","(Placeholder for separate analysis and results document)",'I_State&amp;Prog_Info'!N40)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IF('I_State&amp;Prog_Info'!N41="","(Placeholder for separate analysis and results document)",'I_State&amp;Prog_Info'!N41)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VajhkPqf+WWtla/n5t9c08fqXuV6iii19uQjT57FOsbUGceN1fXyLRxOrTFEbzEv8qfYldDIPqTJNjHCsXfCBw==" saltValue="1+OP/JvLkk5ruv8ojBoqC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AFE3378C-1D6D-47B2-A055-80AC6B9FDE2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37290AD6-5413-4EB3-889B-2C1C8D21644D}">
          <x14:formula1>
            <xm:f>'Set Values'!$H$3:$H$12</xm:f>
          </x14:formula1>
          <xm:sqref>E18:CZ18</xm:sqref>
        </x14:dataValidation>
        <x14:dataValidation type="list" allowBlank="1" showInputMessage="1" xr:uid="{AC29E261-A2A5-4274-A587-FF035D8F099A}">
          <x14:formula1>
            <xm:f>'Set Values'!$K$3:$K$10</xm:f>
          </x14:formula1>
          <xm:sqref>E23:L23</xm:sqref>
        </x14:dataValidation>
        <x14:dataValidation type="list" allowBlank="1" showInputMessage="1" prompt="To enter free text, select cell and type - do not click into cell" xr:uid="{E0A36956-4D87-4203-B3F3-6FD0C1201687}">
          <x14:formula1>
            <xm:f>'Set Values'!$G$3:$G$14</xm:f>
          </x14:formula1>
          <xm:sqref>E16:CZ16</xm:sqref>
        </x14:dataValidation>
        <x14:dataValidation type="list" allowBlank="1" showInputMessage="1" showErrorMessage="1" xr:uid="{4A0EAADA-0FE3-4BCF-843E-48AD3F92A5A5}">
          <x14:formula1>
            <xm:f>'Set Values'!$L$3:$L$5</xm:f>
          </x14:formula1>
          <xm:sqref>E24:L24</xm:sqref>
        </x14:dataValidation>
        <x14:dataValidation type="list" allowBlank="1" showInputMessage="1" showErrorMessage="1" xr:uid="{303F768A-E342-43F2-A2E2-CC30AC00859E}">
          <x14:formula1>
            <xm:f>'Set Values'!$M$3:$M$4</xm:f>
          </x14:formula1>
          <xm:sqref>E31:AR31 E38:AR38</xm:sqref>
        </x14:dataValidation>
        <x14:dataValidation type="list" allowBlank="1" showInputMessage="1" prompt="To enter free text, select cell and type - do not click into cell" xr:uid="{80FD821F-3300-4A25-97E8-E801B024A418}">
          <x14:formula1>
            <xm:f>'Set Values'!$F$3:$F$12</xm:f>
          </x14:formula1>
          <xm:sqref>E14:CZ14</xm:sqref>
        </x14:dataValidation>
        <x14:dataValidation type="list" allowBlank="1" showInputMessage="1" prompt="To enter free text, select cell and type - do not click into cell" xr:uid="{F310BD38-9DB1-4958-8473-1519073BE3A4}">
          <x14:formula1>
            <xm:f>'Set Values'!$I$3:$I$7</xm:f>
          </x14:formula1>
          <xm:sqref>E17:CZ17</xm:sqref>
        </x14:dataValidation>
        <x14:dataValidation type="list" allowBlank="1" showInputMessage="1" xr:uid="{A1B4DF53-1631-4FA0-9CCF-6462F44C353A}">
          <x14:formula1>
            <xm:f>'Set Values'!$I$3:$I$7</xm:f>
          </x14:formula1>
          <xm:sqref>E19:CZ19</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4761-19EA-49BE-974F-37B664C804C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IF('I_State&amp;Prog_Info'!O15="","[Program 11]",'I_State&amp;Prog_Info'!O15)</f>
        <v>[Program 11]</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IF('I_State&amp;Prog_Info'!O17="","(Placeholder for plan type)",'I_State&amp;Prog_Info'!O17)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IF('I_State&amp;Prog_Info'!O59="","(Placeholder for providers)",'I_State&amp;Prog_Info'!O59)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IF('I_State&amp;Prog_Info'!O39="","(Placeholder for separate analysis and results document)",'I_State&amp;Prog_Info'!O39)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IF('I_State&amp;Prog_Info'!O40="","(Placeholder for separate analysis and results document)",'I_State&amp;Prog_Info'!O40)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IF('I_State&amp;Prog_Info'!O41="","(Placeholder for separate analysis and results document)",'I_State&amp;Prog_Info'!O41)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AA2AKo/bnUF8kYCDCLs/4yEpXyRnpw8CKoviWMuiYuEe0SgYHqUpXmhBs6fn1+xBWypkgE7mpKLPkE9bLvLlow==" saltValue="POAWy9tW1+6fiKfhho3CD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B8F0B70B-5E2D-4938-81B7-5AD8CE11D8E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B40D979-525D-4604-9E50-177C4C9DFC6D}">
          <x14:formula1>
            <xm:f>'Set Values'!$I$3:$I$7</xm:f>
          </x14:formula1>
          <xm:sqref>E19:CZ19</xm:sqref>
        </x14:dataValidation>
        <x14:dataValidation type="list" allowBlank="1" showInputMessage="1" prompt="To enter free text, select cell and type - do not click into cell" xr:uid="{5FCE09CE-43DE-4F0B-AEA6-A7166F94463B}">
          <x14:formula1>
            <xm:f>'Set Values'!$I$3:$I$7</xm:f>
          </x14:formula1>
          <xm:sqref>E17:CZ17</xm:sqref>
        </x14:dataValidation>
        <x14:dataValidation type="list" allowBlank="1" showInputMessage="1" prompt="To enter free text, select cell and type - do not click into cell" xr:uid="{DAFCC888-C504-41D2-9687-4B706000E74F}">
          <x14:formula1>
            <xm:f>'Set Values'!$F$3:$F$12</xm:f>
          </x14:formula1>
          <xm:sqref>E14:CZ14</xm:sqref>
        </x14:dataValidation>
        <x14:dataValidation type="list" allowBlank="1" showInputMessage="1" showErrorMessage="1" xr:uid="{0DDE28CB-8C94-421F-98F5-918837D2F733}">
          <x14:formula1>
            <xm:f>'Set Values'!$M$3:$M$4</xm:f>
          </x14:formula1>
          <xm:sqref>E31:AR31 E38:AR38</xm:sqref>
        </x14:dataValidation>
        <x14:dataValidation type="list" allowBlank="1" showInputMessage="1" showErrorMessage="1" xr:uid="{E64FBDB8-33F0-4725-A976-2FE29584B4EC}">
          <x14:formula1>
            <xm:f>'Set Values'!$L$3:$L$5</xm:f>
          </x14:formula1>
          <xm:sqref>E24:L24</xm:sqref>
        </x14:dataValidation>
        <x14:dataValidation type="list" allowBlank="1" showInputMessage="1" prompt="To enter free text, select cell and type - do not click into cell" xr:uid="{EF469232-395C-4587-B483-ADD19AFC1294}">
          <x14:formula1>
            <xm:f>'Set Values'!$G$3:$G$14</xm:f>
          </x14:formula1>
          <xm:sqref>E16:CZ16</xm:sqref>
        </x14:dataValidation>
        <x14:dataValidation type="list" allowBlank="1" showInputMessage="1" xr:uid="{7ABDF271-06A2-41DB-B668-25C2F2C49CE5}">
          <x14:formula1>
            <xm:f>'Set Values'!$K$3:$K$10</xm:f>
          </x14:formula1>
          <xm:sqref>E23:L23</xm:sqref>
        </x14:dataValidation>
        <x14:dataValidation type="list" allowBlank="1" showInputMessage="1" prompt="To enter free text, select cell and type - do not click into cell" xr:uid="{06A73DE9-83CD-4550-A240-A31E771B6E31}">
          <x14:formula1>
            <xm:f>'Set Values'!$H$3:$H$12</xm:f>
          </x14:formula1>
          <xm:sqref>E18:CZ18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DDD15-957D-4D92-A43A-80B51667548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IF('I_State&amp;Prog_Info'!P15="","[Program 12]",'I_State&amp;Prog_Info'!P15)</f>
        <v>[Program 12]</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IF('I_State&amp;Prog_Info'!P17="","(Placeholder for plan type)",'I_State&amp;Prog_Info'!P17)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IF('I_State&amp;Prog_Info'!P59="","(Placeholder for providers)",'I_State&amp;Prog_Info'!P59)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IF('I_State&amp;Prog_Info'!P39="","(Placeholder for separate analysis and results document)",'I_State&amp;Prog_Info'!P39)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IF('I_State&amp;Prog_Info'!P40="","(Placeholder for separate analysis and results document)",'I_State&amp;Prog_Info'!P40)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IF('I_State&amp;Prog_Info'!P41="","(Placeholder for separate analysis and results document)",'I_State&amp;Prog_Info'!P41)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uq+A72ntYWA7BCTYX4D+CWabCxiiF09f7M4Sx5SrU8AzrQ4WggfegzJt/qrVKbT44niuv2VRuA+VuUccCZeIFQ==" saltValue="77iSFqaQzytiqAOGklve4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9BB5A2C-E86D-4884-A3BE-DE5F09F785C1}"/>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782BE8C4-DFF7-4D0F-854A-B142475EA28C}">
          <x14:formula1>
            <xm:f>'Set Values'!$H$3:$H$12</xm:f>
          </x14:formula1>
          <xm:sqref>E18:CZ18</xm:sqref>
        </x14:dataValidation>
        <x14:dataValidation type="list" allowBlank="1" showInputMessage="1" xr:uid="{7544A966-BB09-4B69-967B-C5824767E572}">
          <x14:formula1>
            <xm:f>'Set Values'!$K$3:$K$10</xm:f>
          </x14:formula1>
          <xm:sqref>E23:L23</xm:sqref>
        </x14:dataValidation>
        <x14:dataValidation type="list" allowBlank="1" showInputMessage="1" prompt="To enter free text, select cell and type - do not click into cell" xr:uid="{B9DEF982-CFD8-4D5F-9DDA-D2A7197DD3E3}">
          <x14:formula1>
            <xm:f>'Set Values'!$G$3:$G$14</xm:f>
          </x14:formula1>
          <xm:sqref>E16:CZ16</xm:sqref>
        </x14:dataValidation>
        <x14:dataValidation type="list" allowBlank="1" showInputMessage="1" showErrorMessage="1" xr:uid="{F03198FA-E6E2-45A5-B397-67AB0451A84F}">
          <x14:formula1>
            <xm:f>'Set Values'!$L$3:$L$5</xm:f>
          </x14:formula1>
          <xm:sqref>E24:L24</xm:sqref>
        </x14:dataValidation>
        <x14:dataValidation type="list" allowBlank="1" showInputMessage="1" showErrorMessage="1" xr:uid="{2ADCCD5F-91E5-4DCB-B871-AE922A5B18F8}">
          <x14:formula1>
            <xm:f>'Set Values'!$M$3:$M$4</xm:f>
          </x14:formula1>
          <xm:sqref>E31:AR31 E38:AR38</xm:sqref>
        </x14:dataValidation>
        <x14:dataValidation type="list" allowBlank="1" showInputMessage="1" prompt="To enter free text, select cell and type - do not click into cell" xr:uid="{D640F519-4DD8-48F0-B382-9E90F5AEFA87}">
          <x14:formula1>
            <xm:f>'Set Values'!$F$3:$F$12</xm:f>
          </x14:formula1>
          <xm:sqref>E14:CZ14</xm:sqref>
        </x14:dataValidation>
        <x14:dataValidation type="list" allowBlank="1" showInputMessage="1" prompt="To enter free text, select cell and type - do not click into cell" xr:uid="{27D8D145-55D4-4E2B-8F37-A781F8F83E66}">
          <x14:formula1>
            <xm:f>'Set Values'!$I$3:$I$7</xm:f>
          </x14:formula1>
          <xm:sqref>E17:CZ17</xm:sqref>
        </x14:dataValidation>
        <x14:dataValidation type="list" allowBlank="1" showInputMessage="1" xr:uid="{D40D5A2D-BB2D-4789-A425-60CD2B973D9B}">
          <x14:formula1>
            <xm:f>'Set Values'!$I$3:$I$7</xm:f>
          </x14:formula1>
          <xm:sqref>E19:CZ19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065E-0299-48F3-A8D4-B0D41D670C62}">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IF('I_State&amp;Prog_Info'!Q15="","[Program 13]",'I_State&amp;Prog_Info'!Q15)</f>
        <v>[Program 13]</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IF('I_State&amp;Prog_Info'!Q17="","(Placeholder for plan type)",'I_State&amp;Prog_Info'!Q17)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IF('I_State&amp;Prog_Info'!Q59="","(Placeholder for providers)",'I_State&amp;Prog_Info'!Q59)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IF('I_State&amp;Prog_Info'!Q39="","(Placeholder for separate analysis and results document)",'I_State&amp;Prog_Info'!Q39)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IF('I_State&amp;Prog_Info'!Q40="","(Placeholder for separate analysis and results document)",'I_State&amp;Prog_Info'!Q40)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IF('I_State&amp;Prog_Info'!Q41="","(Placeholder for separate analysis and results document)",'I_State&amp;Prog_Info'!Q41)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yg6fuPX3k7NwxR/ITO3StvFW05bo25kideogmtcrNbXYSRhUQqeB5U+/7IPMQCke6taDyNqDGUZk/7LWxHw1nA==" saltValue="2cESYK3RmeX4PRMyDCK7Z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DA890EE7-48E3-4485-9FF8-BE0D9FFDCBCE}"/>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A3DEED02-B3F6-4FC7-B129-761C42173015}">
          <x14:formula1>
            <xm:f>'Set Values'!$I$3:$I$7</xm:f>
          </x14:formula1>
          <xm:sqref>E19:CZ19</xm:sqref>
        </x14:dataValidation>
        <x14:dataValidation type="list" allowBlank="1" showInputMessage="1" prompt="To enter free text, select cell and type - do not click into cell" xr:uid="{811231D5-2F25-40B5-B08A-FC9A01341124}">
          <x14:formula1>
            <xm:f>'Set Values'!$I$3:$I$7</xm:f>
          </x14:formula1>
          <xm:sqref>E17:CZ17</xm:sqref>
        </x14:dataValidation>
        <x14:dataValidation type="list" allowBlank="1" showInputMessage="1" prompt="To enter free text, select cell and type - do not click into cell" xr:uid="{1F6D212C-96C4-4A05-A207-C07AF47115CD}">
          <x14:formula1>
            <xm:f>'Set Values'!$F$3:$F$12</xm:f>
          </x14:formula1>
          <xm:sqref>E14:CZ14</xm:sqref>
        </x14:dataValidation>
        <x14:dataValidation type="list" allowBlank="1" showInputMessage="1" showErrorMessage="1" xr:uid="{34AAEC27-1C09-4466-9994-AEE4934331DC}">
          <x14:formula1>
            <xm:f>'Set Values'!$M$3:$M$4</xm:f>
          </x14:formula1>
          <xm:sqref>E31:AR31 E38:AR38</xm:sqref>
        </x14:dataValidation>
        <x14:dataValidation type="list" allowBlank="1" showInputMessage="1" showErrorMessage="1" xr:uid="{43A0341F-BAB8-48F6-AB69-2E9BC0E49860}">
          <x14:formula1>
            <xm:f>'Set Values'!$L$3:$L$5</xm:f>
          </x14:formula1>
          <xm:sqref>E24:L24</xm:sqref>
        </x14:dataValidation>
        <x14:dataValidation type="list" allowBlank="1" showInputMessage="1" prompt="To enter free text, select cell and type - do not click into cell" xr:uid="{CA63D461-A80C-4CEA-8381-4CBAD21BD321}">
          <x14:formula1>
            <xm:f>'Set Values'!$G$3:$G$14</xm:f>
          </x14:formula1>
          <xm:sqref>E16:CZ16</xm:sqref>
        </x14:dataValidation>
        <x14:dataValidation type="list" allowBlank="1" showInputMessage="1" xr:uid="{CD19943E-7738-4CB6-BC76-11AE611F9C89}">
          <x14:formula1>
            <xm:f>'Set Values'!$K$3:$K$10</xm:f>
          </x14:formula1>
          <xm:sqref>E23:L23</xm:sqref>
        </x14:dataValidation>
        <x14:dataValidation type="list" allowBlank="1" showInputMessage="1" prompt="To enter free text, select cell and type - do not click into cell" xr:uid="{3EC7EB71-CB40-4C3E-983A-974C6680E963}">
          <x14:formula1>
            <xm:f>'Set Values'!$H$3:$H$12</xm:f>
          </x14:formula1>
          <xm:sqref>E18:CZ18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2479C-46D7-4C2F-922F-C8DB305670C1}">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IF('I_State&amp;Prog_Info'!R15="","[Program 14]",'I_State&amp;Prog_Info'!R15)</f>
        <v>[Program 14]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IF('I_State&amp;Prog_Info'!R17="","(Placeholder for plan type)",'I_State&amp;Prog_Info'!R17)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IF('I_State&amp;Prog_Info'!R59="","(Placeholder for providers)",'I_State&amp;Prog_Info'!R59)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IF('I_State&amp;Prog_Info'!R39="","(Placeholder for separate analysis and results document)",'I_State&amp;Prog_Info'!R39)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IF('I_State&amp;Prog_Info'!R40="","(Placeholder for separate analysis and results document)",'I_State&amp;Prog_Info'!R40)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IF('I_State&amp;Prog_Info'!R41="","(Placeholder for separate analysis and results document)",'I_State&amp;Prog_Info'!R41)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woRvq6Whzm4ZvhA1QGe0FY0hx+3Jha7tkXOaVw/OhOD3SUl5xbtiKFsto3HFCrQ898oN4KsLvFJTMFYKDzBijQ==" saltValue="eBvXt+xUsYQ4hBpx15hLU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52AA2F6-6006-456A-B455-97314E6BB03C}"/>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69EF03AA-8A57-4612-A575-2EF2089F58A0}">
          <x14:formula1>
            <xm:f>'Set Values'!$H$3:$H$12</xm:f>
          </x14:formula1>
          <xm:sqref>E18:CZ18</xm:sqref>
        </x14:dataValidation>
        <x14:dataValidation type="list" allowBlank="1" showInputMessage="1" xr:uid="{4BDAF948-DE56-451F-A4A6-CA36D1C06A84}">
          <x14:formula1>
            <xm:f>'Set Values'!$K$3:$K$10</xm:f>
          </x14:formula1>
          <xm:sqref>E23:L23</xm:sqref>
        </x14:dataValidation>
        <x14:dataValidation type="list" allowBlank="1" showInputMessage="1" prompt="To enter free text, select cell and type - do not click into cell" xr:uid="{F25AD7E9-B066-4653-A039-DA36B6249E81}">
          <x14:formula1>
            <xm:f>'Set Values'!$G$3:$G$14</xm:f>
          </x14:formula1>
          <xm:sqref>E16:CZ16</xm:sqref>
        </x14:dataValidation>
        <x14:dataValidation type="list" allowBlank="1" showInputMessage="1" showErrorMessage="1" xr:uid="{25765A14-32E8-41AF-875D-E14979D7CF2F}">
          <x14:formula1>
            <xm:f>'Set Values'!$L$3:$L$5</xm:f>
          </x14:formula1>
          <xm:sqref>E24:L24</xm:sqref>
        </x14:dataValidation>
        <x14:dataValidation type="list" allowBlank="1" showInputMessage="1" showErrorMessage="1" xr:uid="{6157F71B-8236-4EDD-A436-B0119E63C871}">
          <x14:formula1>
            <xm:f>'Set Values'!$M$3:$M$4</xm:f>
          </x14:formula1>
          <xm:sqref>E31:AR31 E38:AR38</xm:sqref>
        </x14:dataValidation>
        <x14:dataValidation type="list" allowBlank="1" showInputMessage="1" prompt="To enter free text, select cell and type - do not click into cell" xr:uid="{E3DECB77-DA2D-418F-BBA5-96D78E90CEF1}">
          <x14:formula1>
            <xm:f>'Set Values'!$F$3:$F$12</xm:f>
          </x14:formula1>
          <xm:sqref>E14:CZ14</xm:sqref>
        </x14:dataValidation>
        <x14:dataValidation type="list" allowBlank="1" showInputMessage="1" prompt="To enter free text, select cell and type - do not click into cell" xr:uid="{5FD438B2-B2C2-4D6B-BF27-CA08C0FA107D}">
          <x14:formula1>
            <xm:f>'Set Values'!$I$3:$I$7</xm:f>
          </x14:formula1>
          <xm:sqref>E17:CZ17</xm:sqref>
        </x14:dataValidation>
        <x14:dataValidation type="list" allowBlank="1" showInputMessage="1" xr:uid="{F79C7EF8-08DA-471B-863D-5229E0C762B9}">
          <x14:formula1>
            <xm:f>'Set Values'!$I$3:$I$7</xm:f>
          </x14:formula1>
          <xm:sqref>E19:CZ19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AFE74-3590-4251-A4B5-7F366DEF7DEB}">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IF('I_State&amp;Prog_Info'!S15="","[Program 15]",'I_State&amp;Prog_Info'!S15)</f>
        <v>[Program 15]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IF('I_State&amp;Prog_Info'!S17="","(Placeholder for plan type)",'I_State&amp;Prog_Info'!S17)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IF('I_State&amp;Prog_Info'!S59="","(Placeholder for providers)",'I_State&amp;Prog_Info'!S59)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IF('I_State&amp;Prog_Info'!S39="","(Placeholder for separate analysis and results document)",'I_State&amp;Prog_Info'!S39)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IF('I_State&amp;Prog_Info'!S40="","(Placeholder for separate analysis and results document)",'I_State&amp;Prog_Info'!S40)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IF('I_State&amp;Prog_Info'!S41="","(Placeholder for separate analysis and results document)",'I_State&amp;Prog_Info'!S41)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1woHv7Vhb4ldyZq932DmFTXH4159LPQ0YHMSooaOTlLQ2icE4J8TvwAhQi8DHNEHeyDhGDFCW05AE0VkFeWIkQ==" saltValue="uxqu/d130pAi6DBx4MwAdw=="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9A4CB9E3-70B8-478C-85B0-E1DBFD22D186}"/>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DCEC3A77-FCCC-4DB4-AB51-6E17B960399F}">
          <x14:formula1>
            <xm:f>'Set Values'!$I$3:$I$7</xm:f>
          </x14:formula1>
          <xm:sqref>E19:CZ19</xm:sqref>
        </x14:dataValidation>
        <x14:dataValidation type="list" allowBlank="1" showInputMessage="1" prompt="To enter free text, select cell and type - do not click into cell" xr:uid="{4A086885-A390-41CE-BD53-B5C7CC37A06E}">
          <x14:formula1>
            <xm:f>'Set Values'!$I$3:$I$7</xm:f>
          </x14:formula1>
          <xm:sqref>E17:CZ17</xm:sqref>
        </x14:dataValidation>
        <x14:dataValidation type="list" allowBlank="1" showInputMessage="1" prompt="To enter free text, select cell and type - do not click into cell" xr:uid="{B8B3420D-FF38-4693-82EC-11D5E377146F}">
          <x14:formula1>
            <xm:f>'Set Values'!$F$3:$F$12</xm:f>
          </x14:formula1>
          <xm:sqref>E14:CZ14</xm:sqref>
        </x14:dataValidation>
        <x14:dataValidation type="list" allowBlank="1" showInputMessage="1" showErrorMessage="1" xr:uid="{266FF4B5-2D4A-4032-9C4B-8FBF41A65BD6}">
          <x14:formula1>
            <xm:f>'Set Values'!$M$3:$M$4</xm:f>
          </x14:formula1>
          <xm:sqref>E31:AR31 E38:AR38</xm:sqref>
        </x14:dataValidation>
        <x14:dataValidation type="list" allowBlank="1" showInputMessage="1" showErrorMessage="1" xr:uid="{CDEAAE0A-DE50-4EA6-8290-6D1D56D93D15}">
          <x14:formula1>
            <xm:f>'Set Values'!$L$3:$L$5</xm:f>
          </x14:formula1>
          <xm:sqref>E24:L24</xm:sqref>
        </x14:dataValidation>
        <x14:dataValidation type="list" allowBlank="1" showInputMessage="1" prompt="To enter free text, select cell and type - do not click into cell" xr:uid="{1FED3CD0-F56C-4F50-9EEA-7C6BC8577E5D}">
          <x14:formula1>
            <xm:f>'Set Values'!$G$3:$G$14</xm:f>
          </x14:formula1>
          <xm:sqref>E16:CZ16</xm:sqref>
        </x14:dataValidation>
        <x14:dataValidation type="list" allowBlank="1" showInputMessage="1" xr:uid="{50EE3E41-5C97-455F-A6C5-B446E6A33875}">
          <x14:formula1>
            <xm:f>'Set Values'!$K$3:$K$10</xm:f>
          </x14:formula1>
          <xm:sqref>E23:L23</xm:sqref>
        </x14:dataValidation>
        <x14:dataValidation type="list" allowBlank="1" showInputMessage="1" prompt="To enter free text, select cell and type - do not click into cell" xr:uid="{52866B1A-A1F4-4B6D-8AB0-A060D4F47A62}">
          <x14:formula1>
            <xm:f>'Set Values'!$H$3:$H$12</xm:f>
          </x14:formula1>
          <xm:sqref>E18:CZ18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V53"/>
  <sheetViews>
    <sheetView zoomScale="80" zoomScaleNormal="80" workbookViewId="0">
      <selection activeCell="E2" sqref="E2"/>
    </sheetView>
  </sheetViews>
  <sheetFormatPr defaultColWidth="9.44140625" defaultRowHeight="13.8" x14ac:dyDescent="0.25"/>
  <cols>
    <col min="1" max="1" width="9.44140625" style="25"/>
    <col min="2" max="2" width="19.44140625" style="25" customWidth="1"/>
    <col min="3" max="3" width="9.44140625" style="25"/>
    <col min="4" max="5" width="21.44140625" style="25" customWidth="1"/>
    <col min="6" max="6" width="21.44140625" style="8" customWidth="1"/>
    <col min="7" max="7" width="19" style="8" customWidth="1"/>
    <col min="8" max="8" width="19.5546875" style="8" customWidth="1"/>
    <col min="9" max="9" width="18.44140625" style="8" customWidth="1"/>
    <col min="10" max="10" width="19.5546875" style="24" customWidth="1"/>
    <col min="11" max="12" width="18.44140625" style="8" customWidth="1"/>
    <col min="13" max="13" width="30.109375" style="8" customWidth="1"/>
    <col min="14" max="14" width="12.44140625" style="8" customWidth="1"/>
    <col min="15" max="22" width="12.44140625" style="10" customWidth="1"/>
    <col min="23" max="16384" width="9.44140625" style="5"/>
  </cols>
  <sheetData>
    <row r="1" spans="1:22" ht="14.4" thickBot="1" x14ac:dyDescent="0.3">
      <c r="A1" s="58" t="s">
        <v>490</v>
      </c>
      <c r="B1" s="59"/>
      <c r="C1" s="5"/>
      <c r="D1" s="5"/>
      <c r="E1" s="5"/>
      <c r="F1" s="10"/>
      <c r="G1" s="26"/>
      <c r="H1" s="26"/>
      <c r="I1" s="26"/>
      <c r="J1" s="23"/>
      <c r="K1" s="26"/>
      <c r="L1" s="26"/>
      <c r="M1" s="26"/>
      <c r="N1" s="10"/>
    </row>
    <row r="2" spans="1:22" s="11" customFormat="1" ht="28.2" thickBot="1" x14ac:dyDescent="0.35">
      <c r="A2" s="12" t="s">
        <v>491</v>
      </c>
      <c r="B2" s="12" t="s">
        <v>51</v>
      </c>
      <c r="C2" s="12" t="s">
        <v>492</v>
      </c>
      <c r="D2" s="12" t="s">
        <v>493</v>
      </c>
      <c r="E2" s="12" t="s">
        <v>494</v>
      </c>
      <c r="F2" s="12" t="s">
        <v>277</v>
      </c>
      <c r="G2" s="13" t="s">
        <v>495</v>
      </c>
      <c r="H2" s="13" t="s">
        <v>496</v>
      </c>
      <c r="I2" s="13" t="s">
        <v>497</v>
      </c>
      <c r="J2" s="13" t="s">
        <v>498</v>
      </c>
      <c r="K2" s="13" t="s">
        <v>499</v>
      </c>
      <c r="L2" s="13" t="s">
        <v>347</v>
      </c>
      <c r="M2" s="13" t="s">
        <v>500</v>
      </c>
      <c r="N2" s="13" t="s">
        <v>501</v>
      </c>
      <c r="O2" s="132"/>
      <c r="P2" s="132"/>
      <c r="Q2" s="132"/>
      <c r="R2" s="132"/>
      <c r="S2" s="132"/>
      <c r="T2" s="132"/>
      <c r="U2" s="132"/>
      <c r="V2" s="132"/>
    </row>
    <row r="3" spans="1:22" ht="55.2" x14ac:dyDescent="0.25">
      <c r="A3" s="17" t="s">
        <v>502</v>
      </c>
      <c r="B3" s="41" t="s">
        <v>503</v>
      </c>
      <c r="C3" s="19" t="s">
        <v>92</v>
      </c>
      <c r="D3" s="41" t="s">
        <v>504</v>
      </c>
      <c r="E3" s="41" t="s">
        <v>505</v>
      </c>
      <c r="F3" s="8" t="s">
        <v>419</v>
      </c>
      <c r="G3" s="8" t="s">
        <v>90</v>
      </c>
      <c r="H3" s="8" t="s">
        <v>327</v>
      </c>
      <c r="I3" s="8" t="s">
        <v>319</v>
      </c>
      <c r="J3" s="47" t="s">
        <v>331</v>
      </c>
      <c r="K3" s="8" t="s">
        <v>506</v>
      </c>
      <c r="L3" s="8" t="s">
        <v>349</v>
      </c>
      <c r="M3" s="8" t="s">
        <v>368</v>
      </c>
      <c r="N3" s="8" t="s">
        <v>77</v>
      </c>
    </row>
    <row r="4" spans="1:22" ht="71.25" customHeight="1" x14ac:dyDescent="0.25">
      <c r="A4" s="18" t="s">
        <v>507</v>
      </c>
      <c r="B4" s="41" t="s">
        <v>54</v>
      </c>
      <c r="C4" s="19" t="s">
        <v>93</v>
      </c>
      <c r="D4" s="41" t="s">
        <v>137</v>
      </c>
      <c r="E4" s="41" t="s">
        <v>508</v>
      </c>
      <c r="F4" s="8" t="s">
        <v>509</v>
      </c>
      <c r="G4" s="8" t="s">
        <v>95</v>
      </c>
      <c r="H4" s="8" t="s">
        <v>325</v>
      </c>
      <c r="I4" s="8" t="s">
        <v>320</v>
      </c>
      <c r="J4" s="47" t="s">
        <v>510</v>
      </c>
      <c r="K4" s="8" t="s">
        <v>511</v>
      </c>
      <c r="L4" s="8" t="s">
        <v>512</v>
      </c>
      <c r="M4" s="8" t="s">
        <v>367</v>
      </c>
      <c r="N4" s="8" t="s">
        <v>78</v>
      </c>
    </row>
    <row r="5" spans="1:22" ht="41.4" x14ac:dyDescent="0.25">
      <c r="A5" s="18" t="s">
        <v>513</v>
      </c>
      <c r="B5" s="41" t="s">
        <v>514</v>
      </c>
      <c r="C5" s="18"/>
      <c r="D5" s="18"/>
      <c r="E5" s="18"/>
      <c r="F5" s="8" t="s">
        <v>279</v>
      </c>
      <c r="G5" s="8" t="s">
        <v>98</v>
      </c>
      <c r="H5" s="8" t="s">
        <v>515</v>
      </c>
      <c r="I5" s="8" t="s">
        <v>321</v>
      </c>
      <c r="J5" s="47" t="s">
        <v>516</v>
      </c>
      <c r="K5" s="8" t="s">
        <v>517</v>
      </c>
      <c r="L5" s="8" t="s">
        <v>343</v>
      </c>
      <c r="N5" s="8" t="s">
        <v>518</v>
      </c>
    </row>
    <row r="6" spans="1:22" ht="41.4" x14ac:dyDescent="0.25">
      <c r="A6" s="18" t="s">
        <v>519</v>
      </c>
      <c r="B6" s="41" t="s">
        <v>520</v>
      </c>
      <c r="C6" s="18"/>
      <c r="D6" s="18"/>
      <c r="E6" s="18"/>
      <c r="F6" s="8" t="s">
        <v>521</v>
      </c>
      <c r="G6" s="8" t="s">
        <v>101</v>
      </c>
      <c r="H6" s="8" t="s">
        <v>326</v>
      </c>
      <c r="I6" s="8" t="s">
        <v>522</v>
      </c>
      <c r="J6" s="47" t="s">
        <v>523</v>
      </c>
      <c r="K6" s="8" t="s">
        <v>524</v>
      </c>
      <c r="N6" s="8" t="s">
        <v>525</v>
      </c>
    </row>
    <row r="7" spans="1:22" ht="55.2" x14ac:dyDescent="0.25">
      <c r="A7" s="18" t="s">
        <v>526</v>
      </c>
      <c r="B7" s="41" t="s">
        <v>527</v>
      </c>
      <c r="C7" s="18"/>
      <c r="D7" s="18"/>
      <c r="E7" s="18"/>
      <c r="F7" s="8" t="s">
        <v>528</v>
      </c>
      <c r="G7" s="8" t="s">
        <v>104</v>
      </c>
      <c r="H7" s="8" t="s">
        <v>529</v>
      </c>
      <c r="I7" s="9" t="s">
        <v>530</v>
      </c>
      <c r="J7" s="47" t="s">
        <v>335</v>
      </c>
      <c r="K7" s="8" t="s">
        <v>531</v>
      </c>
      <c r="N7" s="9" t="s">
        <v>530</v>
      </c>
    </row>
    <row r="8" spans="1:22" ht="55.2" x14ac:dyDescent="0.25">
      <c r="A8" s="18" t="s">
        <v>532</v>
      </c>
      <c r="B8" s="41" t="s">
        <v>533</v>
      </c>
      <c r="C8" s="18"/>
      <c r="D8" s="18"/>
      <c r="E8" s="18"/>
      <c r="F8" s="8" t="s">
        <v>534</v>
      </c>
      <c r="G8" s="8" t="s">
        <v>107</v>
      </c>
      <c r="H8" s="8" t="s">
        <v>535</v>
      </c>
      <c r="J8" s="47" t="s">
        <v>336</v>
      </c>
      <c r="K8" s="8" t="s">
        <v>536</v>
      </c>
    </row>
    <row r="9" spans="1:22" ht="55.2" x14ac:dyDescent="0.25">
      <c r="A9" s="18" t="s">
        <v>537</v>
      </c>
      <c r="B9" s="41" t="s">
        <v>538</v>
      </c>
      <c r="C9" s="18"/>
      <c r="D9" s="18"/>
      <c r="E9" s="18"/>
      <c r="F9" s="8" t="s">
        <v>539</v>
      </c>
      <c r="G9" s="8" t="s">
        <v>110</v>
      </c>
      <c r="H9" s="8" t="s">
        <v>540</v>
      </c>
      <c r="J9" s="47" t="s">
        <v>337</v>
      </c>
      <c r="K9" s="8" t="s">
        <v>343</v>
      </c>
    </row>
    <row r="10" spans="1:22" ht="55.2" x14ac:dyDescent="0.25">
      <c r="A10" s="18" t="s">
        <v>541</v>
      </c>
      <c r="B10" s="41" t="s">
        <v>542</v>
      </c>
      <c r="C10" s="18"/>
      <c r="D10" s="18"/>
      <c r="E10" s="18"/>
      <c r="F10" s="8" t="s">
        <v>280</v>
      </c>
      <c r="G10" s="8" t="s">
        <v>113</v>
      </c>
      <c r="H10" s="8" t="s">
        <v>543</v>
      </c>
      <c r="J10" s="48" t="s">
        <v>530</v>
      </c>
      <c r="K10" s="9" t="s">
        <v>530</v>
      </c>
    </row>
    <row r="11" spans="1:22" x14ac:dyDescent="0.25">
      <c r="A11" s="18" t="s">
        <v>544</v>
      </c>
      <c r="B11" s="18"/>
      <c r="C11" s="18"/>
      <c r="D11" s="18"/>
      <c r="E11" s="18"/>
      <c r="F11" s="8" t="s">
        <v>545</v>
      </c>
      <c r="G11" s="8" t="s">
        <v>116</v>
      </c>
      <c r="H11" s="8" t="s">
        <v>326</v>
      </c>
    </row>
    <row r="12" spans="1:22" ht="27.6" x14ac:dyDescent="0.25">
      <c r="A12" s="18" t="s">
        <v>546</v>
      </c>
      <c r="B12" s="18"/>
      <c r="C12" s="18"/>
      <c r="D12" s="18"/>
      <c r="E12" s="18"/>
      <c r="F12" s="9" t="s">
        <v>530</v>
      </c>
      <c r="G12" s="8" t="s">
        <v>119</v>
      </c>
      <c r="H12" s="9" t="s">
        <v>530</v>
      </c>
    </row>
    <row r="13" spans="1:22" x14ac:dyDescent="0.25">
      <c r="A13" s="18" t="s">
        <v>547</v>
      </c>
      <c r="B13" s="18"/>
      <c r="C13" s="18"/>
      <c r="D13" s="18"/>
      <c r="E13" s="18"/>
      <c r="G13" s="8" t="s">
        <v>122</v>
      </c>
    </row>
    <row r="14" spans="1:22" ht="27.6" x14ac:dyDescent="0.25">
      <c r="A14" s="18" t="s">
        <v>548</v>
      </c>
      <c r="B14" s="18"/>
      <c r="C14" s="18"/>
      <c r="D14" s="18"/>
      <c r="E14" s="18"/>
      <c r="G14" s="9" t="s">
        <v>530</v>
      </c>
    </row>
    <row r="15" spans="1:22" x14ac:dyDescent="0.25">
      <c r="A15" s="18" t="s">
        <v>549</v>
      </c>
      <c r="B15" s="18"/>
      <c r="C15" s="18"/>
      <c r="D15" s="18"/>
      <c r="E15" s="18"/>
    </row>
    <row r="16" spans="1:22" x14ac:dyDescent="0.25">
      <c r="A16" s="18" t="s">
        <v>550</v>
      </c>
      <c r="B16" s="18"/>
      <c r="C16" s="18"/>
      <c r="D16" s="18"/>
      <c r="E16" s="18"/>
    </row>
    <row r="17" spans="1:5" x14ac:dyDescent="0.25">
      <c r="A17" s="18" t="s">
        <v>551</v>
      </c>
      <c r="B17" s="18"/>
      <c r="C17" s="18"/>
      <c r="D17" s="18"/>
      <c r="E17" s="18"/>
    </row>
    <row r="18" spans="1:5" x14ac:dyDescent="0.25">
      <c r="A18" s="18" t="s">
        <v>552</v>
      </c>
      <c r="B18" s="18"/>
      <c r="C18" s="18"/>
      <c r="D18" s="18"/>
      <c r="E18" s="18"/>
    </row>
    <row r="19" spans="1:5" x14ac:dyDescent="0.25">
      <c r="A19" s="18" t="s">
        <v>553</v>
      </c>
      <c r="B19" s="18"/>
      <c r="C19" s="18"/>
      <c r="D19" s="18"/>
      <c r="E19" s="18"/>
    </row>
    <row r="20" spans="1:5" x14ac:dyDescent="0.25">
      <c r="A20" s="18" t="s">
        <v>554</v>
      </c>
      <c r="B20" s="18"/>
      <c r="C20" s="18"/>
      <c r="D20" s="18"/>
      <c r="E20" s="18"/>
    </row>
    <row r="21" spans="1:5" x14ac:dyDescent="0.25">
      <c r="A21" s="18" t="s">
        <v>555</v>
      </c>
      <c r="B21" s="18"/>
      <c r="C21" s="18"/>
      <c r="D21" s="18"/>
      <c r="E21" s="18"/>
    </row>
    <row r="22" spans="1:5" x14ac:dyDescent="0.25">
      <c r="A22" s="18" t="s">
        <v>556</v>
      </c>
      <c r="B22" s="18"/>
      <c r="C22" s="18"/>
      <c r="D22" s="18"/>
      <c r="E22" s="18"/>
    </row>
    <row r="23" spans="1:5" x14ac:dyDescent="0.25">
      <c r="A23" s="18" t="s">
        <v>557</v>
      </c>
      <c r="B23" s="18"/>
      <c r="C23" s="18"/>
      <c r="D23" s="18"/>
      <c r="E23" s="18"/>
    </row>
    <row r="24" spans="1:5" x14ac:dyDescent="0.25">
      <c r="A24" s="18" t="s">
        <v>558</v>
      </c>
      <c r="B24" s="18"/>
      <c r="C24" s="18"/>
      <c r="D24" s="18"/>
      <c r="E24" s="18"/>
    </row>
    <row r="25" spans="1:5" x14ac:dyDescent="0.25">
      <c r="A25" s="18" t="s">
        <v>559</v>
      </c>
      <c r="B25" s="18"/>
      <c r="C25" s="18"/>
      <c r="D25" s="18"/>
      <c r="E25" s="18"/>
    </row>
    <row r="26" spans="1:5" x14ac:dyDescent="0.25">
      <c r="A26" s="18" t="s">
        <v>560</v>
      </c>
      <c r="B26" s="18"/>
      <c r="C26" s="18"/>
      <c r="D26" s="18"/>
      <c r="E26" s="18"/>
    </row>
    <row r="27" spans="1:5" x14ac:dyDescent="0.25">
      <c r="A27" s="18" t="s">
        <v>561</v>
      </c>
      <c r="B27" s="18"/>
      <c r="C27" s="18"/>
      <c r="D27" s="18"/>
      <c r="E27" s="18"/>
    </row>
    <row r="28" spans="1:5" x14ac:dyDescent="0.25">
      <c r="A28" s="18" t="s">
        <v>562</v>
      </c>
      <c r="B28" s="18"/>
      <c r="C28" s="18"/>
      <c r="D28" s="18"/>
      <c r="E28" s="18"/>
    </row>
    <row r="29" spans="1:5" x14ac:dyDescent="0.25">
      <c r="A29" s="18" t="s">
        <v>563</v>
      </c>
      <c r="B29" s="18"/>
      <c r="C29" s="18"/>
      <c r="D29" s="18"/>
      <c r="E29" s="18"/>
    </row>
    <row r="30" spans="1:5" x14ac:dyDescent="0.25">
      <c r="A30" s="18" t="s">
        <v>564</v>
      </c>
      <c r="B30" s="18"/>
      <c r="C30" s="18"/>
      <c r="D30" s="18"/>
      <c r="E30" s="18"/>
    </row>
    <row r="31" spans="1:5" x14ac:dyDescent="0.25">
      <c r="A31" s="18" t="s">
        <v>565</v>
      </c>
      <c r="B31" s="18"/>
      <c r="C31" s="18"/>
      <c r="D31" s="18"/>
      <c r="E31" s="18"/>
    </row>
    <row r="32" spans="1:5" x14ac:dyDescent="0.25">
      <c r="A32" s="18" t="s">
        <v>566</v>
      </c>
      <c r="B32" s="18"/>
      <c r="C32" s="18"/>
      <c r="D32" s="18"/>
      <c r="E32" s="18"/>
    </row>
    <row r="33" spans="1:5" x14ac:dyDescent="0.25">
      <c r="A33" s="18" t="s">
        <v>567</v>
      </c>
      <c r="B33" s="18"/>
      <c r="C33" s="18"/>
      <c r="D33" s="18"/>
      <c r="E33" s="18"/>
    </row>
    <row r="34" spans="1:5" x14ac:dyDescent="0.25">
      <c r="A34" s="18" t="s">
        <v>568</v>
      </c>
      <c r="B34" s="18"/>
      <c r="C34" s="18"/>
      <c r="D34" s="18"/>
      <c r="E34" s="18"/>
    </row>
    <row r="35" spans="1:5" x14ac:dyDescent="0.25">
      <c r="A35" s="18" t="s">
        <v>45</v>
      </c>
      <c r="B35" s="18"/>
      <c r="C35" s="18"/>
      <c r="D35" s="18"/>
      <c r="E35" s="18"/>
    </row>
    <row r="36" spans="1:5" x14ac:dyDescent="0.25">
      <c r="A36" s="18" t="s">
        <v>569</v>
      </c>
      <c r="B36" s="18"/>
      <c r="C36" s="18"/>
      <c r="D36" s="18"/>
      <c r="E36" s="18"/>
    </row>
    <row r="37" spans="1:5" x14ac:dyDescent="0.25">
      <c r="A37" s="19" t="s">
        <v>570</v>
      </c>
      <c r="B37" s="19"/>
      <c r="C37" s="19"/>
      <c r="D37" s="19"/>
      <c r="E37" s="19"/>
    </row>
    <row r="38" spans="1:5" x14ac:dyDescent="0.25">
      <c r="A38" s="19" t="s">
        <v>571</v>
      </c>
      <c r="B38" s="19"/>
      <c r="C38" s="19"/>
      <c r="D38" s="19"/>
      <c r="E38" s="19"/>
    </row>
    <row r="39" spans="1:5" x14ac:dyDescent="0.25">
      <c r="A39" s="19" t="s">
        <v>572</v>
      </c>
      <c r="B39" s="19"/>
      <c r="C39" s="19"/>
      <c r="D39" s="19"/>
      <c r="E39" s="19"/>
    </row>
    <row r="40" spans="1:5" x14ac:dyDescent="0.25">
      <c r="A40" s="19" t="s">
        <v>573</v>
      </c>
      <c r="B40" s="19"/>
      <c r="C40" s="19"/>
      <c r="D40" s="19"/>
      <c r="E40" s="19"/>
    </row>
    <row r="41" spans="1:5" x14ac:dyDescent="0.25">
      <c r="A41" s="19" t="s">
        <v>574</v>
      </c>
      <c r="B41" s="19"/>
      <c r="C41" s="19"/>
      <c r="D41" s="19"/>
      <c r="E41" s="19"/>
    </row>
    <row r="42" spans="1:5" x14ac:dyDescent="0.25">
      <c r="A42" s="19" t="s">
        <v>575</v>
      </c>
      <c r="B42" s="19"/>
      <c r="C42" s="19"/>
      <c r="D42" s="19"/>
      <c r="E42" s="19"/>
    </row>
    <row r="43" spans="1:5" x14ac:dyDescent="0.25">
      <c r="A43" s="19" t="s">
        <v>576</v>
      </c>
      <c r="B43" s="19"/>
      <c r="C43" s="19"/>
      <c r="D43" s="19"/>
      <c r="E43" s="19"/>
    </row>
    <row r="44" spans="1:5" x14ac:dyDescent="0.25">
      <c r="A44" s="19" t="s">
        <v>577</v>
      </c>
      <c r="B44" s="19"/>
      <c r="C44" s="19"/>
      <c r="D44" s="19"/>
      <c r="E44" s="19"/>
    </row>
    <row r="45" spans="1:5" x14ac:dyDescent="0.25">
      <c r="A45" s="19" t="s">
        <v>578</v>
      </c>
      <c r="B45" s="19"/>
      <c r="C45" s="19"/>
      <c r="D45" s="19"/>
      <c r="E45" s="19"/>
    </row>
    <row r="46" spans="1:5" x14ac:dyDescent="0.25">
      <c r="A46" s="19" t="s">
        <v>579</v>
      </c>
      <c r="B46" s="19"/>
      <c r="C46" s="19"/>
      <c r="D46" s="19"/>
      <c r="E46" s="19"/>
    </row>
    <row r="47" spans="1:5" x14ac:dyDescent="0.25">
      <c r="A47" s="18" t="s">
        <v>580</v>
      </c>
      <c r="B47" s="18"/>
      <c r="C47" s="18"/>
      <c r="D47" s="18"/>
      <c r="E47" s="18"/>
    </row>
    <row r="48" spans="1:5" x14ac:dyDescent="0.25">
      <c r="A48" s="18" t="s">
        <v>581</v>
      </c>
      <c r="B48" s="18"/>
      <c r="C48" s="18"/>
      <c r="D48" s="18"/>
      <c r="E48" s="18"/>
    </row>
    <row r="49" spans="1:5" x14ac:dyDescent="0.25">
      <c r="A49" s="18" t="s">
        <v>582</v>
      </c>
      <c r="B49" s="18"/>
      <c r="C49" s="18"/>
      <c r="D49" s="18"/>
      <c r="E49" s="18"/>
    </row>
    <row r="50" spans="1:5" x14ac:dyDescent="0.25">
      <c r="A50" s="18" t="s">
        <v>583</v>
      </c>
      <c r="B50" s="18"/>
      <c r="C50" s="18"/>
      <c r="D50" s="18"/>
      <c r="E50" s="18"/>
    </row>
    <row r="51" spans="1:5" x14ac:dyDescent="0.25">
      <c r="A51" s="18" t="s">
        <v>584</v>
      </c>
      <c r="B51" s="18"/>
      <c r="C51" s="18"/>
      <c r="D51" s="18"/>
      <c r="E51" s="18"/>
    </row>
    <row r="52" spans="1:5" x14ac:dyDescent="0.25">
      <c r="A52" s="18" t="s">
        <v>585</v>
      </c>
      <c r="B52" s="18"/>
      <c r="C52" s="18"/>
      <c r="D52" s="18"/>
      <c r="E52" s="18"/>
    </row>
    <row r="53" spans="1:5" x14ac:dyDescent="0.25">
      <c r="A53" s="18" t="s">
        <v>586</v>
      </c>
      <c r="B53" s="18"/>
      <c r="C53" s="18"/>
      <c r="D53" s="18"/>
      <c r="E53" s="18"/>
    </row>
  </sheetData>
  <sheetProtection algorithmName="SHA-512" hashValue="24W1qqutqgqOJiG/KewV3YtBQqAhlTuEpwc23pbYpxB3W2SFjrPfUzmp5CVflVX4LfrtRGnyNCfApyd9X/rqvQ==" saltValue="1XvECuV1S4eqAUwJ0WuPhg==" spinCount="100000" sheet="1" objects="1" scenarios="1"/>
  <dataValidations count="1">
    <dataValidation type="list" allowBlank="1" showInputMessage="1" showErrorMessage="1" sqref="A15:E22"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60"/>
  <sheetViews>
    <sheetView showGridLines="0" tabSelected="1" zoomScale="80" zoomScaleNormal="80" workbookViewId="0">
      <selection activeCell="E43" sqref="E43"/>
    </sheetView>
  </sheetViews>
  <sheetFormatPr defaultColWidth="9.109375" defaultRowHeight="14.4" x14ac:dyDescent="0.3"/>
  <cols>
    <col min="1" max="1" width="7.5546875" customWidth="1"/>
    <col min="2" max="2" width="35.109375" customWidth="1"/>
    <col min="3" max="3" width="93.5546875" style="1" customWidth="1"/>
    <col min="4" max="4" width="28.5546875" style="1" customWidth="1"/>
    <col min="5" max="5" width="34.44140625" style="1" customWidth="1"/>
    <col min="6" max="6" width="33.5546875" style="1" customWidth="1"/>
    <col min="7" max="19" width="34.44140625" customWidth="1"/>
  </cols>
  <sheetData>
    <row r="1" spans="1:19" s="5" customFormat="1" ht="22.8" x14ac:dyDescent="0.25">
      <c r="A1" s="14" t="s">
        <v>24</v>
      </c>
      <c r="B1" s="2"/>
      <c r="C1" s="2"/>
      <c r="D1" s="2"/>
      <c r="E1" s="2"/>
      <c r="F1" s="2"/>
    </row>
    <row r="2" spans="1:19" ht="35.1" customHeight="1" thickBot="1" x14ac:dyDescent="0.45">
      <c r="A2" s="134" t="s">
        <v>25</v>
      </c>
    </row>
    <row r="3" spans="1:19" ht="20.100000000000001" customHeight="1" x14ac:dyDescent="0.3">
      <c r="A3" s="149" t="s">
        <v>26</v>
      </c>
      <c r="B3" s="149"/>
      <c r="C3" s="149"/>
      <c r="E3" s="110" t="s">
        <v>27</v>
      </c>
      <c r="F3" s="111"/>
    </row>
    <row r="4" spans="1:19" s="5" customFormat="1" ht="15" customHeight="1" x14ac:dyDescent="0.25">
      <c r="A4" s="82" t="s">
        <v>28</v>
      </c>
      <c r="B4" s="82" t="s">
        <v>29</v>
      </c>
      <c r="C4" s="7" t="s">
        <v>30</v>
      </c>
      <c r="D4" s="7" t="s">
        <v>31</v>
      </c>
      <c r="E4" s="102" t="str">
        <f>IF(E7="","[State]",E7)</f>
        <v>North Carolina</v>
      </c>
      <c r="F4" s="112"/>
    </row>
    <row r="5" spans="1:19" ht="16.5" customHeight="1" x14ac:dyDescent="0.3">
      <c r="A5" s="37" t="s">
        <v>32</v>
      </c>
      <c r="B5" s="15" t="s">
        <v>33</v>
      </c>
      <c r="C5" s="16" t="s">
        <v>34</v>
      </c>
      <c r="D5" s="20" t="s">
        <v>35</v>
      </c>
      <c r="E5" s="101" t="s">
        <v>36</v>
      </c>
      <c r="F5" s="116"/>
    </row>
    <row r="6" spans="1:19" ht="16.5" customHeight="1" x14ac:dyDescent="0.3">
      <c r="A6" s="37" t="s">
        <v>37</v>
      </c>
      <c r="B6" s="16" t="s">
        <v>38</v>
      </c>
      <c r="C6" s="16" t="s">
        <v>39</v>
      </c>
      <c r="D6" s="20" t="s">
        <v>35</v>
      </c>
      <c r="E6" s="100" t="s">
        <v>40</v>
      </c>
      <c r="F6" s="116"/>
    </row>
    <row r="7" spans="1:19" ht="16.5" customHeight="1" x14ac:dyDescent="0.3">
      <c r="A7" s="37" t="s">
        <v>41</v>
      </c>
      <c r="B7" s="15" t="s">
        <v>42</v>
      </c>
      <c r="C7" s="16" t="s">
        <v>43</v>
      </c>
      <c r="D7" s="43" t="s">
        <v>44</v>
      </c>
      <c r="E7" s="100" t="s">
        <v>45</v>
      </c>
      <c r="F7" s="116"/>
    </row>
    <row r="8" spans="1:19" ht="16.5" customHeight="1" x14ac:dyDescent="0.3">
      <c r="A8" s="37" t="s">
        <v>46</v>
      </c>
      <c r="B8" s="15" t="s">
        <v>47</v>
      </c>
      <c r="C8" s="16" t="s">
        <v>48</v>
      </c>
      <c r="D8" s="20" t="s">
        <v>49</v>
      </c>
      <c r="E8" s="99">
        <v>45777</v>
      </c>
      <c r="F8" s="117"/>
    </row>
    <row r="9" spans="1:19" ht="258" customHeight="1" x14ac:dyDescent="0.3">
      <c r="A9" s="37" t="s">
        <v>50</v>
      </c>
      <c r="B9" s="37" t="s">
        <v>51</v>
      </c>
      <c r="C9" s="36" t="s">
        <v>52</v>
      </c>
      <c r="D9" s="43" t="s">
        <v>53</v>
      </c>
      <c r="E9" s="98" t="s">
        <v>54</v>
      </c>
      <c r="F9" s="118"/>
      <c r="G9" s="5"/>
      <c r="H9" s="5"/>
      <c r="I9" s="5"/>
      <c r="J9" s="5"/>
      <c r="K9" s="5"/>
      <c r="L9" s="5"/>
      <c r="M9" s="5"/>
      <c r="N9" s="5"/>
      <c r="O9" s="5"/>
      <c r="P9" s="5"/>
      <c r="Q9" s="5"/>
      <c r="R9" s="5"/>
      <c r="S9" s="5"/>
    </row>
    <row r="10" spans="1:19" ht="84.75" customHeight="1" thickBot="1" x14ac:dyDescent="0.35">
      <c r="A10" s="83" t="s">
        <v>55</v>
      </c>
      <c r="B10" s="83" t="s">
        <v>56</v>
      </c>
      <c r="C10" s="84" t="s">
        <v>57</v>
      </c>
      <c r="D10" s="65" t="s">
        <v>35</v>
      </c>
      <c r="E10" s="97"/>
      <c r="F10" s="116"/>
      <c r="G10" s="5"/>
      <c r="H10" s="5"/>
      <c r="I10" s="5"/>
      <c r="J10" s="5"/>
      <c r="K10" s="5"/>
      <c r="L10" s="5"/>
      <c r="M10" s="5"/>
      <c r="N10" s="5"/>
      <c r="O10" s="5"/>
      <c r="P10" s="5"/>
      <c r="Q10" s="5"/>
      <c r="R10" s="5"/>
      <c r="S10" s="5"/>
    </row>
    <row r="11" spans="1:19" ht="15" customHeight="1" x14ac:dyDescent="0.3">
      <c r="A11" s="113" t="s">
        <v>58</v>
      </c>
      <c r="B11" s="5"/>
      <c r="C11" s="10"/>
      <c r="D11" s="10"/>
      <c r="E11" s="5"/>
      <c r="F11" s="5"/>
      <c r="G11" s="5"/>
      <c r="H11" s="5"/>
      <c r="I11" s="5"/>
      <c r="J11" s="5"/>
      <c r="K11" s="5"/>
      <c r="L11" s="5"/>
      <c r="M11" s="5"/>
      <c r="N11" s="5"/>
      <c r="O11" s="5"/>
      <c r="P11" s="5"/>
      <c r="Q11" s="5"/>
      <c r="R11" s="5"/>
      <c r="S11" s="5"/>
    </row>
    <row r="12" spans="1:19" ht="21.6" thickBot="1" x14ac:dyDescent="0.45">
      <c r="A12" s="134" t="s">
        <v>59</v>
      </c>
      <c r="E12" s="76"/>
    </row>
    <row r="13" spans="1:19" ht="32.1" customHeight="1" x14ac:dyDescent="0.3">
      <c r="A13" s="149" t="s">
        <v>60</v>
      </c>
      <c r="B13" s="149"/>
      <c r="C13" s="149"/>
      <c r="E13" s="85" t="s">
        <v>61</v>
      </c>
      <c r="F13" s="86"/>
      <c r="G13" s="86"/>
      <c r="H13" s="86"/>
      <c r="I13" s="86"/>
      <c r="J13" s="86"/>
      <c r="K13" s="86"/>
      <c r="L13" s="86"/>
      <c r="M13" s="86"/>
      <c r="N13" s="86"/>
      <c r="O13" s="86"/>
      <c r="P13" s="86"/>
      <c r="Q13" s="86"/>
      <c r="R13" s="86"/>
      <c r="S13" s="87"/>
    </row>
    <row r="14" spans="1:19" s="5" customFormat="1" ht="41.4" x14ac:dyDescent="0.25">
      <c r="A14" s="6" t="s">
        <v>28</v>
      </c>
      <c r="B14" s="82" t="s">
        <v>29</v>
      </c>
      <c r="C14" s="7" t="s">
        <v>30</v>
      </c>
      <c r="D14" s="7" t="s">
        <v>31</v>
      </c>
      <c r="E14" s="88" t="str">
        <f>IF(E15="","[Program 1]",E15)</f>
        <v>Prepaid Health Plan Services - 30-190029-DHB - Standard Plans</v>
      </c>
      <c r="F14" s="88" t="str">
        <f>IF(F15="","[Program 2]",F15)</f>
        <v>30-2022-007-DHB - Medicaid Direct Prepaid Inpatient Health Plan</v>
      </c>
      <c r="G14" s="88" t="str">
        <f>IF(G15="","[Program 3]",G15)</f>
        <v>30-2020-052-DHB - Behavioral Health I/DD Tailored Plan</v>
      </c>
      <c r="H14" s="88" t="str">
        <f>IF(H15="","[Program 4]",H15)</f>
        <v>[Program 4]</v>
      </c>
      <c r="I14" s="88" t="str">
        <f>IF(I15="","[Program 5]",I15)</f>
        <v>[Program 5]</v>
      </c>
      <c r="J14" s="88" t="str">
        <f>IF(J15="","[Program 6]",J15)</f>
        <v>[Program 6]</v>
      </c>
      <c r="K14" s="88" t="str">
        <f>IF(K15="","[Program 7]",K15)</f>
        <v>[Program 7]</v>
      </c>
      <c r="L14" s="88" t="str">
        <f>IF(L15="","[Program 8]",L15)</f>
        <v>[Program 8]</v>
      </c>
      <c r="M14" s="88" t="str">
        <f>IF(M15="","[Program 9]",M15)</f>
        <v>[Program 9]</v>
      </c>
      <c r="N14" s="88" t="str">
        <f>IF(N15="","[Program 10]",N15)</f>
        <v>[Program 10]</v>
      </c>
      <c r="O14" s="88" t="str">
        <f>IF(O15="","[Program 11]",O15)</f>
        <v>[Program 11]</v>
      </c>
      <c r="P14" s="88" t="str">
        <f>IF(P15="","[Program 12]",P15)</f>
        <v>[Program 12]</v>
      </c>
      <c r="Q14" s="88" t="str">
        <f>IF(Q15="","[Program 13]",Q15)</f>
        <v>[Program 13]</v>
      </c>
      <c r="R14" s="88" t="str">
        <f>IF(R15="","[Program 14]",R15)</f>
        <v>[Program 14]</v>
      </c>
      <c r="S14" s="88" t="str">
        <f>IF(S15="","[Program 15]",S15)</f>
        <v>[Program 15]</v>
      </c>
    </row>
    <row r="15" spans="1:19" ht="87.75" customHeight="1" x14ac:dyDescent="0.3">
      <c r="A15" s="37" t="s">
        <v>62</v>
      </c>
      <c r="B15" s="16" t="s">
        <v>63</v>
      </c>
      <c r="C15" s="36" t="s">
        <v>64</v>
      </c>
      <c r="D15" s="20" t="s">
        <v>35</v>
      </c>
      <c r="E15" s="93" t="s">
        <v>65</v>
      </c>
      <c r="F15" s="93" t="s">
        <v>66</v>
      </c>
      <c r="G15" s="93" t="s">
        <v>67</v>
      </c>
      <c r="H15" s="93"/>
      <c r="I15" s="93"/>
      <c r="J15" s="93"/>
      <c r="K15" s="93"/>
      <c r="L15" s="93"/>
      <c r="M15" s="93"/>
      <c r="N15" s="93"/>
      <c r="O15" s="93"/>
      <c r="P15" s="93"/>
      <c r="Q15" s="93"/>
      <c r="R15" s="93"/>
      <c r="S15" s="93"/>
    </row>
    <row r="16" spans="1:19" ht="78.75" customHeight="1" x14ac:dyDescent="0.3">
      <c r="A16" s="37" t="s">
        <v>68</v>
      </c>
      <c r="B16" s="36" t="s">
        <v>69</v>
      </c>
      <c r="C16" s="36" t="s">
        <v>70</v>
      </c>
      <c r="D16" s="43" t="s">
        <v>35</v>
      </c>
      <c r="E16" s="93" t="s">
        <v>71</v>
      </c>
      <c r="F16" s="93" t="s">
        <v>72</v>
      </c>
      <c r="G16" s="93" t="s">
        <v>71</v>
      </c>
      <c r="H16" s="93"/>
      <c r="I16" s="93"/>
      <c r="J16" s="93"/>
      <c r="K16" s="93"/>
      <c r="L16" s="93"/>
      <c r="M16" s="93"/>
      <c r="N16" s="93"/>
      <c r="O16" s="93"/>
      <c r="P16" s="93"/>
      <c r="Q16" s="93"/>
      <c r="R16" s="93"/>
      <c r="S16" s="93"/>
    </row>
    <row r="17" spans="1:19" ht="33.75" customHeight="1" x14ac:dyDescent="0.3">
      <c r="A17" s="37" t="s">
        <v>73</v>
      </c>
      <c r="B17" s="15" t="s">
        <v>74</v>
      </c>
      <c r="C17" s="36" t="s">
        <v>75</v>
      </c>
      <c r="D17" s="16" t="s">
        <v>76</v>
      </c>
      <c r="E17" s="93" t="s">
        <v>77</v>
      </c>
      <c r="F17" s="93" t="s">
        <v>78</v>
      </c>
      <c r="G17" s="93" t="s">
        <v>77</v>
      </c>
      <c r="H17" s="93"/>
      <c r="I17" s="93"/>
      <c r="J17" s="93"/>
      <c r="K17" s="93"/>
      <c r="L17" s="93"/>
      <c r="M17" s="93"/>
      <c r="N17" s="93"/>
      <c r="O17" s="93"/>
      <c r="P17" s="93"/>
      <c r="Q17" s="93"/>
      <c r="R17" s="93"/>
      <c r="S17" s="93"/>
    </row>
    <row r="18" spans="1:19" ht="105" customHeight="1" x14ac:dyDescent="0.3">
      <c r="A18" s="157" t="s">
        <v>79</v>
      </c>
      <c r="B18" s="157"/>
      <c r="C18" s="158"/>
      <c r="D18" s="89" t="s">
        <v>80</v>
      </c>
      <c r="E18" s="90" t="s">
        <v>81</v>
      </c>
      <c r="F18" s="90" t="s">
        <v>81</v>
      </c>
      <c r="G18" s="90" t="s">
        <v>81</v>
      </c>
      <c r="H18" s="90" t="s">
        <v>81</v>
      </c>
      <c r="I18" s="90" t="s">
        <v>81</v>
      </c>
      <c r="J18" s="90" t="s">
        <v>81</v>
      </c>
      <c r="K18" s="90" t="s">
        <v>81</v>
      </c>
      <c r="L18" s="90" t="s">
        <v>81</v>
      </c>
      <c r="M18" s="90" t="s">
        <v>81</v>
      </c>
      <c r="N18" s="90" t="s">
        <v>81</v>
      </c>
      <c r="O18" s="90" t="s">
        <v>81</v>
      </c>
      <c r="P18" s="90" t="s">
        <v>81</v>
      </c>
      <c r="Q18" s="90" t="s">
        <v>81</v>
      </c>
      <c r="R18" s="90" t="s">
        <v>81</v>
      </c>
      <c r="S18" s="90" t="s">
        <v>81</v>
      </c>
    </row>
    <row r="19" spans="1:19" ht="27.6" x14ac:dyDescent="0.3">
      <c r="A19" s="37" t="s">
        <v>82</v>
      </c>
      <c r="B19" s="37" t="s">
        <v>83</v>
      </c>
      <c r="C19" s="64" t="s">
        <v>84</v>
      </c>
      <c r="D19" s="68" t="s">
        <v>49</v>
      </c>
      <c r="E19" s="96">
        <v>45474</v>
      </c>
      <c r="F19" s="96">
        <v>45474</v>
      </c>
      <c r="G19" s="96">
        <v>45474</v>
      </c>
      <c r="H19" s="96"/>
      <c r="I19" s="96"/>
      <c r="J19" s="96"/>
      <c r="K19" s="96"/>
      <c r="L19" s="96"/>
      <c r="M19" s="96"/>
      <c r="N19" s="96"/>
      <c r="O19" s="96"/>
      <c r="P19" s="96"/>
      <c r="Q19" s="96"/>
      <c r="R19" s="96"/>
      <c r="S19" s="96"/>
    </row>
    <row r="20" spans="1:19" ht="27.6" x14ac:dyDescent="0.3">
      <c r="A20" s="37" t="s">
        <v>85</v>
      </c>
      <c r="B20" s="37" t="s">
        <v>86</v>
      </c>
      <c r="C20" s="36" t="s">
        <v>87</v>
      </c>
      <c r="D20" s="66" t="s">
        <v>49</v>
      </c>
      <c r="E20" s="96">
        <v>45838</v>
      </c>
      <c r="F20" s="96">
        <v>45838</v>
      </c>
      <c r="G20" s="96">
        <v>45838</v>
      </c>
      <c r="H20" s="96"/>
      <c r="I20" s="96"/>
      <c r="J20" s="96"/>
      <c r="K20" s="96"/>
      <c r="L20" s="96"/>
      <c r="M20" s="96"/>
      <c r="N20" s="96"/>
      <c r="O20" s="96"/>
      <c r="P20" s="96"/>
      <c r="Q20" s="96"/>
      <c r="R20" s="96"/>
      <c r="S20" s="96"/>
    </row>
    <row r="21" spans="1:19" ht="78.599999999999994" customHeight="1" x14ac:dyDescent="0.3">
      <c r="A21" s="157" t="s">
        <v>88</v>
      </c>
      <c r="B21" s="157"/>
      <c r="C21" s="158"/>
      <c r="D21" s="91" t="s">
        <v>80</v>
      </c>
      <c r="E21" s="90" t="s">
        <v>81</v>
      </c>
      <c r="F21" s="90" t="s">
        <v>81</v>
      </c>
      <c r="G21" s="90" t="s">
        <v>81</v>
      </c>
      <c r="H21" s="90" t="s">
        <v>81</v>
      </c>
      <c r="I21" s="90" t="s">
        <v>81</v>
      </c>
      <c r="J21" s="90" t="s">
        <v>81</v>
      </c>
      <c r="K21" s="90" t="s">
        <v>81</v>
      </c>
      <c r="L21" s="90" t="s">
        <v>81</v>
      </c>
      <c r="M21" s="90" t="s">
        <v>81</v>
      </c>
      <c r="N21" s="90" t="s">
        <v>81</v>
      </c>
      <c r="O21" s="90" t="s">
        <v>81</v>
      </c>
      <c r="P21" s="90" t="s">
        <v>81</v>
      </c>
      <c r="Q21" s="90" t="s">
        <v>81</v>
      </c>
      <c r="R21" s="90" t="s">
        <v>81</v>
      </c>
      <c r="S21" s="90" t="s">
        <v>81</v>
      </c>
    </row>
    <row r="22" spans="1:19" x14ac:dyDescent="0.3">
      <c r="A22" s="37" t="s">
        <v>89</v>
      </c>
      <c r="B22" s="51" t="s">
        <v>90</v>
      </c>
      <c r="C22" s="36" t="s">
        <v>91</v>
      </c>
      <c r="D22" s="36" t="s">
        <v>44</v>
      </c>
      <c r="E22" s="93" t="s">
        <v>92</v>
      </c>
      <c r="F22" s="93" t="s">
        <v>93</v>
      </c>
      <c r="G22" s="93" t="s">
        <v>92</v>
      </c>
      <c r="H22" s="93"/>
      <c r="I22" s="93"/>
      <c r="J22" s="93"/>
      <c r="K22" s="93"/>
      <c r="L22" s="93"/>
      <c r="M22" s="93"/>
      <c r="N22" s="93"/>
      <c r="O22" s="93"/>
      <c r="P22" s="93"/>
      <c r="Q22" s="93"/>
      <c r="R22" s="93"/>
      <c r="S22" s="93"/>
    </row>
    <row r="23" spans="1:19" x14ac:dyDescent="0.3">
      <c r="A23" s="37" t="s">
        <v>94</v>
      </c>
      <c r="B23" s="51" t="s">
        <v>95</v>
      </c>
      <c r="C23" s="36" t="s">
        <v>96</v>
      </c>
      <c r="D23" s="36" t="s">
        <v>44</v>
      </c>
      <c r="E23" s="93" t="s">
        <v>92</v>
      </c>
      <c r="F23" s="93" t="s">
        <v>93</v>
      </c>
      <c r="G23" s="93" t="s">
        <v>92</v>
      </c>
      <c r="H23" s="93"/>
      <c r="I23" s="93"/>
      <c r="J23" s="93"/>
      <c r="K23" s="93"/>
      <c r="L23" s="93"/>
      <c r="M23" s="93"/>
      <c r="N23" s="93"/>
      <c r="O23" s="93"/>
      <c r="P23" s="93"/>
      <c r="Q23" s="93"/>
      <c r="R23" s="93"/>
      <c r="S23" s="93"/>
    </row>
    <row r="24" spans="1:19" x14ac:dyDescent="0.3">
      <c r="A24" s="37" t="s">
        <v>97</v>
      </c>
      <c r="B24" s="51" t="s">
        <v>98</v>
      </c>
      <c r="C24" s="36" t="s">
        <v>99</v>
      </c>
      <c r="D24" s="36" t="s">
        <v>44</v>
      </c>
      <c r="E24" s="93" t="s">
        <v>92</v>
      </c>
      <c r="F24" s="93" t="s">
        <v>93</v>
      </c>
      <c r="G24" s="93" t="s">
        <v>92</v>
      </c>
      <c r="H24" s="93"/>
      <c r="I24" s="93"/>
      <c r="J24" s="93"/>
      <c r="K24" s="93"/>
      <c r="L24" s="93"/>
      <c r="M24" s="93"/>
      <c r="N24" s="93"/>
      <c r="O24" s="93"/>
      <c r="P24" s="93"/>
      <c r="Q24" s="93"/>
      <c r="R24" s="93"/>
      <c r="S24" s="93"/>
    </row>
    <row r="25" spans="1:19" x14ac:dyDescent="0.3">
      <c r="A25" s="37" t="s">
        <v>100</v>
      </c>
      <c r="B25" s="51" t="s">
        <v>101</v>
      </c>
      <c r="C25" s="36" t="s">
        <v>102</v>
      </c>
      <c r="D25" s="36" t="s">
        <v>44</v>
      </c>
      <c r="E25" s="93" t="s">
        <v>92</v>
      </c>
      <c r="F25" s="93" t="s">
        <v>92</v>
      </c>
      <c r="G25" s="93" t="s">
        <v>92</v>
      </c>
      <c r="H25" s="93"/>
      <c r="I25" s="93"/>
      <c r="J25" s="93"/>
      <c r="K25" s="93"/>
      <c r="L25" s="93"/>
      <c r="M25" s="93"/>
      <c r="N25" s="93"/>
      <c r="O25" s="93"/>
      <c r="P25" s="93"/>
      <c r="Q25" s="93"/>
      <c r="R25" s="93"/>
      <c r="S25" s="93"/>
    </row>
    <row r="26" spans="1:19" x14ac:dyDescent="0.3">
      <c r="A26" s="37" t="s">
        <v>103</v>
      </c>
      <c r="B26" s="51" t="s">
        <v>104</v>
      </c>
      <c r="C26" s="36" t="s">
        <v>105</v>
      </c>
      <c r="D26" s="36" t="s">
        <v>44</v>
      </c>
      <c r="E26" s="93" t="s">
        <v>92</v>
      </c>
      <c r="F26" s="93" t="s">
        <v>92</v>
      </c>
      <c r="G26" s="93" t="s">
        <v>92</v>
      </c>
      <c r="H26" s="93"/>
      <c r="I26" s="93"/>
      <c r="J26" s="93"/>
      <c r="K26" s="93"/>
      <c r="L26" s="93"/>
      <c r="M26" s="93"/>
      <c r="N26" s="93"/>
      <c r="O26" s="93"/>
      <c r="P26" s="93"/>
      <c r="Q26" s="93"/>
      <c r="R26" s="93"/>
      <c r="S26" s="93"/>
    </row>
    <row r="27" spans="1:19" x14ac:dyDescent="0.3">
      <c r="A27" s="37" t="s">
        <v>106</v>
      </c>
      <c r="B27" s="51" t="s">
        <v>107</v>
      </c>
      <c r="C27" s="36" t="s">
        <v>108</v>
      </c>
      <c r="D27" s="36" t="s">
        <v>44</v>
      </c>
      <c r="E27" s="93" t="s">
        <v>92</v>
      </c>
      <c r="F27" s="93" t="s">
        <v>93</v>
      </c>
      <c r="G27" s="93" t="s">
        <v>92</v>
      </c>
      <c r="H27" s="93"/>
      <c r="I27" s="93"/>
      <c r="J27" s="93"/>
      <c r="K27" s="93"/>
      <c r="L27" s="93"/>
      <c r="M27" s="93"/>
      <c r="N27" s="93"/>
      <c r="O27" s="93"/>
      <c r="P27" s="93"/>
      <c r="Q27" s="93"/>
      <c r="R27" s="93"/>
      <c r="S27" s="93"/>
    </row>
    <row r="28" spans="1:19" x14ac:dyDescent="0.3">
      <c r="A28" s="37" t="s">
        <v>109</v>
      </c>
      <c r="B28" s="51" t="s">
        <v>110</v>
      </c>
      <c r="C28" s="36" t="s">
        <v>111</v>
      </c>
      <c r="D28" s="36" t="s">
        <v>44</v>
      </c>
      <c r="E28" s="93" t="s">
        <v>92</v>
      </c>
      <c r="F28" s="93" t="s">
        <v>93</v>
      </c>
      <c r="G28" s="93" t="s">
        <v>92</v>
      </c>
      <c r="H28" s="93"/>
      <c r="I28" s="93"/>
      <c r="J28" s="93"/>
      <c r="K28" s="93"/>
      <c r="L28" s="93"/>
      <c r="M28" s="93"/>
      <c r="N28" s="93"/>
      <c r="O28" s="93"/>
      <c r="P28" s="93"/>
      <c r="Q28" s="93"/>
      <c r="R28" s="93"/>
      <c r="S28" s="93"/>
    </row>
    <row r="29" spans="1:19" x14ac:dyDescent="0.3">
      <c r="A29" s="37" t="s">
        <v>112</v>
      </c>
      <c r="B29" s="51" t="s">
        <v>113</v>
      </c>
      <c r="C29" s="36" t="s">
        <v>114</v>
      </c>
      <c r="D29" s="36" t="s">
        <v>44</v>
      </c>
      <c r="E29" s="93" t="s">
        <v>92</v>
      </c>
      <c r="F29" s="93" t="s">
        <v>93</v>
      </c>
      <c r="G29" s="93" t="s">
        <v>92</v>
      </c>
      <c r="H29" s="93"/>
      <c r="I29" s="93"/>
      <c r="J29" s="93"/>
      <c r="K29" s="93"/>
      <c r="L29" s="93"/>
      <c r="M29" s="93"/>
      <c r="N29" s="93"/>
      <c r="O29" s="93"/>
      <c r="P29" s="93"/>
      <c r="Q29" s="93"/>
      <c r="R29" s="93"/>
      <c r="S29" s="93"/>
    </row>
    <row r="30" spans="1:19" x14ac:dyDescent="0.3">
      <c r="A30" s="37" t="s">
        <v>115</v>
      </c>
      <c r="B30" s="51" t="s">
        <v>116</v>
      </c>
      <c r="C30" s="36" t="s">
        <v>117</v>
      </c>
      <c r="D30" s="36" t="s">
        <v>44</v>
      </c>
      <c r="E30" s="93" t="s">
        <v>92</v>
      </c>
      <c r="F30" s="93" t="s">
        <v>93</v>
      </c>
      <c r="G30" s="93" t="s">
        <v>92</v>
      </c>
      <c r="H30" s="93"/>
      <c r="I30" s="93"/>
      <c r="J30" s="93"/>
      <c r="K30" s="93"/>
      <c r="L30" s="93"/>
      <c r="M30" s="93"/>
      <c r="N30" s="93"/>
      <c r="O30" s="93"/>
      <c r="P30" s="93"/>
      <c r="Q30" s="93"/>
      <c r="R30" s="93"/>
      <c r="S30" s="93"/>
    </row>
    <row r="31" spans="1:19" x14ac:dyDescent="0.3">
      <c r="A31" s="37" t="s">
        <v>118</v>
      </c>
      <c r="B31" s="51" t="s">
        <v>119</v>
      </c>
      <c r="C31" s="36" t="s">
        <v>120</v>
      </c>
      <c r="D31" s="36" t="s">
        <v>44</v>
      </c>
      <c r="E31" s="93" t="s">
        <v>93</v>
      </c>
      <c r="F31" s="93" t="s">
        <v>93</v>
      </c>
      <c r="G31" s="93" t="s">
        <v>93</v>
      </c>
      <c r="H31" s="93"/>
      <c r="I31" s="93"/>
      <c r="J31" s="93"/>
      <c r="K31" s="93"/>
      <c r="L31" s="93"/>
      <c r="M31" s="93"/>
      <c r="N31" s="93"/>
      <c r="O31" s="93"/>
      <c r="P31" s="93"/>
      <c r="Q31" s="93"/>
      <c r="R31" s="93"/>
      <c r="S31" s="93"/>
    </row>
    <row r="32" spans="1:19" x14ac:dyDescent="0.3">
      <c r="A32" s="37" t="s">
        <v>121</v>
      </c>
      <c r="B32" s="51" t="s">
        <v>122</v>
      </c>
      <c r="C32" s="36" t="s">
        <v>123</v>
      </c>
      <c r="D32" s="36" t="s">
        <v>44</v>
      </c>
      <c r="E32" s="93" t="s">
        <v>92</v>
      </c>
      <c r="F32" s="93" t="s">
        <v>92</v>
      </c>
      <c r="G32" s="93" t="s">
        <v>92</v>
      </c>
      <c r="H32" s="93"/>
      <c r="I32" s="93"/>
      <c r="J32" s="93"/>
      <c r="K32" s="93"/>
      <c r="L32" s="93"/>
      <c r="M32" s="93"/>
      <c r="N32" s="93"/>
      <c r="O32" s="93"/>
      <c r="P32" s="93"/>
      <c r="Q32" s="93"/>
      <c r="R32" s="93"/>
      <c r="S32" s="93"/>
    </row>
    <row r="33" spans="1:19" ht="180" x14ac:dyDescent="0.3">
      <c r="A33" s="42" t="s">
        <v>124</v>
      </c>
      <c r="B33" s="52" t="s">
        <v>125</v>
      </c>
      <c r="C33" s="40" t="s">
        <v>126</v>
      </c>
      <c r="D33" s="53" t="s">
        <v>127</v>
      </c>
      <c r="E33" s="72" t="s">
        <v>128</v>
      </c>
      <c r="F33" s="72" t="s">
        <v>129</v>
      </c>
      <c r="G33" s="72" t="s">
        <v>130</v>
      </c>
      <c r="H33" s="72"/>
      <c r="I33" s="72"/>
      <c r="J33" s="72"/>
      <c r="K33" s="72"/>
      <c r="L33" s="72"/>
      <c r="M33" s="72"/>
      <c r="N33" s="72"/>
      <c r="O33" s="72"/>
      <c r="P33" s="72"/>
      <c r="Q33" s="72"/>
      <c r="R33" s="72"/>
      <c r="S33" s="72"/>
    </row>
    <row r="34" spans="1:19" x14ac:dyDescent="0.3">
      <c r="A34" s="114" t="s">
        <v>58</v>
      </c>
      <c r="B34" s="38"/>
      <c r="C34" s="39"/>
      <c r="D34" s="39"/>
      <c r="E34" s="5"/>
      <c r="F34" s="5"/>
      <c r="G34" s="5"/>
      <c r="H34" s="5"/>
      <c r="I34" s="5"/>
      <c r="J34" s="5"/>
      <c r="K34" s="5"/>
      <c r="L34" s="5"/>
      <c r="M34" s="5"/>
      <c r="N34" s="5"/>
      <c r="O34" s="5"/>
      <c r="P34" s="5"/>
      <c r="Q34" s="5"/>
      <c r="R34" s="5"/>
      <c r="S34" s="5"/>
    </row>
    <row r="35" spans="1:19" ht="21.6" thickBot="1" x14ac:dyDescent="0.45">
      <c r="A35" s="134" t="s">
        <v>131</v>
      </c>
    </row>
    <row r="36" spans="1:19" ht="30" customHeight="1" x14ac:dyDescent="0.3">
      <c r="A36" s="149" t="s">
        <v>132</v>
      </c>
      <c r="B36" s="149"/>
      <c r="C36" s="149"/>
      <c r="E36" s="85" t="s">
        <v>61</v>
      </c>
      <c r="F36" s="86"/>
      <c r="G36" s="86"/>
      <c r="H36" s="86"/>
      <c r="I36" s="86"/>
      <c r="J36" s="86"/>
      <c r="K36" s="86"/>
      <c r="L36" s="86"/>
      <c r="M36" s="86"/>
      <c r="N36" s="86"/>
      <c r="O36" s="86"/>
      <c r="P36" s="86"/>
      <c r="Q36" s="86"/>
      <c r="R36" s="86"/>
      <c r="S36" s="87"/>
    </row>
    <row r="37" spans="1:19" s="5" customFormat="1" ht="41.4" x14ac:dyDescent="0.25">
      <c r="A37" s="6" t="s">
        <v>28</v>
      </c>
      <c r="B37" s="82" t="s">
        <v>29</v>
      </c>
      <c r="C37" s="7" t="s">
        <v>30</v>
      </c>
      <c r="D37" s="7" t="s">
        <v>31</v>
      </c>
      <c r="E37" s="88" t="str">
        <f>IF(E15="","[Program 1]",E15)</f>
        <v>Prepaid Health Plan Services - 30-190029-DHB - Standard Plans</v>
      </c>
      <c r="F37" s="88" t="str">
        <f>IF(F15="","[Program 2]",F15)</f>
        <v>30-2022-007-DHB - Medicaid Direct Prepaid Inpatient Health Plan</v>
      </c>
      <c r="G37" s="88" t="str">
        <f>IF(G15="","[Program 3]",G15)</f>
        <v>30-2020-052-DHB - Behavioral Health I/DD Tailored Plan</v>
      </c>
      <c r="H37" s="88" t="str">
        <f>IF(H15="","[Program 4]",H15)</f>
        <v>[Program 4]</v>
      </c>
      <c r="I37" s="88" t="str">
        <f>IF(I15="","[Program 5]",I15)</f>
        <v>[Program 5]</v>
      </c>
      <c r="J37" s="88" t="str">
        <f>IF(J15="","[Program 6]",J15)</f>
        <v>[Program 6]</v>
      </c>
      <c r="K37" s="88" t="str">
        <f>IF(K15="","[Program 7]",K15)</f>
        <v>[Program 7]</v>
      </c>
      <c r="L37" s="88" t="str">
        <f>IF(L15="","[Program 8]",L15)</f>
        <v>[Program 8]</v>
      </c>
      <c r="M37" s="88" t="str">
        <f>IF(M15="","[Program 9]",M15)</f>
        <v>[Program 9]</v>
      </c>
      <c r="N37" s="88" t="str">
        <f>IF(N15="","[Program 10]",N15)</f>
        <v>[Program 10]</v>
      </c>
      <c r="O37" s="88" t="str">
        <f>IF(O15="","[Program 11]",O15)</f>
        <v>[Program 11]</v>
      </c>
      <c r="P37" s="88" t="str">
        <f>IF(P15="","[Program 12]",P15)</f>
        <v>[Program 12]</v>
      </c>
      <c r="Q37" s="88" t="str">
        <f>IF(Q15="","[Program 13]",Q15)</f>
        <v>[Program 13]</v>
      </c>
      <c r="R37" s="88" t="str">
        <f>IF(R15="","[Program 14]",R15)</f>
        <v>[Program 14]</v>
      </c>
      <c r="S37" s="88" t="str">
        <f>IF(S15="","[Program 15]",S15)</f>
        <v>[Program 15]</v>
      </c>
    </row>
    <row r="38" spans="1:19" ht="148.5" customHeight="1" x14ac:dyDescent="0.3">
      <c r="A38" s="157" t="s">
        <v>133</v>
      </c>
      <c r="B38" s="157"/>
      <c r="C38" s="157"/>
      <c r="D38" s="92" t="s">
        <v>80</v>
      </c>
      <c r="E38" s="90" t="s">
        <v>81</v>
      </c>
      <c r="F38" s="90" t="s">
        <v>81</v>
      </c>
      <c r="G38" s="90" t="s">
        <v>81</v>
      </c>
      <c r="H38" s="90" t="s">
        <v>81</v>
      </c>
      <c r="I38" s="90" t="s">
        <v>81</v>
      </c>
      <c r="J38" s="90" t="s">
        <v>81</v>
      </c>
      <c r="K38" s="90" t="s">
        <v>81</v>
      </c>
      <c r="L38" s="90" t="s">
        <v>81</v>
      </c>
      <c r="M38" s="90" t="s">
        <v>81</v>
      </c>
      <c r="N38" s="90" t="s">
        <v>81</v>
      </c>
      <c r="O38" s="90" t="s">
        <v>81</v>
      </c>
      <c r="P38" s="90" t="s">
        <v>81</v>
      </c>
      <c r="Q38" s="90" t="s">
        <v>81</v>
      </c>
      <c r="R38" s="90" t="s">
        <v>81</v>
      </c>
      <c r="S38" s="90" t="s">
        <v>81</v>
      </c>
    </row>
    <row r="39" spans="1:19" ht="59.25" customHeight="1" x14ac:dyDescent="0.3">
      <c r="A39" s="37" t="s">
        <v>134</v>
      </c>
      <c r="B39" s="36" t="s">
        <v>135</v>
      </c>
      <c r="C39" s="36" t="s">
        <v>136</v>
      </c>
      <c r="D39" s="16" t="s">
        <v>44</v>
      </c>
      <c r="E39" s="93" t="s">
        <v>137</v>
      </c>
      <c r="F39" s="93" t="s">
        <v>137</v>
      </c>
      <c r="G39" s="93" t="s">
        <v>137</v>
      </c>
      <c r="H39" s="93"/>
      <c r="I39" s="93"/>
      <c r="J39" s="93"/>
      <c r="K39" s="93"/>
      <c r="L39" s="93"/>
      <c r="M39" s="93"/>
      <c r="N39" s="93"/>
      <c r="O39" s="93"/>
      <c r="P39" s="93"/>
      <c r="Q39" s="93"/>
      <c r="R39" s="93"/>
      <c r="S39" s="93"/>
    </row>
    <row r="40" spans="1:19" ht="59.25" customHeight="1" x14ac:dyDescent="0.3">
      <c r="A40" s="37" t="s">
        <v>138</v>
      </c>
      <c r="B40" s="36" t="s">
        <v>139</v>
      </c>
      <c r="C40" s="36" t="s">
        <v>140</v>
      </c>
      <c r="D40" s="44" t="s">
        <v>35</v>
      </c>
      <c r="E40" s="94" t="s">
        <v>141</v>
      </c>
      <c r="F40" s="94" t="s">
        <v>141</v>
      </c>
      <c r="G40" s="94" t="s">
        <v>141</v>
      </c>
      <c r="H40" s="94"/>
      <c r="I40" s="94"/>
      <c r="J40" s="94"/>
      <c r="K40" s="94"/>
      <c r="L40" s="94"/>
      <c r="M40" s="94"/>
      <c r="N40" s="94"/>
      <c r="O40" s="94"/>
      <c r="P40" s="94"/>
      <c r="Q40" s="94"/>
      <c r="R40" s="94"/>
      <c r="S40" s="94"/>
    </row>
    <row r="41" spans="1:19" ht="59.25" customHeight="1" x14ac:dyDescent="0.3">
      <c r="A41" s="37" t="s">
        <v>142</v>
      </c>
      <c r="B41" s="36" t="s">
        <v>143</v>
      </c>
      <c r="C41" s="36" t="s">
        <v>144</v>
      </c>
      <c r="D41" s="44" t="s">
        <v>35</v>
      </c>
      <c r="E41" s="95" t="s">
        <v>141</v>
      </c>
      <c r="F41" s="94" t="s">
        <v>141</v>
      </c>
      <c r="G41" s="94" t="s">
        <v>141</v>
      </c>
      <c r="H41" s="94"/>
      <c r="I41" s="94"/>
      <c r="J41" s="94"/>
      <c r="K41" s="94"/>
      <c r="L41" s="94"/>
      <c r="M41" s="94"/>
      <c r="N41" s="94"/>
      <c r="O41" s="94"/>
      <c r="P41" s="94"/>
      <c r="Q41" s="94"/>
      <c r="R41" s="94"/>
      <c r="S41" s="94"/>
    </row>
    <row r="42" spans="1:19" ht="63" customHeight="1" thickBot="1" x14ac:dyDescent="0.35">
      <c r="A42" s="84" t="s">
        <v>145</v>
      </c>
      <c r="B42" s="84" t="s">
        <v>146</v>
      </c>
      <c r="C42" s="84" t="s">
        <v>147</v>
      </c>
      <c r="D42" s="45" t="s">
        <v>35</v>
      </c>
      <c r="E42" s="72" t="s">
        <v>141</v>
      </c>
      <c r="F42" s="72" t="s">
        <v>141</v>
      </c>
      <c r="G42" s="72" t="s">
        <v>141</v>
      </c>
      <c r="H42" s="72"/>
      <c r="I42" s="72"/>
      <c r="J42" s="72"/>
      <c r="K42" s="72"/>
      <c r="L42" s="72"/>
      <c r="M42" s="72"/>
      <c r="N42" s="72"/>
      <c r="O42" s="72"/>
      <c r="P42" s="72"/>
      <c r="Q42" s="72"/>
      <c r="R42" s="72"/>
      <c r="S42" s="72"/>
    </row>
    <row r="43" spans="1:19" x14ac:dyDescent="0.3">
      <c r="A43" s="115" t="s">
        <v>23</v>
      </c>
      <c r="B43" s="38"/>
      <c r="C43" s="39"/>
      <c r="D43" s="39"/>
      <c r="E43" s="5"/>
      <c r="F43" s="5"/>
      <c r="G43" s="5"/>
      <c r="H43" s="5"/>
      <c r="I43" s="5"/>
      <c r="J43" s="5"/>
      <c r="K43" s="5"/>
      <c r="L43" s="5"/>
      <c r="M43" s="5"/>
      <c r="N43" s="5"/>
      <c r="O43" s="5"/>
      <c r="P43" s="5"/>
      <c r="Q43" s="5"/>
      <c r="R43" s="5"/>
      <c r="S43" s="5"/>
    </row>
    <row r="44" spans="1:19" s="28" customFormat="1" hidden="1" x14ac:dyDescent="0.3">
      <c r="A44" s="27" t="s">
        <v>148</v>
      </c>
      <c r="C44" s="29"/>
      <c r="D44" s="29"/>
      <c r="E44" s="29"/>
      <c r="F44" s="29"/>
    </row>
    <row r="45" spans="1:19" s="28" customFormat="1" hidden="1" x14ac:dyDescent="0.3">
      <c r="D45" s="30" t="s">
        <v>149</v>
      </c>
      <c r="E45" s="31"/>
      <c r="F45" s="29"/>
    </row>
    <row r="46" spans="1:19" s="28" customFormat="1" hidden="1" x14ac:dyDescent="0.3">
      <c r="D46" s="32" t="s">
        <v>150</v>
      </c>
      <c r="E46" s="28" t="str">
        <f t="shared" ref="E46:E56" si="0">IF(E22="Covered",(CONCATENATE($B22,"-")),"")</f>
        <v>Adult primary care-</v>
      </c>
      <c r="F46" s="28" t="str">
        <f t="shared" ref="F46:S46" si="1">IF(F22="Covered",(CONCATENATE($B22,"-")),"")</f>
        <v/>
      </c>
      <c r="G46" s="28" t="str">
        <f t="shared" si="1"/>
        <v>Adult primary care-</v>
      </c>
      <c r="H46" s="28" t="str">
        <f t="shared" si="1"/>
        <v/>
      </c>
      <c r="I46" s="28" t="str">
        <f t="shared" si="1"/>
        <v/>
      </c>
      <c r="J46" s="28" t="str">
        <f t="shared" si="1"/>
        <v/>
      </c>
      <c r="K46" s="28" t="str">
        <f t="shared" si="1"/>
        <v/>
      </c>
      <c r="L46" s="28" t="str">
        <f t="shared" si="1"/>
        <v/>
      </c>
      <c r="M46" s="28" t="str">
        <f t="shared" si="1"/>
        <v/>
      </c>
      <c r="N46" s="28" t="str">
        <f t="shared" si="1"/>
        <v/>
      </c>
      <c r="O46" s="28" t="str">
        <f t="shared" si="1"/>
        <v/>
      </c>
      <c r="P46" s="28" t="str">
        <f t="shared" si="1"/>
        <v/>
      </c>
      <c r="Q46" s="28" t="str">
        <f t="shared" si="1"/>
        <v/>
      </c>
      <c r="R46" s="28" t="str">
        <f t="shared" si="1"/>
        <v/>
      </c>
      <c r="S46" s="28" t="str">
        <f t="shared" si="1"/>
        <v/>
      </c>
    </row>
    <row r="47" spans="1:19" s="28" customFormat="1" hidden="1" x14ac:dyDescent="0.3">
      <c r="D47" s="32" t="s">
        <v>151</v>
      </c>
      <c r="E47" s="28" t="str">
        <f t="shared" si="0"/>
        <v>Pediatric primary care-</v>
      </c>
      <c r="F47" s="28" t="str">
        <f t="shared" ref="F47:S47" si="2">IF(F23="Covered",(CONCATENATE($B23,"-")),"")</f>
        <v/>
      </c>
      <c r="G47" s="28" t="str">
        <f t="shared" si="2"/>
        <v>Pediatric primary care-</v>
      </c>
      <c r="H47" s="28" t="str">
        <f t="shared" si="2"/>
        <v/>
      </c>
      <c r="I47" s="28" t="str">
        <f t="shared" si="2"/>
        <v/>
      </c>
      <c r="J47" s="28" t="str">
        <f t="shared" si="2"/>
        <v/>
      </c>
      <c r="K47" s="28" t="str">
        <f t="shared" si="2"/>
        <v/>
      </c>
      <c r="L47" s="28" t="str">
        <f t="shared" si="2"/>
        <v/>
      </c>
      <c r="M47" s="28" t="str">
        <f t="shared" si="2"/>
        <v/>
      </c>
      <c r="N47" s="28" t="str">
        <f t="shared" si="2"/>
        <v/>
      </c>
      <c r="O47" s="28" t="str">
        <f t="shared" si="2"/>
        <v/>
      </c>
      <c r="P47" s="28" t="str">
        <f t="shared" si="2"/>
        <v/>
      </c>
      <c r="Q47" s="28" t="str">
        <f t="shared" si="2"/>
        <v/>
      </c>
      <c r="R47" s="28" t="str">
        <f t="shared" si="2"/>
        <v/>
      </c>
      <c r="S47" s="28" t="str">
        <f t="shared" si="2"/>
        <v/>
      </c>
    </row>
    <row r="48" spans="1:19" s="28" customFormat="1" hidden="1" x14ac:dyDescent="0.3">
      <c r="D48" s="32" t="s">
        <v>152</v>
      </c>
      <c r="E48" s="28" t="str">
        <f t="shared" si="0"/>
        <v>OB/GYN-</v>
      </c>
      <c r="F48" s="28" t="str">
        <f t="shared" ref="F48:S48" si="3">IF(F24="Covered",(CONCATENATE($B24,"-")),"")</f>
        <v/>
      </c>
      <c r="G48" s="28" t="str">
        <f t="shared" si="3"/>
        <v>OB/GYN-</v>
      </c>
      <c r="H48" s="28" t="str">
        <f t="shared" si="3"/>
        <v/>
      </c>
      <c r="I48" s="28" t="str">
        <f t="shared" si="3"/>
        <v/>
      </c>
      <c r="J48" s="28" t="str">
        <f t="shared" si="3"/>
        <v/>
      </c>
      <c r="K48" s="28" t="str">
        <f t="shared" si="3"/>
        <v/>
      </c>
      <c r="L48" s="28" t="str">
        <f t="shared" si="3"/>
        <v/>
      </c>
      <c r="M48" s="28" t="str">
        <f t="shared" si="3"/>
        <v/>
      </c>
      <c r="N48" s="28" t="str">
        <f t="shared" si="3"/>
        <v/>
      </c>
      <c r="O48" s="28" t="str">
        <f t="shared" si="3"/>
        <v/>
      </c>
      <c r="P48" s="28" t="str">
        <f t="shared" si="3"/>
        <v/>
      </c>
      <c r="Q48" s="28" t="str">
        <f t="shared" si="3"/>
        <v/>
      </c>
      <c r="R48" s="28" t="str">
        <f t="shared" si="3"/>
        <v/>
      </c>
      <c r="S48" s="28" t="str">
        <f t="shared" si="3"/>
        <v/>
      </c>
    </row>
    <row r="49" spans="3:19" s="28" customFormat="1" hidden="1" x14ac:dyDescent="0.3">
      <c r="D49" s="32" t="s">
        <v>153</v>
      </c>
      <c r="E49" s="28" t="str">
        <f t="shared" si="0"/>
        <v>Adult behavioral health-</v>
      </c>
      <c r="F49" s="28" t="str">
        <f t="shared" ref="F49:S49" si="4">IF(F25="Covered",(CONCATENATE($B25,"-")),"")</f>
        <v>Adult behavioral health-</v>
      </c>
      <c r="G49" s="28" t="str">
        <f t="shared" si="4"/>
        <v>Adult behavioral health-</v>
      </c>
      <c r="H49" s="28" t="str">
        <f t="shared" si="4"/>
        <v/>
      </c>
      <c r="I49" s="28" t="str">
        <f t="shared" si="4"/>
        <v/>
      </c>
      <c r="J49" s="28" t="str">
        <f t="shared" si="4"/>
        <v/>
      </c>
      <c r="K49" s="28" t="str">
        <f t="shared" si="4"/>
        <v/>
      </c>
      <c r="L49" s="28" t="str">
        <f t="shared" si="4"/>
        <v/>
      </c>
      <c r="M49" s="28" t="str">
        <f t="shared" si="4"/>
        <v/>
      </c>
      <c r="N49" s="28" t="str">
        <f t="shared" si="4"/>
        <v/>
      </c>
      <c r="O49" s="28" t="str">
        <f t="shared" si="4"/>
        <v/>
      </c>
      <c r="P49" s="28" t="str">
        <f t="shared" si="4"/>
        <v/>
      </c>
      <c r="Q49" s="28" t="str">
        <f t="shared" si="4"/>
        <v/>
      </c>
      <c r="R49" s="28" t="str">
        <f t="shared" si="4"/>
        <v/>
      </c>
      <c r="S49" s="28" t="str">
        <f t="shared" si="4"/>
        <v/>
      </c>
    </row>
    <row r="50" spans="3:19" s="28" customFormat="1" hidden="1" x14ac:dyDescent="0.3">
      <c r="D50" s="32" t="s">
        <v>154</v>
      </c>
      <c r="E50" s="28" t="str">
        <f t="shared" si="0"/>
        <v>Pediatric behavioral health-</v>
      </c>
      <c r="F50" s="28" t="str">
        <f t="shared" ref="F50:S50" si="5">IF(F26="Covered",(CONCATENATE($B26,"-")),"")</f>
        <v>Pediatric behavioral health-</v>
      </c>
      <c r="G50" s="28" t="str">
        <f t="shared" si="5"/>
        <v>Pediatric behavioral health-</v>
      </c>
      <c r="H50" s="28" t="str">
        <f t="shared" si="5"/>
        <v/>
      </c>
      <c r="I50" s="28" t="str">
        <f t="shared" si="5"/>
        <v/>
      </c>
      <c r="J50" s="28" t="str">
        <f t="shared" si="5"/>
        <v/>
      </c>
      <c r="K50" s="28" t="str">
        <f t="shared" si="5"/>
        <v/>
      </c>
      <c r="L50" s="28" t="str">
        <f t="shared" si="5"/>
        <v/>
      </c>
      <c r="M50" s="28" t="str">
        <f t="shared" si="5"/>
        <v/>
      </c>
      <c r="N50" s="28" t="str">
        <f t="shared" si="5"/>
        <v/>
      </c>
      <c r="O50" s="28" t="str">
        <f t="shared" si="5"/>
        <v/>
      </c>
      <c r="P50" s="28" t="str">
        <f t="shared" si="5"/>
        <v/>
      </c>
      <c r="Q50" s="28" t="str">
        <f t="shared" si="5"/>
        <v/>
      </c>
      <c r="R50" s="28" t="str">
        <f t="shared" si="5"/>
        <v/>
      </c>
      <c r="S50" s="28" t="str">
        <f t="shared" si="5"/>
        <v/>
      </c>
    </row>
    <row r="51" spans="3:19" s="28" customFormat="1" hidden="1" x14ac:dyDescent="0.3">
      <c r="D51" s="32" t="s">
        <v>155</v>
      </c>
      <c r="E51" s="28" t="str">
        <f t="shared" si="0"/>
        <v>Adult specialist-</v>
      </c>
      <c r="F51" s="28" t="str">
        <f t="shared" ref="F51:S51" si="6">IF(F27="Covered",(CONCATENATE($B27,"-")),"")</f>
        <v/>
      </c>
      <c r="G51" s="28" t="str">
        <f t="shared" si="6"/>
        <v>Adult specialist-</v>
      </c>
      <c r="H51" s="28" t="str">
        <f t="shared" si="6"/>
        <v/>
      </c>
      <c r="I51" s="28" t="str">
        <f t="shared" si="6"/>
        <v/>
      </c>
      <c r="J51" s="28" t="str">
        <f t="shared" si="6"/>
        <v/>
      </c>
      <c r="K51" s="28" t="str">
        <f t="shared" si="6"/>
        <v/>
      </c>
      <c r="L51" s="28" t="str">
        <f t="shared" si="6"/>
        <v/>
      </c>
      <c r="M51" s="28" t="str">
        <f t="shared" si="6"/>
        <v/>
      </c>
      <c r="N51" s="28" t="str">
        <f t="shared" si="6"/>
        <v/>
      </c>
      <c r="O51" s="28" t="str">
        <f t="shared" si="6"/>
        <v/>
      </c>
      <c r="P51" s="28" t="str">
        <f t="shared" si="6"/>
        <v/>
      </c>
      <c r="Q51" s="28" t="str">
        <f t="shared" si="6"/>
        <v/>
      </c>
      <c r="R51" s="28" t="str">
        <f t="shared" si="6"/>
        <v/>
      </c>
      <c r="S51" s="28" t="str">
        <f t="shared" si="6"/>
        <v/>
      </c>
    </row>
    <row r="52" spans="3:19" s="28" customFormat="1" hidden="1" x14ac:dyDescent="0.3">
      <c r="D52" s="32" t="s">
        <v>156</v>
      </c>
      <c r="E52" s="28" t="str">
        <f t="shared" si="0"/>
        <v>Pediatric specialist-</v>
      </c>
      <c r="F52" s="28" t="str">
        <f t="shared" ref="F52:S52" si="7">IF(F28="Covered",(CONCATENATE($B28,"-")),"")</f>
        <v/>
      </c>
      <c r="G52" s="28" t="str">
        <f t="shared" si="7"/>
        <v>Pediatric specialist-</v>
      </c>
      <c r="H52" s="28" t="str">
        <f t="shared" si="7"/>
        <v/>
      </c>
      <c r="I52" s="28" t="str">
        <f t="shared" si="7"/>
        <v/>
      </c>
      <c r="J52" s="28" t="str">
        <f t="shared" si="7"/>
        <v/>
      </c>
      <c r="K52" s="28" t="str">
        <f t="shared" si="7"/>
        <v/>
      </c>
      <c r="L52" s="28" t="str">
        <f t="shared" si="7"/>
        <v/>
      </c>
      <c r="M52" s="28" t="str">
        <f t="shared" si="7"/>
        <v/>
      </c>
      <c r="N52" s="28" t="str">
        <f t="shared" si="7"/>
        <v/>
      </c>
      <c r="O52" s="28" t="str">
        <f t="shared" si="7"/>
        <v/>
      </c>
      <c r="P52" s="28" t="str">
        <f t="shared" si="7"/>
        <v/>
      </c>
      <c r="Q52" s="28" t="str">
        <f t="shared" si="7"/>
        <v/>
      </c>
      <c r="R52" s="28" t="str">
        <f t="shared" si="7"/>
        <v/>
      </c>
      <c r="S52" s="28" t="str">
        <f t="shared" si="7"/>
        <v/>
      </c>
    </row>
    <row r="53" spans="3:19" s="28" customFormat="1" hidden="1" x14ac:dyDescent="0.3">
      <c r="D53" s="32" t="s">
        <v>157</v>
      </c>
      <c r="E53" s="28" t="str">
        <f t="shared" si="0"/>
        <v>Hospital-</v>
      </c>
      <c r="F53" s="28" t="str">
        <f t="shared" ref="F53:S53" si="8">IF(F29="Covered",(CONCATENATE($B29,"-")),"")</f>
        <v/>
      </c>
      <c r="G53" s="28" t="str">
        <f t="shared" si="8"/>
        <v>Hospital-</v>
      </c>
      <c r="H53" s="28" t="str">
        <f t="shared" si="8"/>
        <v/>
      </c>
      <c r="I53" s="28" t="str">
        <f t="shared" si="8"/>
        <v/>
      </c>
      <c r="J53" s="28" t="str">
        <f t="shared" si="8"/>
        <v/>
      </c>
      <c r="K53" s="28" t="str">
        <f t="shared" si="8"/>
        <v/>
      </c>
      <c r="L53" s="28" t="str">
        <f t="shared" si="8"/>
        <v/>
      </c>
      <c r="M53" s="28" t="str">
        <f t="shared" si="8"/>
        <v/>
      </c>
      <c r="N53" s="28" t="str">
        <f t="shared" si="8"/>
        <v/>
      </c>
      <c r="O53" s="28" t="str">
        <f t="shared" si="8"/>
        <v/>
      </c>
      <c r="P53" s="28" t="str">
        <f t="shared" si="8"/>
        <v/>
      </c>
      <c r="Q53" s="28" t="str">
        <f t="shared" si="8"/>
        <v/>
      </c>
      <c r="R53" s="28" t="str">
        <f t="shared" si="8"/>
        <v/>
      </c>
      <c r="S53" s="28" t="str">
        <f t="shared" si="8"/>
        <v/>
      </c>
    </row>
    <row r="54" spans="3:19" s="28" customFormat="1" hidden="1" x14ac:dyDescent="0.3">
      <c r="D54" s="32" t="s">
        <v>158</v>
      </c>
      <c r="E54" s="28" t="str">
        <f t="shared" si="0"/>
        <v>Pharmacy-</v>
      </c>
      <c r="F54" s="28" t="str">
        <f t="shared" ref="F54:S54" si="9">IF(F30="Covered",(CONCATENATE($B30,"-")),"")</f>
        <v/>
      </c>
      <c r="G54" s="28" t="str">
        <f t="shared" si="9"/>
        <v>Pharmacy-</v>
      </c>
      <c r="H54" s="28" t="str">
        <f t="shared" si="9"/>
        <v/>
      </c>
      <c r="I54" s="28" t="str">
        <f t="shared" si="9"/>
        <v/>
      </c>
      <c r="J54" s="28" t="str">
        <f t="shared" si="9"/>
        <v/>
      </c>
      <c r="K54" s="28" t="str">
        <f t="shared" si="9"/>
        <v/>
      </c>
      <c r="L54" s="28" t="str">
        <f t="shared" si="9"/>
        <v/>
      </c>
      <c r="M54" s="28" t="str">
        <f t="shared" si="9"/>
        <v/>
      </c>
      <c r="N54" s="28" t="str">
        <f t="shared" si="9"/>
        <v/>
      </c>
      <c r="O54" s="28" t="str">
        <f t="shared" si="9"/>
        <v/>
      </c>
      <c r="P54" s="28" t="str">
        <f t="shared" si="9"/>
        <v/>
      </c>
      <c r="Q54" s="28" t="str">
        <f t="shared" si="9"/>
        <v/>
      </c>
      <c r="R54" s="28" t="str">
        <f t="shared" si="9"/>
        <v/>
      </c>
      <c r="S54" s="28" t="str">
        <f t="shared" si="9"/>
        <v/>
      </c>
    </row>
    <row r="55" spans="3:19" s="28" customFormat="1" hidden="1" x14ac:dyDescent="0.3">
      <c r="D55" s="32" t="s">
        <v>159</v>
      </c>
      <c r="E55" s="28" t="str">
        <f t="shared" si="0"/>
        <v/>
      </c>
      <c r="F55" s="28" t="str">
        <f t="shared" ref="F55:S55" si="10">IF(F31="Covered",(CONCATENATE($B31,"-")),"")</f>
        <v/>
      </c>
      <c r="G55" s="28" t="str">
        <f t="shared" si="10"/>
        <v/>
      </c>
      <c r="H55" s="28" t="str">
        <f t="shared" si="10"/>
        <v/>
      </c>
      <c r="I55" s="28" t="str">
        <f t="shared" si="10"/>
        <v/>
      </c>
      <c r="J55" s="28" t="str">
        <f t="shared" si="10"/>
        <v/>
      </c>
      <c r="K55" s="28" t="str">
        <f t="shared" si="10"/>
        <v/>
      </c>
      <c r="L55" s="28" t="str">
        <f t="shared" si="10"/>
        <v/>
      </c>
      <c r="M55" s="28" t="str">
        <f t="shared" si="10"/>
        <v/>
      </c>
      <c r="N55" s="28" t="str">
        <f t="shared" si="10"/>
        <v/>
      </c>
      <c r="O55" s="28" t="str">
        <f t="shared" si="10"/>
        <v/>
      </c>
      <c r="P55" s="28" t="str">
        <f t="shared" si="10"/>
        <v/>
      </c>
      <c r="Q55" s="28" t="str">
        <f t="shared" si="10"/>
        <v/>
      </c>
      <c r="R55" s="28" t="str">
        <f t="shared" si="10"/>
        <v/>
      </c>
      <c r="S55" s="28" t="str">
        <f t="shared" si="10"/>
        <v/>
      </c>
    </row>
    <row r="56" spans="3:19" s="28" customFormat="1" hidden="1" x14ac:dyDescent="0.3">
      <c r="D56" s="32" t="s">
        <v>160</v>
      </c>
      <c r="E56" s="28" t="str">
        <f t="shared" si="0"/>
        <v>LTSS-</v>
      </c>
      <c r="F56" s="28" t="str">
        <f t="shared" ref="F56:S56" si="11">IF(F32="Covered",(CONCATENATE($B32,"-")),"")</f>
        <v>LTSS-</v>
      </c>
      <c r="G56" s="28" t="str">
        <f t="shared" si="11"/>
        <v>LTSS-</v>
      </c>
      <c r="H56" s="28" t="str">
        <f t="shared" si="11"/>
        <v/>
      </c>
      <c r="I56" s="28" t="str">
        <f t="shared" si="11"/>
        <v/>
      </c>
      <c r="J56" s="28" t="str">
        <f t="shared" si="11"/>
        <v/>
      </c>
      <c r="K56" s="28" t="str">
        <f t="shared" si="11"/>
        <v/>
      </c>
      <c r="L56" s="28" t="str">
        <f t="shared" si="11"/>
        <v/>
      </c>
      <c r="M56" s="28" t="str">
        <f t="shared" si="11"/>
        <v/>
      </c>
      <c r="N56" s="28" t="str">
        <f t="shared" si="11"/>
        <v/>
      </c>
      <c r="O56" s="28" t="str">
        <f t="shared" si="11"/>
        <v/>
      </c>
      <c r="P56" s="28" t="str">
        <f t="shared" si="11"/>
        <v/>
      </c>
      <c r="Q56" s="28" t="str">
        <f t="shared" si="11"/>
        <v/>
      </c>
      <c r="R56" s="28" t="str">
        <f t="shared" si="11"/>
        <v/>
      </c>
      <c r="S56" s="28" t="str">
        <f t="shared" si="11"/>
        <v/>
      </c>
    </row>
    <row r="57" spans="3:19" s="28" customFormat="1" hidden="1" x14ac:dyDescent="0.3">
      <c r="D57" s="32" t="s">
        <v>161</v>
      </c>
      <c r="E57" s="28" t="str">
        <f t="shared" ref="E57:S57" si="12">IF(E33&lt;&gt;"","other services","")</f>
        <v>other services</v>
      </c>
      <c r="F57" s="28" t="str">
        <f>IF(F33&lt;&gt;"","other services","")</f>
        <v>other services</v>
      </c>
      <c r="G57" s="28" t="str">
        <f t="shared" si="12"/>
        <v>other services</v>
      </c>
      <c r="H57" s="28" t="str">
        <f t="shared" si="12"/>
        <v/>
      </c>
      <c r="I57" s="28" t="str">
        <f t="shared" si="12"/>
        <v/>
      </c>
      <c r="J57" s="28" t="str">
        <f t="shared" si="12"/>
        <v/>
      </c>
      <c r="K57" s="28" t="str">
        <f t="shared" si="12"/>
        <v/>
      </c>
      <c r="L57" s="28" t="str">
        <f t="shared" si="12"/>
        <v/>
      </c>
      <c r="M57" s="28" t="str">
        <f t="shared" si="12"/>
        <v/>
      </c>
      <c r="N57" s="28" t="str">
        <f t="shared" si="12"/>
        <v/>
      </c>
      <c r="O57" s="28" t="str">
        <f t="shared" si="12"/>
        <v/>
      </c>
      <c r="P57" s="28" t="str">
        <f t="shared" si="12"/>
        <v/>
      </c>
      <c r="Q57" s="28" t="str">
        <f t="shared" si="12"/>
        <v/>
      </c>
      <c r="R57" s="28" t="str">
        <f t="shared" si="12"/>
        <v/>
      </c>
      <c r="S57" s="28" t="str">
        <f t="shared" si="12"/>
        <v/>
      </c>
    </row>
    <row r="58" spans="3:19" s="28" customFormat="1" hidden="1" x14ac:dyDescent="0.3">
      <c r="D58" s="33" t="s">
        <v>162</v>
      </c>
      <c r="E58" s="28" t="str">
        <f>_xlfn.TEXTJOIN(CHAR(10),TRUE,E46:E57)</f>
        <v>Adult primary care-
Pediatric primary care-
OB/GYN-
Adult behavioral health-
Pediatric behavioral health-
Adult specialist-
Pediatric specialist-
Hospital-
Pharmacy-
LTSS-
other services</v>
      </c>
      <c r="F58" s="28" t="str">
        <f t="shared" ref="F58:S58" si="13">_xlfn.TEXTJOIN(CHAR(10),TRUE,F46:F57)</f>
        <v>Adult behavioral health-
Pediatric behavioral health-
LTSS-
other services</v>
      </c>
      <c r="G58" s="28" t="str">
        <f t="shared" si="13"/>
        <v>Adult primary care-
Pediatric primary care-
OB/GYN-
Adult behavioral health-
Pediatric behavioral health-
Adult specialist-
Pediatric specialist-
Hospital-
Pharmacy-
LTSS-
other services</v>
      </c>
      <c r="H58" s="28" t="str">
        <f t="shared" si="13"/>
        <v/>
      </c>
      <c r="I58" s="28" t="str">
        <f t="shared" si="13"/>
        <v/>
      </c>
      <c r="J58" s="28" t="str">
        <f t="shared" si="13"/>
        <v/>
      </c>
      <c r="K58" s="28" t="str">
        <f t="shared" si="13"/>
        <v/>
      </c>
      <c r="L58" s="28" t="str">
        <f t="shared" si="13"/>
        <v/>
      </c>
      <c r="M58" s="28" t="str">
        <f t="shared" si="13"/>
        <v/>
      </c>
      <c r="N58" s="28" t="str">
        <f t="shared" si="13"/>
        <v/>
      </c>
      <c r="O58" s="28" t="str">
        <f t="shared" si="13"/>
        <v/>
      </c>
      <c r="P58" s="28" t="str">
        <f t="shared" si="13"/>
        <v/>
      </c>
      <c r="Q58" s="28" t="str">
        <f t="shared" si="13"/>
        <v/>
      </c>
      <c r="R58" s="28" t="str">
        <f t="shared" si="13"/>
        <v/>
      </c>
      <c r="S58" s="28" t="str">
        <f t="shared" si="13"/>
        <v/>
      </c>
    </row>
    <row r="59" spans="3:19" s="28" customFormat="1" hidden="1" x14ac:dyDescent="0.3">
      <c r="D59" s="28" t="s">
        <v>163</v>
      </c>
      <c r="E59" s="28" t="str">
        <f>SUBSTITUTE(E58,"-",", ")</f>
        <v>Adult primary care, 
Pediatric primary care, 
OB/GYN, 
Adult behavioral health, 
Pediatric behavioral health, 
Adult specialist, 
Pediatric specialist, 
Hospital, 
Pharmacy, 
LTSS, 
other services</v>
      </c>
      <c r="F59" s="28" t="str">
        <f t="shared" ref="F59:S59" si="14">SUBSTITUTE(F58,"-",", ")</f>
        <v>Adult behavioral health, 
Pediatric behavioral health, 
LTSS, 
other services</v>
      </c>
      <c r="G59" s="28" t="str">
        <f t="shared" si="14"/>
        <v>Adult primary care, 
Pediatric primary care, 
OB/GYN, 
Adult behavioral health, 
Pediatric behavioral health, 
Adult specialist, 
Pediatric specialist, 
Hospital, 
Pharmacy, 
LTSS, 
other services</v>
      </c>
      <c r="H59" s="28" t="str">
        <f t="shared" si="14"/>
        <v/>
      </c>
      <c r="I59" s="28" t="str">
        <f t="shared" si="14"/>
        <v/>
      </c>
      <c r="J59" s="28" t="str">
        <f t="shared" si="14"/>
        <v/>
      </c>
      <c r="K59" s="28" t="str">
        <f t="shared" si="14"/>
        <v/>
      </c>
      <c r="L59" s="28" t="str">
        <f t="shared" si="14"/>
        <v/>
      </c>
      <c r="M59" s="28" t="str">
        <f t="shared" si="14"/>
        <v/>
      </c>
      <c r="N59" s="28" t="str">
        <f t="shared" si="14"/>
        <v/>
      </c>
      <c r="O59" s="28" t="str">
        <f t="shared" si="14"/>
        <v/>
      </c>
      <c r="P59" s="28" t="str">
        <f t="shared" si="14"/>
        <v/>
      </c>
      <c r="Q59" s="28" t="str">
        <f t="shared" si="14"/>
        <v/>
      </c>
      <c r="R59" s="28" t="str">
        <f t="shared" si="14"/>
        <v/>
      </c>
      <c r="S59" s="28" t="str">
        <f t="shared" si="14"/>
        <v/>
      </c>
    </row>
    <row r="60" spans="3:19" s="28" customFormat="1" hidden="1" x14ac:dyDescent="0.3">
      <c r="C60" s="29"/>
      <c r="D60" s="29"/>
      <c r="E60" s="29"/>
      <c r="F60" s="29"/>
    </row>
  </sheetData>
  <sheetProtection algorithmName="SHA-512" hashValue="3lAfoOvgWnxt25lVBsOeb6vg4H/q2YLEidybG9o8nwgTQrKbDjAC+ZXuEsBRwWvrhc5LWes4n0bv9Nt3Tbt3bg==" saltValue="p284jOeKrGVXS0j8U8FtDg==" spinCount="100000" sheet="1" objects="1" scenarios="1" formatColumns="0" formatRows="0"/>
  <protectedRanges>
    <protectedRange algorithmName="SHA-512" hashValue="bA/kSnPef+qRTca4U5DAMPeRkTDfP+PGeEtinvNwwrxtASWdYiwSLpjfJNAo5ckNtxmOxm6JvI9I5zwPPokWaw==" saltValue="oFt+B+LVA7LiT5P6ZKMhsw==" spinCount="100000" sqref="E22:S34 E15:S17 E19:S20 E39:S43 E5:F11" name="Range1"/>
  </protectedRanges>
  <dataConsolidate/>
  <mergeCells count="6">
    <mergeCell ref="A3:C3"/>
    <mergeCell ref="A13:C13"/>
    <mergeCell ref="A36:C36"/>
    <mergeCell ref="A21:C21"/>
    <mergeCell ref="A38:C38"/>
    <mergeCell ref="A18:C18"/>
  </mergeCells>
  <phoneticPr fontId="9" type="noConversion"/>
  <dataValidations count="2">
    <dataValidation allowBlank="1" showInputMessage="1" showErrorMessage="1" errorTitle="Date" error="Please enter a date in MM/DD/YYYY format." sqref="E11:F11 E8" xr:uid="{00000000-0002-0000-0100-000000000000}"/>
    <dataValidation allowBlank="1" showInputMessage="1" errorTitle="Date" error="Please enter a date in MM/DD/YYYY format." sqref="E10" xr:uid="{00000000-0002-0000-0100-000002000000}"/>
  </dataValidations>
  <pageMargins left="0.7" right="0.7" top="0.75" bottom="0.75" header="0.3" footer="0.3"/>
  <pageSetup orientation="portrait" horizontalDpi="4294967293" verticalDpi="4294967293" r:id="rId1"/>
  <ignoredErrors>
    <ignoredError sqref="E4" unlockedFormula="1"/>
  </ignoredErrors>
  <extLst>
    <ext xmlns:x14="http://schemas.microsoft.com/office/spreadsheetml/2009/9/main" uri="{CCE6A557-97BC-4b89-ADB6-D9C93CAAB3DF}">
      <x14:dataValidations xmlns:xm="http://schemas.microsoft.com/office/excel/2006/main" count="5">
        <x14:dataValidation type="list" allowBlank="1" showInputMessage="1" prompt="To enter free text, select cell and type - do not click into cell" xr:uid="{00000000-0002-0000-0100-000001000000}">
          <x14:formula1>
            <xm:f>'Set Values'!$N$3:$N$7</xm:f>
          </x14:formula1>
          <xm:sqref>E17:S17</xm:sqref>
        </x14:dataValidation>
        <x14:dataValidation type="list" allowBlank="1" showInputMessage="1" showErrorMessage="1" xr:uid="{00000000-0002-0000-0100-000003000000}">
          <x14:formula1>
            <xm:f>'Set Values'!$A$3:$A$52</xm:f>
          </x14:formula1>
          <xm:sqref>E7</xm:sqref>
        </x14:dataValidation>
        <x14:dataValidation type="list" allowBlank="1" showInputMessage="1" showErrorMessage="1" xr:uid="{00000000-0002-0000-0100-000004000000}">
          <x14:formula1>
            <xm:f>'Set Values'!$C$3:$C$4</xm:f>
          </x14:formula1>
          <xm:sqref>E22:S32</xm:sqref>
        </x14:dataValidation>
        <x14:dataValidation type="list" allowBlank="1" showInputMessage="1" errorTitle="Date" error="Please enter a date in MM/DD/YYYY format." xr:uid="{00000000-0002-0000-0100-000005000000}">
          <x14:formula1>
            <xm:f>'Set Values'!$B$3:$B$10</xm:f>
          </x14:formula1>
          <xm:sqref>E9</xm:sqref>
        </x14:dataValidation>
        <x14:dataValidation type="list" allowBlank="1" showInputMessage="1" showErrorMessage="1" xr:uid="{00000000-0002-0000-0100-000006000000}">
          <x14:formula1>
            <xm:f>'Set Values'!$D$3:$D$4</xm:f>
          </x14:formula1>
          <xm:sqref>E39:S39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135"/>
  <sheetViews>
    <sheetView showGridLines="0" topLeftCell="C34" zoomScale="80" zoomScaleNormal="80" workbookViewId="0">
      <selection activeCell="G37" sqref="G37"/>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IF('I_State&amp;Prog_Info'!E15="","[Program 1]",'I_State&amp;Prog_Info'!E15)</f>
        <v>Prepaid Health Plan Services - 30-190029-DHB - Standard Plans</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IF('I_State&amp;Prog_Info'!E17="","(Placeholder for plan type)",'I_State&amp;Prog_Info'!E17)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IF('I_State&amp;Prog_Info'!E59="","(Placeholder for providers)",'I_State&amp;Prog_Info'!E59)</f>
        <v>Adult primary care, 
Pediatric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IF('I_State&amp;Prog_Info'!E39="","(Placeholder for separate analysis and results document)",'I_State&amp;Prog_Info'!E39)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IF('I_State&amp;Prog_Info'!E40="","(Placeholder for separate analysis and results document)",'I_State&amp;Prog_Info'!E40)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IF('I_State&amp;Prog_Info'!E41="","(Placeholder for separate analysis and results document)",'I_State&amp;Prog_Info'!E41)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6"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t="s">
        <v>279</v>
      </c>
      <c r="F14" s="50" t="s">
        <v>279</v>
      </c>
      <c r="G14" s="50" t="s">
        <v>279</v>
      </c>
      <c r="H14" s="50" t="s">
        <v>279</v>
      </c>
      <c r="I14" s="50" t="s">
        <v>279</v>
      </c>
      <c r="J14" s="50" t="s">
        <v>279</v>
      </c>
      <c r="K14" s="50" t="s">
        <v>279</v>
      </c>
      <c r="L14" s="50" t="s">
        <v>279</v>
      </c>
      <c r="M14" s="50" t="s">
        <v>279</v>
      </c>
      <c r="N14" s="50" t="s">
        <v>279</v>
      </c>
      <c r="O14" s="50" t="s">
        <v>279</v>
      </c>
      <c r="P14" s="50" t="s">
        <v>279</v>
      </c>
      <c r="Q14" s="50" t="s">
        <v>279</v>
      </c>
      <c r="R14" s="50" t="s">
        <v>279</v>
      </c>
      <c r="S14" s="50" t="s">
        <v>279</v>
      </c>
      <c r="T14" s="50" t="s">
        <v>279</v>
      </c>
      <c r="U14" s="50" t="s">
        <v>279</v>
      </c>
      <c r="V14" s="50" t="s">
        <v>279</v>
      </c>
      <c r="W14" s="50" t="s">
        <v>280</v>
      </c>
      <c r="X14" s="50" t="s">
        <v>280</v>
      </c>
      <c r="Y14" s="50" t="s">
        <v>280</v>
      </c>
      <c r="Z14" s="50" t="s">
        <v>279</v>
      </c>
      <c r="AA14" s="50" t="s">
        <v>279</v>
      </c>
      <c r="AB14" s="50" t="s">
        <v>279</v>
      </c>
      <c r="AC14" s="50" t="s">
        <v>279</v>
      </c>
      <c r="AD14" s="50" t="s">
        <v>279</v>
      </c>
      <c r="AE14" s="50" t="s">
        <v>279</v>
      </c>
      <c r="AF14" s="50" t="s">
        <v>280</v>
      </c>
      <c r="AG14" s="50" t="s">
        <v>280</v>
      </c>
      <c r="AH14" s="50" t="s">
        <v>279</v>
      </c>
      <c r="AI14" s="50" t="s">
        <v>279</v>
      </c>
      <c r="AJ14" s="50" t="s">
        <v>279</v>
      </c>
      <c r="AK14" s="50" t="s">
        <v>279</v>
      </c>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t="s">
        <v>284</v>
      </c>
      <c r="F15" s="50" t="s">
        <v>285</v>
      </c>
      <c r="G15" s="50" t="s">
        <v>284</v>
      </c>
      <c r="H15" s="50" t="s">
        <v>285</v>
      </c>
      <c r="I15" s="50" t="s">
        <v>284</v>
      </c>
      <c r="J15" s="50" t="s">
        <v>285</v>
      </c>
      <c r="K15" s="50" t="s">
        <v>286</v>
      </c>
      <c r="L15" s="50" t="s">
        <v>287</v>
      </c>
      <c r="M15" s="50" t="s">
        <v>286</v>
      </c>
      <c r="N15" s="50" t="s">
        <v>287</v>
      </c>
      <c r="O15" s="50" t="s">
        <v>288</v>
      </c>
      <c r="P15" s="50" t="s">
        <v>289</v>
      </c>
      <c r="Q15" s="50" t="s">
        <v>288</v>
      </c>
      <c r="R15" s="50" t="s">
        <v>289</v>
      </c>
      <c r="S15" s="50" t="s">
        <v>290</v>
      </c>
      <c r="T15" s="50" t="s">
        <v>291</v>
      </c>
      <c r="U15" s="50" t="s">
        <v>292</v>
      </c>
      <c r="V15" s="50" t="s">
        <v>293</v>
      </c>
      <c r="W15" s="50" t="s">
        <v>294</v>
      </c>
      <c r="X15" s="50" t="s">
        <v>294</v>
      </c>
      <c r="Y15" s="50" t="s">
        <v>295</v>
      </c>
      <c r="Z15" s="50" t="s">
        <v>296</v>
      </c>
      <c r="AA15" s="50" t="s">
        <v>297</v>
      </c>
      <c r="AB15" s="50" t="s">
        <v>296</v>
      </c>
      <c r="AC15" s="50" t="s">
        <v>297</v>
      </c>
      <c r="AD15" s="50" t="s">
        <v>296</v>
      </c>
      <c r="AE15" s="50" t="s">
        <v>297</v>
      </c>
      <c r="AF15" s="50" t="s">
        <v>298</v>
      </c>
      <c r="AG15" s="50" t="s">
        <v>299</v>
      </c>
      <c r="AH15" s="50" t="s">
        <v>300</v>
      </c>
      <c r="AI15" s="50" t="s">
        <v>301</v>
      </c>
      <c r="AJ15" s="50" t="s">
        <v>302</v>
      </c>
      <c r="AK15" s="50" t="s">
        <v>303</v>
      </c>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t="s">
        <v>90</v>
      </c>
      <c r="F16" s="77" t="s">
        <v>90</v>
      </c>
      <c r="G16" s="77" t="s">
        <v>95</v>
      </c>
      <c r="H16" s="77" t="s">
        <v>95</v>
      </c>
      <c r="I16" s="77" t="s">
        <v>98</v>
      </c>
      <c r="J16" s="77" t="s">
        <v>98</v>
      </c>
      <c r="K16" s="77" t="s">
        <v>101</v>
      </c>
      <c r="L16" s="77" t="s">
        <v>101</v>
      </c>
      <c r="M16" s="77" t="s">
        <v>104</v>
      </c>
      <c r="N16" s="77" t="s">
        <v>104</v>
      </c>
      <c r="O16" s="77" t="s">
        <v>107</v>
      </c>
      <c r="P16" s="77" t="s">
        <v>107</v>
      </c>
      <c r="Q16" s="77" t="s">
        <v>110</v>
      </c>
      <c r="R16" s="77" t="s">
        <v>110</v>
      </c>
      <c r="S16" s="77" t="s">
        <v>113</v>
      </c>
      <c r="T16" s="77" t="s">
        <v>113</v>
      </c>
      <c r="U16" s="77" t="s">
        <v>116</v>
      </c>
      <c r="V16" s="77" t="s">
        <v>116</v>
      </c>
      <c r="W16" s="77" t="s">
        <v>122</v>
      </c>
      <c r="X16" s="77" t="s">
        <v>122</v>
      </c>
      <c r="Y16" s="77" t="s">
        <v>307</v>
      </c>
      <c r="Z16" s="77" t="s">
        <v>308</v>
      </c>
      <c r="AA16" s="77" t="s">
        <v>309</v>
      </c>
      <c r="AB16" s="77" t="s">
        <v>310</v>
      </c>
      <c r="AC16" s="77" t="s">
        <v>310</v>
      </c>
      <c r="AD16" s="77" t="s">
        <v>311</v>
      </c>
      <c r="AE16" s="77" t="s">
        <v>311</v>
      </c>
      <c r="AF16" s="77" t="s">
        <v>312</v>
      </c>
      <c r="AG16" s="77" t="s">
        <v>313</v>
      </c>
      <c r="AH16" s="77" t="s">
        <v>314</v>
      </c>
      <c r="AI16" s="77" t="s">
        <v>314</v>
      </c>
      <c r="AJ16" s="77" t="s">
        <v>315</v>
      </c>
      <c r="AK16" s="77" t="s">
        <v>315</v>
      </c>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t="s">
        <v>319</v>
      </c>
      <c r="F17" s="77" t="s">
        <v>319</v>
      </c>
      <c r="G17" s="77" t="s">
        <v>320</v>
      </c>
      <c r="H17" s="77" t="s">
        <v>320</v>
      </c>
      <c r="I17" s="77" t="s">
        <v>319</v>
      </c>
      <c r="J17" s="77" t="s">
        <v>319</v>
      </c>
      <c r="K17" s="77" t="s">
        <v>319</v>
      </c>
      <c r="L17" s="77" t="s">
        <v>319</v>
      </c>
      <c r="M17" s="77" t="s">
        <v>320</v>
      </c>
      <c r="N17" s="77" t="s">
        <v>320</v>
      </c>
      <c r="O17" s="77" t="s">
        <v>319</v>
      </c>
      <c r="P17" s="77" t="s">
        <v>319</v>
      </c>
      <c r="Q17" s="77" t="s">
        <v>320</v>
      </c>
      <c r="R17" s="77" t="s">
        <v>320</v>
      </c>
      <c r="S17" s="77" t="s">
        <v>321</v>
      </c>
      <c r="T17" s="77" t="s">
        <v>321</v>
      </c>
      <c r="U17" s="77" t="s">
        <v>321</v>
      </c>
      <c r="V17" s="77" t="s">
        <v>321</v>
      </c>
      <c r="W17" s="77" t="s">
        <v>321</v>
      </c>
      <c r="X17" s="77" t="s">
        <v>321</v>
      </c>
      <c r="Y17" s="77" t="s">
        <v>321</v>
      </c>
      <c r="Z17" s="77" t="s">
        <v>321</v>
      </c>
      <c r="AA17" s="77" t="s">
        <v>321</v>
      </c>
      <c r="AB17" s="77" t="s">
        <v>321</v>
      </c>
      <c r="AC17" s="77" t="s">
        <v>321</v>
      </c>
      <c r="AD17" s="77" t="s">
        <v>321</v>
      </c>
      <c r="AE17" s="77" t="s">
        <v>321</v>
      </c>
      <c r="AF17" s="77" t="s">
        <v>321</v>
      </c>
      <c r="AG17" s="77" t="s">
        <v>321</v>
      </c>
      <c r="AH17" s="77" t="s">
        <v>319</v>
      </c>
      <c r="AI17" s="77" t="s">
        <v>319</v>
      </c>
      <c r="AJ17" s="77" t="s">
        <v>321</v>
      </c>
      <c r="AK17" s="77" t="s">
        <v>321</v>
      </c>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t="s">
        <v>325</v>
      </c>
      <c r="F18" s="78" t="s">
        <v>326</v>
      </c>
      <c r="G18" s="78" t="s">
        <v>325</v>
      </c>
      <c r="H18" s="78" t="s">
        <v>326</v>
      </c>
      <c r="I18" s="78" t="s">
        <v>325</v>
      </c>
      <c r="J18" s="78" t="s">
        <v>326</v>
      </c>
      <c r="K18" s="78" t="s">
        <v>325</v>
      </c>
      <c r="L18" s="78" t="s">
        <v>326</v>
      </c>
      <c r="M18" s="78" t="s">
        <v>325</v>
      </c>
      <c r="N18" s="78" t="s">
        <v>326</v>
      </c>
      <c r="O18" s="78" t="s">
        <v>325</v>
      </c>
      <c r="P18" s="78" t="s">
        <v>326</v>
      </c>
      <c r="Q18" s="78" t="s">
        <v>325</v>
      </c>
      <c r="R18" s="78" t="s">
        <v>326</v>
      </c>
      <c r="S18" s="78" t="s">
        <v>325</v>
      </c>
      <c r="T18" s="78" t="s">
        <v>326</v>
      </c>
      <c r="U18" s="78" t="s">
        <v>325</v>
      </c>
      <c r="V18" s="78" t="s">
        <v>326</v>
      </c>
      <c r="W18" s="78" t="s">
        <v>325</v>
      </c>
      <c r="X18" s="78" t="s">
        <v>326</v>
      </c>
      <c r="Y18" s="78" t="s">
        <v>327</v>
      </c>
      <c r="Z18" s="78" t="s">
        <v>325</v>
      </c>
      <c r="AA18" s="78" t="s">
        <v>326</v>
      </c>
      <c r="AB18" s="78" t="s">
        <v>325</v>
      </c>
      <c r="AC18" s="78" t="s">
        <v>326</v>
      </c>
      <c r="AD18" s="78" t="s">
        <v>325</v>
      </c>
      <c r="AE18" s="78" t="s">
        <v>326</v>
      </c>
      <c r="AF18" s="78" t="s">
        <v>327</v>
      </c>
      <c r="AG18" s="78" t="s">
        <v>327</v>
      </c>
      <c r="AH18" s="78" t="s">
        <v>325</v>
      </c>
      <c r="AI18" s="78" t="s">
        <v>326</v>
      </c>
      <c r="AJ18" s="78" t="s">
        <v>325</v>
      </c>
      <c r="AK18" s="78" t="s">
        <v>326</v>
      </c>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t="s">
        <v>342</v>
      </c>
      <c r="F23" s="73" t="s">
        <v>343</v>
      </c>
      <c r="G23" s="50" t="s">
        <v>344</v>
      </c>
      <c r="H23" s="50" t="s">
        <v>344</v>
      </c>
      <c r="I23" s="50" t="s">
        <v>343</v>
      </c>
      <c r="J23" s="50" t="s">
        <v>344</v>
      </c>
      <c r="K23" s="50" t="s">
        <v>343</v>
      </c>
      <c r="L23" s="50" t="s">
        <v>345</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t="s">
        <v>349</v>
      </c>
      <c r="F24" s="75" t="s">
        <v>343</v>
      </c>
      <c r="G24" s="74" t="s">
        <v>349</v>
      </c>
      <c r="H24" s="74" t="s">
        <v>349</v>
      </c>
      <c r="I24" s="74" t="s">
        <v>343</v>
      </c>
      <c r="J24" s="74" t="s">
        <v>349</v>
      </c>
      <c r="K24" s="74" t="s">
        <v>343</v>
      </c>
      <c r="L24" s="74" t="s">
        <v>349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t="s">
        <v>141</v>
      </c>
      <c r="F25" s="72" t="s">
        <v>141</v>
      </c>
      <c r="G25" s="72" t="s">
        <v>141</v>
      </c>
      <c r="H25" s="72" t="s">
        <v>141</v>
      </c>
      <c r="I25" s="72" t="s">
        <v>141</v>
      </c>
      <c r="J25" s="72" t="s">
        <v>141</v>
      </c>
      <c r="K25" s="72" t="s">
        <v>141</v>
      </c>
      <c r="L25" s="72" t="s">
        <v>141</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AmeriHealth Caritas North Carolina., Inc.</v>
      </c>
      <c r="F29" s="4" t="str">
        <f>IF(F30&lt;&gt;"",F30,"[Plan 2]")</f>
        <v>Blue Cross and Blue Shield of NC</v>
      </c>
      <c r="G29" s="4" t="str">
        <f>IF(G30&lt;&gt;"",G30,"[Plan 3]")</f>
        <v>Carolina Complete Health, Inc.</v>
      </c>
      <c r="H29" s="4" t="str">
        <f>IF(H30&lt;&gt;"",H30,"[Plan 4]")</f>
        <v>United Healthcare of North Carolina, Inc.</v>
      </c>
      <c r="I29" s="4" t="str">
        <f>IF(I30&lt;&gt;"",I30,"[Plan 5]")</f>
        <v>Wellcare of North Carolina, Inc.</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t="s">
        <v>359</v>
      </c>
      <c r="F30" s="79" t="s">
        <v>360</v>
      </c>
      <c r="G30" s="50" t="s">
        <v>361</v>
      </c>
      <c r="H30" s="50" t="s">
        <v>362</v>
      </c>
      <c r="I30" s="50" t="s">
        <v>363</v>
      </c>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t="s">
        <v>367</v>
      </c>
      <c r="F31" s="50" t="s">
        <v>367</v>
      </c>
      <c r="G31" s="50" t="s">
        <v>368</v>
      </c>
      <c r="H31" s="50" t="s">
        <v>367</v>
      </c>
      <c r="I31" s="50" t="s">
        <v>368</v>
      </c>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t="s">
        <v>372</v>
      </c>
      <c r="F32" s="77" t="s">
        <v>373</v>
      </c>
      <c r="G32" s="77" t="s">
        <v>374</v>
      </c>
      <c r="H32" s="77" t="s">
        <v>375</v>
      </c>
      <c r="I32" s="77" t="s">
        <v>374</v>
      </c>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t="s">
        <v>379</v>
      </c>
      <c r="F33" s="77" t="s">
        <v>380</v>
      </c>
      <c r="G33" s="77" t="s">
        <v>141</v>
      </c>
      <c r="H33" s="77" t="s">
        <v>381</v>
      </c>
      <c r="I33" s="77" t="s">
        <v>141</v>
      </c>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t="s">
        <v>385</v>
      </c>
      <c r="F34" s="77" t="s">
        <v>385</v>
      </c>
      <c r="G34" s="77" t="s">
        <v>141</v>
      </c>
      <c r="H34" s="77" t="s">
        <v>385</v>
      </c>
      <c r="I34" s="77" t="s">
        <v>141</v>
      </c>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v>45777</v>
      </c>
      <c r="F35" s="80">
        <v>45777</v>
      </c>
      <c r="G35" s="80">
        <v>45777</v>
      </c>
      <c r="H35" s="80">
        <v>45777</v>
      </c>
      <c r="I35" s="80">
        <v>45777</v>
      </c>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128" t="s">
        <v>392</v>
      </c>
      <c r="F36" s="79" t="s">
        <v>393</v>
      </c>
      <c r="G36" s="50" t="s">
        <v>394</v>
      </c>
      <c r="H36" s="50" t="s">
        <v>395</v>
      </c>
      <c r="I36" s="50" t="s">
        <v>396</v>
      </c>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t="s">
        <v>400</v>
      </c>
      <c r="F37" s="79" t="s">
        <v>400</v>
      </c>
      <c r="G37" s="50" t="s">
        <v>400</v>
      </c>
      <c r="H37" s="50" t="s">
        <v>400</v>
      </c>
      <c r="I37" s="50" t="s">
        <v>400</v>
      </c>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t="s">
        <v>367</v>
      </c>
      <c r="F38" s="50" t="s">
        <v>367</v>
      </c>
      <c r="G38" s="50" t="s">
        <v>367</v>
      </c>
      <c r="H38" s="50" t="s">
        <v>367</v>
      </c>
      <c r="I38" s="50" t="s">
        <v>367</v>
      </c>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t="s">
        <v>407</v>
      </c>
      <c r="F39" s="77" t="s">
        <v>407</v>
      </c>
      <c r="G39" s="77" t="s">
        <v>407</v>
      </c>
      <c r="H39" s="77" t="s">
        <v>407</v>
      </c>
      <c r="I39" s="77" t="s">
        <v>407</v>
      </c>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t="s">
        <v>411</v>
      </c>
      <c r="F40" s="50" t="s">
        <v>411</v>
      </c>
      <c r="G40" s="50" t="s">
        <v>411</v>
      </c>
      <c r="H40" s="50" t="s">
        <v>411</v>
      </c>
      <c r="I40" s="50" t="s">
        <v>411</v>
      </c>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t="s">
        <v>415</v>
      </c>
      <c r="F41" s="50" t="s">
        <v>415</v>
      </c>
      <c r="G41" s="50" t="s">
        <v>415</v>
      </c>
      <c r="H41" s="50" t="s">
        <v>415</v>
      </c>
      <c r="I41" s="50" t="s">
        <v>415</v>
      </c>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v>45777</v>
      </c>
      <c r="F42" s="81">
        <v>45777</v>
      </c>
      <c r="G42" s="81">
        <v>45777</v>
      </c>
      <c r="H42" s="81">
        <v>45777</v>
      </c>
      <c r="I42" s="81">
        <v>45777</v>
      </c>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9u4ZscSNiXR/hFQ6gUIV6hd37p+H+aMZBRzZAuMKaJZYuE/Ukbgtglv0R5Waoi+h04hLu92r6iW8ERGfUYXnxQ==" saltValue="OnzQcL+A+CSuxFhC486iCA==" spinCount="100000" sheet="1" objects="1" scenarios="1" formatColumns="0" formatRows="0"/>
  <mergeCells count="12">
    <mergeCell ref="A28:C28"/>
    <mergeCell ref="A27:C27"/>
    <mergeCell ref="A4:B4"/>
    <mergeCell ref="A5:B5"/>
    <mergeCell ref="A6:B6"/>
    <mergeCell ref="A7:B7"/>
    <mergeCell ref="A9:C9"/>
    <mergeCell ref="A12:C12"/>
    <mergeCell ref="A21:C21"/>
    <mergeCell ref="A11:C11"/>
    <mergeCell ref="A20:C20"/>
    <mergeCell ref="A8:B8"/>
  </mergeCells>
  <phoneticPr fontId="9" type="noConversion"/>
  <dataValidations count="1">
    <dataValidation allowBlank="1" showInputMessage="1" prompt="To enter free text, select cell and type - do not click into cell" sqref="E15:CZ15" xr:uid="{00000000-0002-0000-0200-000000000000}"/>
  </dataValidations>
  <pageMargins left="0.7" right="0.7" top="0.75" bottom="0.75" header="0.3" footer="0.3"/>
  <pageSetup orientation="portrait" r:id="rId1"/>
  <ignoredErrors>
    <ignoredError sqref="C3" unlockedFormula="1"/>
  </ignoredErrors>
  <extLst>
    <ext xmlns:x14="http://schemas.microsoft.com/office/spreadsheetml/2009/9/main" uri="{CCE6A557-97BC-4b89-ADB6-D9C93CAAB3DF}">
      <x14:dataValidations xmlns:xm="http://schemas.microsoft.com/office/excel/2006/main" count="8">
        <x14:dataValidation type="list" allowBlank="1" showInputMessage="1" xr:uid="{00000000-0002-0000-0200-000001000000}">
          <x14:formula1>
            <xm:f>'Set Values'!$I$3:$I$7</xm:f>
          </x14:formula1>
          <xm:sqref>E19:CZ19</xm:sqref>
        </x14:dataValidation>
        <x14:dataValidation type="list" allowBlank="1" showInputMessage="1" prompt="To enter free text, select cell and type - do not click into cell" xr:uid="{00000000-0002-0000-0200-000002000000}">
          <x14:formula1>
            <xm:f>'Set Values'!$I$3:$I$7</xm:f>
          </x14:formula1>
          <xm:sqref>E17:CZ17</xm:sqref>
        </x14:dataValidation>
        <x14:dataValidation type="list" allowBlank="1" showInputMessage="1" prompt="To enter free text, select cell and type - do not click into cell" xr:uid="{00000000-0002-0000-0200-000003000000}">
          <x14:formula1>
            <xm:f>'Set Values'!$F$3:$F$12</xm:f>
          </x14:formula1>
          <xm:sqref>E14:CZ14</xm:sqref>
        </x14:dataValidation>
        <x14:dataValidation type="list" allowBlank="1" showInputMessage="1" showErrorMessage="1" xr:uid="{00000000-0002-0000-0200-000004000000}">
          <x14:formula1>
            <xm:f>'Set Values'!$M$3:$M$4</xm:f>
          </x14:formula1>
          <xm:sqref>E31:AR31 E38:AR38</xm:sqref>
        </x14:dataValidation>
        <x14:dataValidation type="list" allowBlank="1" showInputMessage="1" showErrorMessage="1" xr:uid="{00000000-0002-0000-0200-000005000000}">
          <x14:formula1>
            <xm:f>'Set Values'!$L$3:$L$5</xm:f>
          </x14:formula1>
          <xm:sqref>E24:L24</xm:sqref>
        </x14:dataValidation>
        <x14:dataValidation type="list" allowBlank="1" showInputMessage="1" prompt="To enter free text, select cell and type - do not click into cell" xr:uid="{00000000-0002-0000-0200-000006000000}">
          <x14:formula1>
            <xm:f>'Set Values'!$G$3:$G$14</xm:f>
          </x14:formula1>
          <xm:sqref>E16:CZ16</xm:sqref>
        </x14:dataValidation>
        <x14:dataValidation type="list" allowBlank="1" showInputMessage="1" xr:uid="{00000000-0002-0000-0200-000008000000}">
          <x14:formula1>
            <xm:f>'Set Values'!$K$3:$K$10</xm:f>
          </x14:formula1>
          <xm:sqref>E23:L23</xm:sqref>
        </x14:dataValidation>
        <x14:dataValidation type="list" allowBlank="1" showInputMessage="1" prompt="To enter free text, select cell and type - do not click into cell" xr:uid="{00000000-0002-0000-0200-000007000000}">
          <x14:formula1>
            <xm:f>'Set Values'!$H$3:$H$12</xm:f>
          </x14:formula1>
          <xm:sqref>E18:CZ18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CF17-07C3-4020-A3C0-3ABDB92FAC57}">
  <dimension ref="A1:CZ135"/>
  <sheetViews>
    <sheetView showGridLines="0" topLeftCell="B33" zoomScaleNormal="100" workbookViewId="0">
      <selection activeCell="E31" sqref="E31:H42"/>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IF('I_State&amp;Prog_Info'!F15="","[Program 2]",'I_State&amp;Prog_Info'!F15)</f>
        <v>30-2022-007-DHB - Medicaid Direct Prepaid Inpatient Health Plan</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IF('I_State&amp;Prog_Info'!F17="","(Placeholder for plan type)",'I_State&amp;Prog_Info'!F17)</f>
        <v>PIHP</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IF('I_State&amp;Prog_Info'!F59="","(Placeholder for providers)",'I_State&amp;Prog_Info'!F59)</f>
        <v>Adult behavioral health, 
Pediatric behavioral health,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IF('I_State&amp;Prog_Info'!F39="","(Placeholder for separate analysis and results document)",'I_State&amp;Prog_Info'!F39)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IF('I_State&amp;Prog_Info'!F40="","(Placeholder for separate analysis and results document)",'I_State&amp;Prog_Info'!F40)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IF('I_State&amp;Prog_Info'!F41="","(Placeholder for separate analysis and results document)",'I_State&amp;Prog_Info'!F41)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t="s">
        <v>279</v>
      </c>
      <c r="F14" s="50" t="s">
        <v>279</v>
      </c>
      <c r="G14" s="50" t="s">
        <v>279</v>
      </c>
      <c r="H14" s="50" t="s">
        <v>279</v>
      </c>
      <c r="I14" s="50" t="s">
        <v>280</v>
      </c>
      <c r="J14" s="50" t="s">
        <v>280</v>
      </c>
      <c r="K14" s="50" t="s">
        <v>280</v>
      </c>
      <c r="L14" s="50" t="s">
        <v>279</v>
      </c>
      <c r="M14" s="50" t="s">
        <v>279</v>
      </c>
      <c r="N14" s="50" t="s">
        <v>279</v>
      </c>
      <c r="O14" s="50" t="s">
        <v>279</v>
      </c>
      <c r="P14" s="50" t="s">
        <v>280</v>
      </c>
      <c r="Q14" s="50" t="s">
        <v>280</v>
      </c>
      <c r="R14" s="50" t="s">
        <v>280</v>
      </c>
      <c r="S14" s="50" t="s">
        <v>280</v>
      </c>
      <c r="T14" s="50" t="s">
        <v>280</v>
      </c>
      <c r="U14" s="50" t="s">
        <v>280</v>
      </c>
      <c r="V14" s="50" t="s">
        <v>280</v>
      </c>
      <c r="W14" s="50" t="s">
        <v>280</v>
      </c>
      <c r="X14" s="50" t="s">
        <v>280</v>
      </c>
      <c r="Y14" s="50" t="s">
        <v>280</v>
      </c>
      <c r="Z14" s="50" t="s">
        <v>280</v>
      </c>
      <c r="AA14" s="50" t="s">
        <v>280</v>
      </c>
      <c r="AB14" s="50" t="s">
        <v>419</v>
      </c>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t="s">
        <v>286</v>
      </c>
      <c r="F15" s="50" t="s">
        <v>287</v>
      </c>
      <c r="G15" s="50" t="s">
        <v>286</v>
      </c>
      <c r="H15" s="50" t="s">
        <v>287</v>
      </c>
      <c r="I15" s="50" t="s">
        <v>294</v>
      </c>
      <c r="J15" s="50" t="s">
        <v>420</v>
      </c>
      <c r="K15" s="50" t="s">
        <v>421</v>
      </c>
      <c r="L15" s="50" t="s">
        <v>300</v>
      </c>
      <c r="M15" s="50" t="s">
        <v>301</v>
      </c>
      <c r="N15" s="50" t="s">
        <v>302</v>
      </c>
      <c r="O15" s="50" t="s">
        <v>303</v>
      </c>
      <c r="P15" s="50" t="s">
        <v>422</v>
      </c>
      <c r="Q15" s="50" t="s">
        <v>423</v>
      </c>
      <c r="R15" s="50" t="s">
        <v>423</v>
      </c>
      <c r="S15" s="50" t="s">
        <v>423</v>
      </c>
      <c r="T15" s="50" t="s">
        <v>424</v>
      </c>
      <c r="U15" s="50" t="s">
        <v>424</v>
      </c>
      <c r="V15" s="50" t="s">
        <v>425</v>
      </c>
      <c r="W15" s="50" t="s">
        <v>426</v>
      </c>
      <c r="X15" s="50" t="s">
        <v>427</v>
      </c>
      <c r="Y15" s="50" t="s">
        <v>428</v>
      </c>
      <c r="Z15" s="50" t="s">
        <v>429</v>
      </c>
      <c r="AA15" s="50" t="s">
        <v>430</v>
      </c>
      <c r="AB15" s="50" t="s">
        <v>431</v>
      </c>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t="s">
        <v>101</v>
      </c>
      <c r="F16" s="77" t="s">
        <v>101</v>
      </c>
      <c r="G16" s="77" t="s">
        <v>104</v>
      </c>
      <c r="H16" s="77" t="s">
        <v>104</v>
      </c>
      <c r="I16" s="77" t="s">
        <v>122</v>
      </c>
      <c r="J16" s="77" t="s">
        <v>312</v>
      </c>
      <c r="K16" s="77" t="s">
        <v>432</v>
      </c>
      <c r="L16" s="77" t="s">
        <v>314</v>
      </c>
      <c r="M16" s="77" t="s">
        <v>314</v>
      </c>
      <c r="N16" s="77" t="s">
        <v>315</v>
      </c>
      <c r="O16" s="77" t="s">
        <v>315</v>
      </c>
      <c r="P16" s="77" t="s">
        <v>433</v>
      </c>
      <c r="Q16" s="77" t="s">
        <v>434</v>
      </c>
      <c r="R16" s="77" t="s">
        <v>435</v>
      </c>
      <c r="S16" s="77" t="s">
        <v>436</v>
      </c>
      <c r="T16" s="77" t="s">
        <v>436</v>
      </c>
      <c r="U16" s="77" t="s">
        <v>437</v>
      </c>
      <c r="V16" s="77" t="s">
        <v>438</v>
      </c>
      <c r="W16" s="77" t="s">
        <v>438</v>
      </c>
      <c r="X16" s="77" t="s">
        <v>439</v>
      </c>
      <c r="Y16" s="77" t="s">
        <v>440</v>
      </c>
      <c r="Z16" s="77" t="s">
        <v>440</v>
      </c>
      <c r="AA16" s="77" t="s">
        <v>441</v>
      </c>
      <c r="AB16" s="77" t="s">
        <v>441</v>
      </c>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t="s">
        <v>319</v>
      </c>
      <c r="F17" s="77" t="s">
        <v>319</v>
      </c>
      <c r="G17" s="77" t="s">
        <v>320</v>
      </c>
      <c r="H17" s="77" t="s">
        <v>320</v>
      </c>
      <c r="I17" s="77" t="s">
        <v>321</v>
      </c>
      <c r="J17" s="77" t="s">
        <v>321</v>
      </c>
      <c r="K17" s="77" t="s">
        <v>321</v>
      </c>
      <c r="L17" s="77" t="s">
        <v>319</v>
      </c>
      <c r="M17" s="77" t="s">
        <v>319</v>
      </c>
      <c r="N17" s="77" t="s">
        <v>321</v>
      </c>
      <c r="O17" s="77" t="s">
        <v>321</v>
      </c>
      <c r="P17" s="77" t="s">
        <v>321</v>
      </c>
      <c r="Q17" s="77" t="s">
        <v>321</v>
      </c>
      <c r="R17" s="77" t="s">
        <v>321</v>
      </c>
      <c r="S17" s="77" t="s">
        <v>319</v>
      </c>
      <c r="T17" s="77" t="s">
        <v>442</v>
      </c>
      <c r="U17" s="77" t="s">
        <v>321</v>
      </c>
      <c r="V17" s="77" t="s">
        <v>319</v>
      </c>
      <c r="W17" s="77" t="s">
        <v>443</v>
      </c>
      <c r="X17" s="77" t="s">
        <v>319</v>
      </c>
      <c r="Y17" s="77" t="s">
        <v>321</v>
      </c>
      <c r="Z17" s="77" t="s">
        <v>321</v>
      </c>
      <c r="AA17" s="77" t="s">
        <v>321</v>
      </c>
      <c r="AB17" s="77" t="s">
        <v>321</v>
      </c>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t="s">
        <v>325</v>
      </c>
      <c r="F18" s="78" t="s">
        <v>326</v>
      </c>
      <c r="G18" s="78" t="s">
        <v>325</v>
      </c>
      <c r="H18" s="78" t="s">
        <v>326</v>
      </c>
      <c r="I18" s="78" t="s">
        <v>327</v>
      </c>
      <c r="J18" s="78" t="s">
        <v>327</v>
      </c>
      <c r="K18" s="78" t="s">
        <v>327</v>
      </c>
      <c r="L18" s="78" t="s">
        <v>325</v>
      </c>
      <c r="M18" s="78" t="s">
        <v>326</v>
      </c>
      <c r="N18" s="78" t="s">
        <v>325</v>
      </c>
      <c r="O18" s="78" t="s">
        <v>326</v>
      </c>
      <c r="P18" s="78" t="s">
        <v>327</v>
      </c>
      <c r="Q18" s="78" t="s">
        <v>327</v>
      </c>
      <c r="R18" s="78" t="s">
        <v>327</v>
      </c>
      <c r="S18" s="78" t="s">
        <v>327</v>
      </c>
      <c r="T18" s="78" t="s">
        <v>327</v>
      </c>
      <c r="U18" s="78" t="s">
        <v>327</v>
      </c>
      <c r="V18" s="78" t="s">
        <v>327</v>
      </c>
      <c r="W18" s="78" t="s">
        <v>327</v>
      </c>
      <c r="X18" s="78" t="s">
        <v>327</v>
      </c>
      <c r="Y18" s="78" t="s">
        <v>327</v>
      </c>
      <c r="Z18" s="78" t="s">
        <v>327</v>
      </c>
      <c r="AA18" s="78" t="s">
        <v>327</v>
      </c>
      <c r="AB18" s="78" t="s">
        <v>327</v>
      </c>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t="s">
        <v>342</v>
      </c>
      <c r="F23" s="73" t="s">
        <v>343</v>
      </c>
      <c r="G23" s="50" t="s">
        <v>344</v>
      </c>
      <c r="H23" s="50" t="s">
        <v>344</v>
      </c>
      <c r="I23" s="50" t="s">
        <v>343</v>
      </c>
      <c r="J23" s="50" t="s">
        <v>344</v>
      </c>
      <c r="K23" s="50" t="s">
        <v>343</v>
      </c>
      <c r="L23" s="50" t="s">
        <v>444</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t="s">
        <v>349</v>
      </c>
      <c r="F24" s="75" t="s">
        <v>343</v>
      </c>
      <c r="G24" s="74" t="s">
        <v>349</v>
      </c>
      <c r="H24" s="74" t="s">
        <v>349</v>
      </c>
      <c r="I24" s="74" t="s">
        <v>343</v>
      </c>
      <c r="J24" s="74" t="s">
        <v>343</v>
      </c>
      <c r="K24" s="74" t="s">
        <v>343</v>
      </c>
      <c r="L24" s="74" t="s">
        <v>349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t="s">
        <v>141</v>
      </c>
      <c r="F25" s="72" t="s">
        <v>141</v>
      </c>
      <c r="G25" s="72" t="s">
        <v>141</v>
      </c>
      <c r="H25" s="72" t="s">
        <v>141</v>
      </c>
      <c r="I25" s="72" t="s">
        <v>141</v>
      </c>
      <c r="J25" s="72" t="s">
        <v>141</v>
      </c>
      <c r="K25" s="72" t="s">
        <v>141</v>
      </c>
      <c r="L25" s="72" t="s">
        <v>141</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Alliance Health</v>
      </c>
      <c r="F29" s="4" t="str">
        <f>IF(F30&lt;&gt;"",F30,"[Plan 2]")</f>
        <v>Partners Health Management</v>
      </c>
      <c r="G29" s="4" t="str">
        <f>IF(G30&lt;&gt;"",G30,"[Plan 3]")</f>
        <v>Trillium Health Resources</v>
      </c>
      <c r="H29" s="4" t="str">
        <f>IF(H30&lt;&gt;"",H30,"[Plan 4]")</f>
        <v>Vaya Health</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t="s">
        <v>445</v>
      </c>
      <c r="F30" s="79" t="s">
        <v>446</v>
      </c>
      <c r="G30" s="50" t="s">
        <v>447</v>
      </c>
      <c r="H30" s="50" t="s">
        <v>448</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t="s">
        <v>367</v>
      </c>
      <c r="F31" s="50" t="s">
        <v>367</v>
      </c>
      <c r="G31" s="50" t="s">
        <v>367</v>
      </c>
      <c r="H31" s="50" t="s">
        <v>367</v>
      </c>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t="s">
        <v>449</v>
      </c>
      <c r="F32" s="77" t="s">
        <v>450</v>
      </c>
      <c r="G32" s="77" t="s">
        <v>451</v>
      </c>
      <c r="H32" s="77" t="s">
        <v>452</v>
      </c>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t="s">
        <v>453</v>
      </c>
      <c r="F33" s="77" t="s">
        <v>454</v>
      </c>
      <c r="G33" s="77" t="s">
        <v>455</v>
      </c>
      <c r="H33" s="77" t="s">
        <v>456</v>
      </c>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t="s">
        <v>457</v>
      </c>
      <c r="F34" s="77" t="s">
        <v>457</v>
      </c>
      <c r="G34" s="77" t="s">
        <v>457</v>
      </c>
      <c r="H34" s="77" t="s">
        <v>457</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v>45777</v>
      </c>
      <c r="F35" s="80">
        <v>45777</v>
      </c>
      <c r="G35" s="80">
        <v>45777</v>
      </c>
      <c r="H35" s="80">
        <v>45777</v>
      </c>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t="s">
        <v>458</v>
      </c>
      <c r="F36" s="79" t="s">
        <v>459</v>
      </c>
      <c r="G36" s="50" t="s">
        <v>460</v>
      </c>
      <c r="H36" s="50" t="s">
        <v>461</v>
      </c>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t="s">
        <v>400</v>
      </c>
      <c r="F37" s="79" t="s">
        <v>400</v>
      </c>
      <c r="G37" s="50" t="s">
        <v>400</v>
      </c>
      <c r="H37" s="50" t="s">
        <v>400</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t="s">
        <v>367</v>
      </c>
      <c r="F38" s="50" t="s">
        <v>367</v>
      </c>
      <c r="G38" s="50" t="s">
        <v>367</v>
      </c>
      <c r="H38" s="50" t="s">
        <v>367</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t="s">
        <v>462</v>
      </c>
      <c r="F39" s="77" t="s">
        <v>462</v>
      </c>
      <c r="G39" s="77" t="s">
        <v>462</v>
      </c>
      <c r="H39" s="77" t="s">
        <v>462</v>
      </c>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t="s">
        <v>463</v>
      </c>
      <c r="F40" s="50" t="s">
        <v>463</v>
      </c>
      <c r="G40" s="50" t="s">
        <v>463</v>
      </c>
      <c r="H40" s="50" t="s">
        <v>463</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t="s">
        <v>415</v>
      </c>
      <c r="F41" s="50" t="s">
        <v>415</v>
      </c>
      <c r="G41" s="50" t="s">
        <v>415</v>
      </c>
      <c r="H41" s="50" t="s">
        <v>415</v>
      </c>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v>45777</v>
      </c>
      <c r="F42" s="81">
        <v>45777</v>
      </c>
      <c r="G42" s="81">
        <v>45777</v>
      </c>
      <c r="H42" s="81">
        <v>45777</v>
      </c>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djuF/wmqElmfCs5FtY8YTD4okpaNW9NqSPZmNCijc5Ur6usAap0rwt3ZznA+SMxtpU7i07KaDJNYzTeig2IO6g==" saltValue="ormrH3HsST4AbzDQ59f2gA=="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CAE70EF1-8E16-43C7-A7E6-DE8926998CC9}"/>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EF77138C-C6CC-49FC-9762-0CF789395845}">
          <x14:formula1>
            <xm:f>'Set Values'!$H$3:$H$12</xm:f>
          </x14:formula1>
          <xm:sqref>E18:CZ18</xm:sqref>
        </x14:dataValidation>
        <x14:dataValidation type="list" allowBlank="1" showInputMessage="1" xr:uid="{BD864586-F969-4FA2-8DFB-A4385F283DC0}">
          <x14:formula1>
            <xm:f>'Set Values'!$K$3:$K$10</xm:f>
          </x14:formula1>
          <xm:sqref>E23:L23</xm:sqref>
        </x14:dataValidation>
        <x14:dataValidation type="list" allowBlank="1" showInputMessage="1" prompt="To enter free text, select cell and type - do not click into cell" xr:uid="{970EAB54-0CEA-4ABD-A713-631E7B568C40}">
          <x14:formula1>
            <xm:f>'Set Values'!$G$3:$G$14</xm:f>
          </x14:formula1>
          <xm:sqref>E16:CZ16</xm:sqref>
        </x14:dataValidation>
        <x14:dataValidation type="list" allowBlank="1" showInputMessage="1" showErrorMessage="1" xr:uid="{EF4ABEAB-09AC-487F-98CD-B67DB4FF6147}">
          <x14:formula1>
            <xm:f>'Set Values'!$L$3:$L$5</xm:f>
          </x14:formula1>
          <xm:sqref>E24:L24</xm:sqref>
        </x14:dataValidation>
        <x14:dataValidation type="list" allowBlank="1" showInputMessage="1" showErrorMessage="1" xr:uid="{ECD2D050-BF8D-446D-8C1B-332C2D0FF8C9}">
          <x14:formula1>
            <xm:f>'Set Values'!$M$3:$M$4</xm:f>
          </x14:formula1>
          <xm:sqref>E31:AR31 E38:AR38</xm:sqref>
        </x14:dataValidation>
        <x14:dataValidation type="list" allowBlank="1" showInputMessage="1" prompt="To enter free text, select cell and type - do not click into cell" xr:uid="{DAFAAC69-2DCB-481B-A1DA-1D0F94A853E8}">
          <x14:formula1>
            <xm:f>'Set Values'!$F$3:$F$12</xm:f>
          </x14:formula1>
          <xm:sqref>E14:CZ14</xm:sqref>
        </x14:dataValidation>
        <x14:dataValidation type="list" allowBlank="1" showInputMessage="1" prompt="To enter free text, select cell and type - do not click into cell" xr:uid="{B387176A-EA06-4BE8-8258-7140B3FB4392}">
          <x14:formula1>
            <xm:f>'Set Values'!$I$3:$I$7</xm:f>
          </x14:formula1>
          <xm:sqref>E17:CZ17</xm:sqref>
        </x14:dataValidation>
        <x14:dataValidation type="list" allowBlank="1" showInputMessage="1" xr:uid="{A282B94B-1B82-4A07-9B5C-284F692A09D4}">
          <x14:formula1>
            <xm:f>'Set Values'!$I$3:$I$7</xm:f>
          </x14:formula1>
          <xm:sqref>E19:CZ19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D3A0-A2ED-41DE-A3AB-ACCB7BB5F395}">
  <dimension ref="A1:CZ135"/>
  <sheetViews>
    <sheetView showGridLines="0" topLeftCell="A39" zoomScale="70" zoomScaleNormal="70" workbookViewId="0">
      <selection activeCell="H42" sqref="H42"/>
    </sheetView>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DATA OK: Assurances correctly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IF('I_State&amp;Prog_Info'!G15="","[Program 3]",'I_State&amp;Prog_Info'!G15)</f>
        <v>30-2020-052-DHB - Behavioral Health I/DD Tailored Plan</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IF('I_State&amp;Prog_Info'!G17="","(Placeholder for plan type)",'I_State&amp;Prog_Info'!G17)</f>
        <v>MCO</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IF('I_State&amp;Prog_Info'!G59="","(Placeholder for providers)",'I_State&amp;Prog_Info'!G59)</f>
        <v>Adult primary care, 
Pediatric primary care, 
OB/GYN, 
Adult behavioral health, 
Pediatric behavioral health, 
Adult specialist, 
Pediatric specialist, 
Hospital, 
Pharmacy, 
LTSS, 
other services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IF('I_State&amp;Prog_Info'!G39="","(Placeholder for separate analysis and results document)",'I_State&amp;Prog_Info'!G39)</f>
        <v>No, analysis methods and results are not contained in a separate document(s)</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DATA OK: Analysis and results correctly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IF('I_State&amp;Prog_Info'!G40="","(Placeholder for separate analysis and results document)",'I_State&amp;Prog_Info'!G40)</f>
        <v>N/A</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IF('I_State&amp;Prog_Info'!G41="","(Placeholder for separate analysis and results document)",'I_State&amp;Prog_Info'!G41)</f>
        <v>N/A</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t="s">
        <v>279</v>
      </c>
      <c r="F14" s="50" t="s">
        <v>279</v>
      </c>
      <c r="G14" s="50" t="s">
        <v>279</v>
      </c>
      <c r="H14" s="50" t="s">
        <v>279</v>
      </c>
      <c r="I14" s="50" t="s">
        <v>279</v>
      </c>
      <c r="J14" s="50" t="s">
        <v>279</v>
      </c>
      <c r="K14" s="50" t="s">
        <v>279</v>
      </c>
      <c r="L14" s="50" t="s">
        <v>279</v>
      </c>
      <c r="M14" s="50" t="s">
        <v>279</v>
      </c>
      <c r="N14" s="50" t="s">
        <v>279</v>
      </c>
      <c r="O14" s="50" t="s">
        <v>279</v>
      </c>
      <c r="P14" s="50" t="s">
        <v>279</v>
      </c>
      <c r="Q14" s="50" t="s">
        <v>279</v>
      </c>
      <c r="R14" s="50" t="s">
        <v>279</v>
      </c>
      <c r="S14" s="50" t="s">
        <v>279</v>
      </c>
      <c r="T14" s="50" t="s">
        <v>279</v>
      </c>
      <c r="U14" s="50" t="s">
        <v>279</v>
      </c>
      <c r="V14" s="50" t="s">
        <v>279</v>
      </c>
      <c r="W14" s="50" t="s">
        <v>280</v>
      </c>
      <c r="X14" s="50" t="s">
        <v>280</v>
      </c>
      <c r="Y14" s="50" t="s">
        <v>279</v>
      </c>
      <c r="Z14" s="50" t="s">
        <v>279</v>
      </c>
      <c r="AA14" s="50" t="s">
        <v>279</v>
      </c>
      <c r="AB14" s="50" t="s">
        <v>279</v>
      </c>
      <c r="AC14" s="50" t="s">
        <v>279</v>
      </c>
      <c r="AD14" s="50" t="s">
        <v>279</v>
      </c>
      <c r="AE14" s="50" t="s">
        <v>280</v>
      </c>
      <c r="AF14" s="50" t="s">
        <v>280</v>
      </c>
      <c r="AG14" s="50" t="s">
        <v>279</v>
      </c>
      <c r="AH14" s="50" t="s">
        <v>279</v>
      </c>
      <c r="AI14" s="50" t="s">
        <v>279</v>
      </c>
      <c r="AJ14" s="50" t="s">
        <v>279</v>
      </c>
      <c r="AK14" s="50" t="s">
        <v>280</v>
      </c>
      <c r="AL14" s="50" t="s">
        <v>280</v>
      </c>
      <c r="AM14" s="50" t="s">
        <v>280</v>
      </c>
      <c r="AN14" s="50" t="s">
        <v>280</v>
      </c>
      <c r="AO14" s="50" t="s">
        <v>280</v>
      </c>
      <c r="AP14" s="50" t="s">
        <v>280</v>
      </c>
      <c r="AQ14" s="50" t="s">
        <v>280</v>
      </c>
      <c r="AR14" s="50" t="s">
        <v>280</v>
      </c>
      <c r="AS14" s="50" t="s">
        <v>280</v>
      </c>
      <c r="AT14" s="50" t="s">
        <v>280</v>
      </c>
      <c r="AU14" s="50" t="s">
        <v>280</v>
      </c>
      <c r="AV14" s="50" t="s">
        <v>280</v>
      </c>
      <c r="AW14" s="50" t="s">
        <v>280</v>
      </c>
      <c r="AX14" s="50" t="s">
        <v>280</v>
      </c>
      <c r="AY14" s="50" t="s">
        <v>419</v>
      </c>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t="s">
        <v>284</v>
      </c>
      <c r="F15" s="50" t="s">
        <v>285</v>
      </c>
      <c r="G15" s="50" t="s">
        <v>284</v>
      </c>
      <c r="H15" s="50" t="s">
        <v>285</v>
      </c>
      <c r="I15" s="50" t="s">
        <v>284</v>
      </c>
      <c r="J15" s="50" t="s">
        <v>285</v>
      </c>
      <c r="K15" s="50" t="s">
        <v>286</v>
      </c>
      <c r="L15" s="50" t="s">
        <v>287</v>
      </c>
      <c r="M15" s="50" t="s">
        <v>286</v>
      </c>
      <c r="N15" s="50" t="s">
        <v>287</v>
      </c>
      <c r="O15" s="50" t="s">
        <v>288</v>
      </c>
      <c r="P15" s="50" t="s">
        <v>289</v>
      </c>
      <c r="Q15" s="50" t="s">
        <v>288</v>
      </c>
      <c r="R15" s="50" t="s">
        <v>289</v>
      </c>
      <c r="S15" s="50" t="s">
        <v>290</v>
      </c>
      <c r="T15" s="50" t="s">
        <v>291</v>
      </c>
      <c r="U15" s="50" t="s">
        <v>292</v>
      </c>
      <c r="V15" s="50" t="s">
        <v>293</v>
      </c>
      <c r="W15" s="50" t="s">
        <v>294</v>
      </c>
      <c r="X15" s="50" t="s">
        <v>295</v>
      </c>
      <c r="Y15" s="50" t="s">
        <v>296</v>
      </c>
      <c r="Z15" s="50" t="s">
        <v>297</v>
      </c>
      <c r="AA15" s="50" t="s">
        <v>296</v>
      </c>
      <c r="AB15" s="50" t="s">
        <v>297</v>
      </c>
      <c r="AC15" s="50" t="s">
        <v>296</v>
      </c>
      <c r="AD15" s="50" t="s">
        <v>297</v>
      </c>
      <c r="AE15" s="50" t="s">
        <v>464</v>
      </c>
      <c r="AF15" s="50" t="s">
        <v>465</v>
      </c>
      <c r="AG15" s="50" t="s">
        <v>300</v>
      </c>
      <c r="AH15" s="50" t="s">
        <v>301</v>
      </c>
      <c r="AI15" s="50" t="s">
        <v>302</v>
      </c>
      <c r="AJ15" s="50" t="s">
        <v>303</v>
      </c>
      <c r="AK15" s="50" t="s">
        <v>466</v>
      </c>
      <c r="AL15" s="50" t="s">
        <v>467</v>
      </c>
      <c r="AM15" s="50" t="s">
        <v>467</v>
      </c>
      <c r="AN15" s="50" t="s">
        <v>467</v>
      </c>
      <c r="AO15" s="50" t="s">
        <v>424</v>
      </c>
      <c r="AP15" s="50" t="s">
        <v>424</v>
      </c>
      <c r="AQ15" s="50" t="s">
        <v>468</v>
      </c>
      <c r="AR15" s="50" t="s">
        <v>469</v>
      </c>
      <c r="AS15" s="50" t="s">
        <v>470</v>
      </c>
      <c r="AT15" s="50" t="s">
        <v>471</v>
      </c>
      <c r="AU15" s="50" t="s">
        <v>472</v>
      </c>
      <c r="AV15" s="50" t="s">
        <v>473</v>
      </c>
      <c r="AW15" s="50" t="s">
        <v>474</v>
      </c>
      <c r="AX15" s="50" t="s">
        <v>475</v>
      </c>
      <c r="AY15" s="50" t="s">
        <v>431</v>
      </c>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t="s">
        <v>90</v>
      </c>
      <c r="F16" s="77" t="s">
        <v>90</v>
      </c>
      <c r="G16" s="77" t="s">
        <v>95</v>
      </c>
      <c r="H16" s="77" t="s">
        <v>95</v>
      </c>
      <c r="I16" s="77" t="s">
        <v>98</v>
      </c>
      <c r="J16" s="77" t="s">
        <v>98</v>
      </c>
      <c r="K16" s="77" t="s">
        <v>101</v>
      </c>
      <c r="L16" s="77" t="s">
        <v>101</v>
      </c>
      <c r="M16" s="77" t="s">
        <v>104</v>
      </c>
      <c r="N16" s="77" t="s">
        <v>104</v>
      </c>
      <c r="O16" s="77" t="s">
        <v>107</v>
      </c>
      <c r="P16" s="77" t="s">
        <v>107</v>
      </c>
      <c r="Q16" s="77" t="s">
        <v>110</v>
      </c>
      <c r="R16" s="77" t="s">
        <v>110</v>
      </c>
      <c r="S16" s="77" t="s">
        <v>113</v>
      </c>
      <c r="T16" s="77" t="s">
        <v>113</v>
      </c>
      <c r="U16" s="77" t="s">
        <v>116</v>
      </c>
      <c r="V16" s="77" t="s">
        <v>116</v>
      </c>
      <c r="W16" s="77" t="s">
        <v>122</v>
      </c>
      <c r="X16" s="77" t="s">
        <v>307</v>
      </c>
      <c r="Y16" s="77" t="s">
        <v>308</v>
      </c>
      <c r="Z16" s="77" t="s">
        <v>308</v>
      </c>
      <c r="AA16" s="77" t="s">
        <v>310</v>
      </c>
      <c r="AB16" s="77" t="s">
        <v>310</v>
      </c>
      <c r="AC16" s="77" t="s">
        <v>311</v>
      </c>
      <c r="AD16" s="77" t="s">
        <v>311</v>
      </c>
      <c r="AE16" s="77" t="s">
        <v>312</v>
      </c>
      <c r="AF16" s="77" t="s">
        <v>313</v>
      </c>
      <c r="AG16" s="77" t="s">
        <v>314</v>
      </c>
      <c r="AH16" s="77" t="s">
        <v>314</v>
      </c>
      <c r="AI16" s="77" t="s">
        <v>315</v>
      </c>
      <c r="AJ16" s="77" t="s">
        <v>315</v>
      </c>
      <c r="AK16" s="77" t="s">
        <v>433</v>
      </c>
      <c r="AL16" s="77" t="s">
        <v>434</v>
      </c>
      <c r="AM16" s="77" t="s">
        <v>435</v>
      </c>
      <c r="AN16" s="77" t="s">
        <v>436</v>
      </c>
      <c r="AO16" s="77" t="s">
        <v>436</v>
      </c>
      <c r="AP16" s="77" t="s">
        <v>437</v>
      </c>
      <c r="AQ16" s="77" t="s">
        <v>438</v>
      </c>
      <c r="AR16" s="77" t="s">
        <v>438</v>
      </c>
      <c r="AS16" s="77" t="s">
        <v>439</v>
      </c>
      <c r="AT16" s="77" t="s">
        <v>440</v>
      </c>
      <c r="AU16" s="77" t="s">
        <v>440</v>
      </c>
      <c r="AV16" s="77" t="s">
        <v>476</v>
      </c>
      <c r="AW16" s="77" t="s">
        <v>476</v>
      </c>
      <c r="AX16" s="77" t="s">
        <v>441</v>
      </c>
      <c r="AY16" s="77" t="s">
        <v>441</v>
      </c>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t="s">
        <v>319</v>
      </c>
      <c r="F17" s="77" t="s">
        <v>319</v>
      </c>
      <c r="G17" s="77" t="s">
        <v>320</v>
      </c>
      <c r="H17" s="77" t="s">
        <v>320</v>
      </c>
      <c r="I17" s="77" t="s">
        <v>319</v>
      </c>
      <c r="J17" s="77" t="s">
        <v>319</v>
      </c>
      <c r="K17" s="77" t="s">
        <v>319</v>
      </c>
      <c r="L17" s="77" t="s">
        <v>319</v>
      </c>
      <c r="M17" s="77" t="s">
        <v>320</v>
      </c>
      <c r="N17" s="77" t="s">
        <v>320</v>
      </c>
      <c r="O17" s="77" t="s">
        <v>319</v>
      </c>
      <c r="P17" s="77" t="s">
        <v>319</v>
      </c>
      <c r="Q17" s="77" t="s">
        <v>320</v>
      </c>
      <c r="R17" s="77" t="s">
        <v>320</v>
      </c>
      <c r="S17" s="77" t="s">
        <v>321</v>
      </c>
      <c r="T17" s="77" t="s">
        <v>321</v>
      </c>
      <c r="U17" s="77" t="s">
        <v>321</v>
      </c>
      <c r="V17" s="77" t="s">
        <v>321</v>
      </c>
      <c r="W17" s="77" t="s">
        <v>321</v>
      </c>
      <c r="X17" s="77" t="s">
        <v>321</v>
      </c>
      <c r="Y17" s="77" t="s">
        <v>321</v>
      </c>
      <c r="Z17" s="77" t="s">
        <v>321</v>
      </c>
      <c r="AA17" s="77" t="s">
        <v>321</v>
      </c>
      <c r="AB17" s="77" t="s">
        <v>321</v>
      </c>
      <c r="AC17" s="77" t="s">
        <v>321</v>
      </c>
      <c r="AD17" s="77" t="s">
        <v>321</v>
      </c>
      <c r="AE17" s="77" t="s">
        <v>321</v>
      </c>
      <c r="AF17" s="77" t="s">
        <v>321</v>
      </c>
      <c r="AG17" s="77" t="s">
        <v>319</v>
      </c>
      <c r="AH17" s="77" t="s">
        <v>319</v>
      </c>
      <c r="AI17" s="77" t="s">
        <v>321</v>
      </c>
      <c r="AJ17" s="77" t="s">
        <v>321</v>
      </c>
      <c r="AK17" s="77" t="s">
        <v>321</v>
      </c>
      <c r="AL17" s="77" t="s">
        <v>321</v>
      </c>
      <c r="AM17" s="77" t="s">
        <v>321</v>
      </c>
      <c r="AN17" s="77" t="s">
        <v>319</v>
      </c>
      <c r="AO17" s="77" t="s">
        <v>442</v>
      </c>
      <c r="AP17" s="77" t="s">
        <v>321</v>
      </c>
      <c r="AQ17" s="77" t="s">
        <v>319</v>
      </c>
      <c r="AR17" s="77" t="s">
        <v>443</v>
      </c>
      <c r="AS17" s="77" t="s">
        <v>319</v>
      </c>
      <c r="AT17" s="77" t="s">
        <v>321</v>
      </c>
      <c r="AU17" s="77" t="s">
        <v>321</v>
      </c>
      <c r="AV17" s="77" t="s">
        <v>319</v>
      </c>
      <c r="AW17" s="77" t="s">
        <v>319</v>
      </c>
      <c r="AX17" s="77" t="s">
        <v>321</v>
      </c>
      <c r="AY17" s="77" t="s">
        <v>321</v>
      </c>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t="s">
        <v>325</v>
      </c>
      <c r="F18" s="78" t="s">
        <v>326</v>
      </c>
      <c r="G18" s="78" t="s">
        <v>325</v>
      </c>
      <c r="H18" s="78" t="s">
        <v>326</v>
      </c>
      <c r="I18" s="78" t="s">
        <v>325</v>
      </c>
      <c r="J18" s="78" t="s">
        <v>326</v>
      </c>
      <c r="K18" s="78" t="s">
        <v>325</v>
      </c>
      <c r="L18" s="78" t="s">
        <v>326</v>
      </c>
      <c r="M18" s="78" t="s">
        <v>325</v>
      </c>
      <c r="N18" s="78" t="s">
        <v>326</v>
      </c>
      <c r="O18" s="78" t="s">
        <v>325</v>
      </c>
      <c r="P18" s="78" t="s">
        <v>326</v>
      </c>
      <c r="Q18" s="78" t="s">
        <v>325</v>
      </c>
      <c r="R18" s="78" t="s">
        <v>326</v>
      </c>
      <c r="S18" s="78" t="s">
        <v>325</v>
      </c>
      <c r="T18" s="78" t="s">
        <v>326</v>
      </c>
      <c r="U18" s="78" t="s">
        <v>325</v>
      </c>
      <c r="V18" s="78" t="s">
        <v>326</v>
      </c>
      <c r="W18" s="78" t="s">
        <v>327</v>
      </c>
      <c r="X18" s="78" t="s">
        <v>327</v>
      </c>
      <c r="Y18" s="78" t="s">
        <v>325</v>
      </c>
      <c r="Z18" s="78" t="s">
        <v>326</v>
      </c>
      <c r="AA18" s="78" t="s">
        <v>325</v>
      </c>
      <c r="AB18" s="78" t="s">
        <v>326</v>
      </c>
      <c r="AC18" s="78" t="s">
        <v>325</v>
      </c>
      <c r="AD18" s="78" t="s">
        <v>326</v>
      </c>
      <c r="AE18" s="78" t="s">
        <v>327</v>
      </c>
      <c r="AF18" s="78" t="s">
        <v>327</v>
      </c>
      <c r="AG18" s="78" t="s">
        <v>325</v>
      </c>
      <c r="AH18" s="78" t="s">
        <v>326</v>
      </c>
      <c r="AI18" s="78" t="s">
        <v>325</v>
      </c>
      <c r="AJ18" s="78" t="s">
        <v>326</v>
      </c>
      <c r="AK18" s="78" t="s">
        <v>327</v>
      </c>
      <c r="AL18" s="78" t="s">
        <v>327</v>
      </c>
      <c r="AM18" s="78" t="s">
        <v>327</v>
      </c>
      <c r="AN18" s="78" t="s">
        <v>327</v>
      </c>
      <c r="AO18" s="78" t="s">
        <v>327</v>
      </c>
      <c r="AP18" s="78" t="s">
        <v>327</v>
      </c>
      <c r="AQ18" s="78" t="s">
        <v>327</v>
      </c>
      <c r="AR18" s="78" t="s">
        <v>327</v>
      </c>
      <c r="AS18" s="78" t="s">
        <v>327</v>
      </c>
      <c r="AT18" s="78" t="s">
        <v>327</v>
      </c>
      <c r="AU18" s="78" t="s">
        <v>327</v>
      </c>
      <c r="AV18" s="78" t="s">
        <v>477</v>
      </c>
      <c r="AW18" s="78" t="s">
        <v>477</v>
      </c>
      <c r="AX18" s="78" t="s">
        <v>327</v>
      </c>
      <c r="AY18" s="78" t="s">
        <v>327</v>
      </c>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t="s">
        <v>342</v>
      </c>
      <c r="F23" s="73" t="s">
        <v>343</v>
      </c>
      <c r="G23" s="50" t="s">
        <v>344</v>
      </c>
      <c r="H23" s="50" t="s">
        <v>344</v>
      </c>
      <c r="I23" s="50" t="s">
        <v>343</v>
      </c>
      <c r="J23" s="50" t="s">
        <v>344</v>
      </c>
      <c r="K23" s="50" t="s">
        <v>343</v>
      </c>
      <c r="L23" s="50" t="s">
        <v>444</v>
      </c>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t="s">
        <v>349</v>
      </c>
      <c r="F24" s="75" t="s">
        <v>343</v>
      </c>
      <c r="G24" s="74" t="s">
        <v>349</v>
      </c>
      <c r="H24" s="74" t="s">
        <v>349</v>
      </c>
      <c r="I24" s="74" t="s">
        <v>343</v>
      </c>
      <c r="J24" s="74" t="s">
        <v>343</v>
      </c>
      <c r="K24" s="74" t="s">
        <v>343</v>
      </c>
      <c r="L24" s="74" t="s">
        <v>349</v>
      </c>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t="s">
        <v>141</v>
      </c>
      <c r="F25" s="72" t="s">
        <v>141</v>
      </c>
      <c r="G25" s="72" t="s">
        <v>141</v>
      </c>
      <c r="H25" s="72" t="s">
        <v>141</v>
      </c>
      <c r="I25" s="72" t="s">
        <v>141</v>
      </c>
      <c r="J25" s="72" t="s">
        <v>141</v>
      </c>
      <c r="K25" s="72" t="s">
        <v>141</v>
      </c>
      <c r="L25" s="72" t="s">
        <v>141</v>
      </c>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Alliance Health</v>
      </c>
      <c r="F29" s="4" t="str">
        <f>IF(F30&lt;&gt;"",F30,"[Plan 2]")</f>
        <v>Partners Health Management</v>
      </c>
      <c r="G29" s="4" t="str">
        <f>IF(G30&lt;&gt;"",G30,"[Plan 3]")</f>
        <v>Trillium Health Resources</v>
      </c>
      <c r="H29" s="4" t="str">
        <f>IF(H30&lt;&gt;"",H30,"[Plan 4]")</f>
        <v>Vaya Health</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t="s">
        <v>445</v>
      </c>
      <c r="F30" s="79" t="s">
        <v>446</v>
      </c>
      <c r="G30" s="50" t="s">
        <v>447</v>
      </c>
      <c r="H30" s="50" t="s">
        <v>448</v>
      </c>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t="s">
        <v>367</v>
      </c>
      <c r="F31" s="50" t="s">
        <v>367</v>
      </c>
      <c r="G31" s="50" t="s">
        <v>367</v>
      </c>
      <c r="H31" s="50" t="s">
        <v>368</v>
      </c>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t="s">
        <v>478</v>
      </c>
      <c r="F32" s="77" t="s">
        <v>479</v>
      </c>
      <c r="G32" s="77" t="s">
        <v>480</v>
      </c>
      <c r="H32" s="77" t="s">
        <v>481</v>
      </c>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t="s">
        <v>482</v>
      </c>
      <c r="F33" s="77" t="s">
        <v>381</v>
      </c>
      <c r="G33" s="77" t="s">
        <v>483</v>
      </c>
      <c r="H33" s="77" t="s">
        <v>141</v>
      </c>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t="s">
        <v>457</v>
      </c>
      <c r="F34" s="77" t="s">
        <v>457</v>
      </c>
      <c r="G34" s="77" t="s">
        <v>457</v>
      </c>
      <c r="H34" s="77" t="s">
        <v>141</v>
      </c>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v>45777</v>
      </c>
      <c r="F35" s="80">
        <v>45777</v>
      </c>
      <c r="G35" s="80">
        <v>45777</v>
      </c>
      <c r="H35" s="80">
        <v>45777</v>
      </c>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t="s">
        <v>484</v>
      </c>
      <c r="F36" s="79" t="s">
        <v>485</v>
      </c>
      <c r="G36" s="50" t="s">
        <v>486</v>
      </c>
      <c r="H36" s="50" t="s">
        <v>487</v>
      </c>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t="s">
        <v>400</v>
      </c>
      <c r="F37" s="79" t="s">
        <v>400</v>
      </c>
      <c r="G37" s="50" t="s">
        <v>400</v>
      </c>
      <c r="H37" s="50" t="s">
        <v>400</v>
      </c>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t="s">
        <v>367</v>
      </c>
      <c r="F38" s="50" t="s">
        <v>367</v>
      </c>
      <c r="G38" s="50" t="s">
        <v>367</v>
      </c>
      <c r="H38" s="50" t="s">
        <v>367</v>
      </c>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t="s">
        <v>462</v>
      </c>
      <c r="F39" s="77" t="s">
        <v>462</v>
      </c>
      <c r="G39" s="77" t="s">
        <v>462</v>
      </c>
      <c r="H39" s="77" t="s">
        <v>462</v>
      </c>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t="s">
        <v>488</v>
      </c>
      <c r="F40" s="50" t="s">
        <v>488</v>
      </c>
      <c r="G40" s="50" t="s">
        <v>488</v>
      </c>
      <c r="H40" s="50" t="s">
        <v>488</v>
      </c>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t="s">
        <v>489</v>
      </c>
      <c r="F41" s="50" t="s">
        <v>489</v>
      </c>
      <c r="G41" s="50" t="s">
        <v>489</v>
      </c>
      <c r="H41" s="50" t="s">
        <v>489</v>
      </c>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v>45991</v>
      </c>
      <c r="F42" s="81">
        <v>45991</v>
      </c>
      <c r="G42" s="81">
        <v>45991</v>
      </c>
      <c r="H42" s="81">
        <v>45991</v>
      </c>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3L/cQeH9+k9cThc6g+OxzaAY/h0oNnAYvClI2Ef0b6wQP7OEzHctOrMTEiWktZ8WvjbxHaJNvT9SonJdX5pssQ==" saltValue="NkY0K7NVplnHgRg/V3SLB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2143838C-16AC-4BE0-8CAB-2ED855727934}"/>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C1F5E7D1-4811-4909-9164-0464932853F9}">
          <x14:formula1>
            <xm:f>'Set Values'!$I$3:$I$7</xm:f>
          </x14:formula1>
          <xm:sqref>E19:CZ19</xm:sqref>
        </x14:dataValidation>
        <x14:dataValidation type="list" allowBlank="1" showInputMessage="1" prompt="To enter free text, select cell and type - do not click into cell" xr:uid="{1DBCC7A2-FE5A-431A-8333-B2B531D8D432}">
          <x14:formula1>
            <xm:f>'Set Values'!$I$3:$I$7</xm:f>
          </x14:formula1>
          <xm:sqref>E17:CZ17</xm:sqref>
        </x14:dataValidation>
        <x14:dataValidation type="list" allowBlank="1" showInputMessage="1" prompt="To enter free text, select cell and type - do not click into cell" xr:uid="{375339AF-58D5-406D-BEC0-05466268333D}">
          <x14:formula1>
            <xm:f>'Set Values'!$F$3:$F$12</xm:f>
          </x14:formula1>
          <xm:sqref>E14:CZ14</xm:sqref>
        </x14:dataValidation>
        <x14:dataValidation type="list" allowBlank="1" showInputMessage="1" showErrorMessage="1" xr:uid="{B1BC0049-8DD9-4CF9-95B4-2A06BDBBE1DD}">
          <x14:formula1>
            <xm:f>'Set Values'!$M$3:$M$4</xm:f>
          </x14:formula1>
          <xm:sqref>E31:AR31 E38:AR38</xm:sqref>
        </x14:dataValidation>
        <x14:dataValidation type="list" allowBlank="1" showInputMessage="1" showErrorMessage="1" xr:uid="{97767621-0F7D-4256-AFC1-1E37DF553248}">
          <x14:formula1>
            <xm:f>'Set Values'!$L$3:$L$5</xm:f>
          </x14:formula1>
          <xm:sqref>E24:L24</xm:sqref>
        </x14:dataValidation>
        <x14:dataValidation type="list" allowBlank="1" showInputMessage="1" prompt="To enter free text, select cell and type - do not click into cell" xr:uid="{A54F995C-F9D0-4FBC-9912-3DA3EA95414E}">
          <x14:formula1>
            <xm:f>'Set Values'!$G$3:$G$14</xm:f>
          </x14:formula1>
          <xm:sqref>E16:CZ16</xm:sqref>
        </x14:dataValidation>
        <x14:dataValidation type="list" allowBlank="1" showInputMessage="1" xr:uid="{E38D5689-3700-4312-8D73-0794CAA3B411}">
          <x14:formula1>
            <xm:f>'Set Values'!$K$3:$K$10</xm:f>
          </x14:formula1>
          <xm:sqref>E23:L23</xm:sqref>
        </x14:dataValidation>
        <x14:dataValidation type="list" allowBlank="1" showInputMessage="1" prompt="To enter free text, select cell and type - do not click into cell" xr:uid="{B0DD3430-8381-4694-8605-4059F4B3BEE8}">
          <x14:formula1>
            <xm:f>'Set Values'!$H$3:$H$12</xm:f>
          </x14:formula1>
          <xm:sqref>E18:CZ18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DD96A-C63D-41D2-A100-E3DF49F44AA1}">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IF('I_State&amp;Prog_Info'!H15="","[Program 4]",'I_State&amp;Prog_Info'!H15)</f>
        <v>[Program 4]</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1" customHeight="1" x14ac:dyDescent="0.25">
      <c r="A4" s="162" t="s">
        <v>167</v>
      </c>
      <c r="B4" s="163"/>
      <c r="C4" s="69" t="str">
        <f>IF('I_State&amp;Prog_Info'!H17="","(Placeholder for plan type)",'I_State&amp;Prog_Info'!H17)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IF('I_State&amp;Prog_Info'!H59="","(Placeholder for providers)",'I_State&amp;Prog_Info'!H59)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IF('I_State&amp;Prog_Info'!H39="","(Placeholder for separate analysis and results document)",'I_State&amp;Prog_Info'!H39)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IF('I_State&amp;Prog_Info'!H40="","(Placeholder for separate analysis and results document)",'I_State&amp;Prog_Info'!H40)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IF('I_State&amp;Prog_Info'!H41="","(Placeholder for separate analysis and results document)",'I_State&amp;Prog_Info'!H41)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XEltBjIOPeTjgmevH0k/q+kIKN90HbPW8OT2k+XLdUaKj8ynfx+ACCzG/zeWIMtwuHC7fp+RtJN+uNc6MHIDNQ==" saltValue="veGJxUZ8V6m8T/agOLd3e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533BDB7B-3A17-407F-A328-83C8EAD5126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1066BE99-F186-4324-8667-A07AE1BE957A}">
          <x14:formula1>
            <xm:f>'Set Values'!$H$3:$H$12</xm:f>
          </x14:formula1>
          <xm:sqref>E18:CZ18</xm:sqref>
        </x14:dataValidation>
        <x14:dataValidation type="list" allowBlank="1" showInputMessage="1" xr:uid="{18D86A26-FBE8-414E-AB15-4F9343D2974D}">
          <x14:formula1>
            <xm:f>'Set Values'!$K$3:$K$10</xm:f>
          </x14:formula1>
          <xm:sqref>E23:L23</xm:sqref>
        </x14:dataValidation>
        <x14:dataValidation type="list" allowBlank="1" showInputMessage="1" prompt="To enter free text, select cell and type - do not click into cell" xr:uid="{983C40A5-AB51-45D2-9276-D0511E7108BA}">
          <x14:formula1>
            <xm:f>'Set Values'!$G$3:$G$14</xm:f>
          </x14:formula1>
          <xm:sqref>E16:CZ16</xm:sqref>
        </x14:dataValidation>
        <x14:dataValidation type="list" allowBlank="1" showInputMessage="1" showErrorMessage="1" xr:uid="{B2917F54-9488-43A7-9266-70B27C8EB93C}">
          <x14:formula1>
            <xm:f>'Set Values'!$L$3:$L$5</xm:f>
          </x14:formula1>
          <xm:sqref>E24:L24</xm:sqref>
        </x14:dataValidation>
        <x14:dataValidation type="list" allowBlank="1" showInputMessage="1" showErrorMessage="1" xr:uid="{FB79ABB8-3AD7-49CD-894F-A93A349CE62F}">
          <x14:formula1>
            <xm:f>'Set Values'!$M$3:$M$4</xm:f>
          </x14:formula1>
          <xm:sqref>E31:AR31 E38:AR38</xm:sqref>
        </x14:dataValidation>
        <x14:dataValidation type="list" allowBlank="1" showInputMessage="1" prompt="To enter free text, select cell and type - do not click into cell" xr:uid="{C5AE45FB-AC7D-4DB3-B333-B81C8E43F213}">
          <x14:formula1>
            <xm:f>'Set Values'!$F$3:$F$12</xm:f>
          </x14:formula1>
          <xm:sqref>E14:CZ14</xm:sqref>
        </x14:dataValidation>
        <x14:dataValidation type="list" allowBlank="1" showInputMessage="1" prompt="To enter free text, select cell and type - do not click into cell" xr:uid="{C3E11CA8-C4C3-4344-96C1-C73527FBB804}">
          <x14:formula1>
            <xm:f>'Set Values'!$I$3:$I$7</xm:f>
          </x14:formula1>
          <xm:sqref>E17:CZ17</xm:sqref>
        </x14:dataValidation>
        <x14:dataValidation type="list" allowBlank="1" showInputMessage="1" xr:uid="{C9498449-5E16-4AA4-86B2-58D705AF1BD9}">
          <x14:formula1>
            <xm:f>'Set Values'!$I$3:$I$7</xm:f>
          </x14:formula1>
          <xm:sqref>E19:CZ19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F35F8-898E-432F-B02F-CAC56DEEFEDF}">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IF('I_State&amp;Prog_Info'!I15="","[Program 5]",'I_State&amp;Prog_Info'!I15)</f>
        <v>[Program 5]</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IF('I_State&amp;Prog_Info'!I17="","(Placeholder for plan type)",'I_State&amp;Prog_Info'!I17)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IF('I_State&amp;Prog_Info'!I59="","(Placeholder for providers)",'I_State&amp;Prog_Info'!I59)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IF('I_State&amp;Prog_Info'!I39="","(Placeholder for separate analysis and results document)",'I_State&amp;Prog_Info'!I39)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IF('I_State&amp;Prog_Info'!I40="","(Placeholder for separate analysis and results document)",'I_State&amp;Prog_Info'!I40)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IF('I_State&amp;Prog_Info'!I41="","(Placeholder for separate analysis and results document)",'I_State&amp;Prog_Info'!I41)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okgwnehEvDcu87WaVsnqyunyMtWws3zvbS+q0iKlECb+KYBWuIJn8GnHrx7H3rdzmo5nhuzcCtYk8NY1FbXFQ==" saltValue="1fPscsEaU43BBoA0S55YE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71C06A35-F759-4EF0-801D-8E42BD23440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FF1596F2-1F28-49DE-A909-92546480BD8C}">
          <x14:formula1>
            <xm:f>'Set Values'!$I$3:$I$7</xm:f>
          </x14:formula1>
          <xm:sqref>E19:CZ19</xm:sqref>
        </x14:dataValidation>
        <x14:dataValidation type="list" allowBlank="1" showInputMessage="1" prompt="To enter free text, select cell and type - do not click into cell" xr:uid="{F6A2B33B-CF29-4282-ACAC-E38BE041D3C5}">
          <x14:formula1>
            <xm:f>'Set Values'!$I$3:$I$7</xm:f>
          </x14:formula1>
          <xm:sqref>E17:CZ17</xm:sqref>
        </x14:dataValidation>
        <x14:dataValidation type="list" allowBlank="1" showInputMessage="1" prompt="To enter free text, select cell and type - do not click into cell" xr:uid="{8FB97D96-608C-4A69-82AA-4C3FAC5D6E69}">
          <x14:formula1>
            <xm:f>'Set Values'!$F$3:$F$12</xm:f>
          </x14:formula1>
          <xm:sqref>E14:CZ14</xm:sqref>
        </x14:dataValidation>
        <x14:dataValidation type="list" allowBlank="1" showInputMessage="1" showErrorMessage="1" xr:uid="{7215C5B3-3991-47D9-9E1F-B0645AD4BD9B}">
          <x14:formula1>
            <xm:f>'Set Values'!$M$3:$M$4</xm:f>
          </x14:formula1>
          <xm:sqref>E31:AR31 E38:AR38</xm:sqref>
        </x14:dataValidation>
        <x14:dataValidation type="list" allowBlank="1" showInputMessage="1" showErrorMessage="1" xr:uid="{EACE38A1-424C-4B5E-BCF6-DAA91F88B1B8}">
          <x14:formula1>
            <xm:f>'Set Values'!$L$3:$L$5</xm:f>
          </x14:formula1>
          <xm:sqref>E24:L24</xm:sqref>
        </x14:dataValidation>
        <x14:dataValidation type="list" allowBlank="1" showInputMessage="1" prompt="To enter free text, select cell and type - do not click into cell" xr:uid="{8900E7E3-E39F-4758-970B-65F80E78A446}">
          <x14:formula1>
            <xm:f>'Set Values'!$G$3:$G$14</xm:f>
          </x14:formula1>
          <xm:sqref>E16:CZ16</xm:sqref>
        </x14:dataValidation>
        <x14:dataValidation type="list" allowBlank="1" showInputMessage="1" xr:uid="{2E303D3C-8360-494F-BFF7-80671E745BD8}">
          <x14:formula1>
            <xm:f>'Set Values'!$K$3:$K$10</xm:f>
          </x14:formula1>
          <xm:sqref>E23:L23</xm:sqref>
        </x14:dataValidation>
        <x14:dataValidation type="list" allowBlank="1" showInputMessage="1" prompt="To enter free text, select cell and type - do not click into cell" xr:uid="{46EE457C-656B-407E-B6D9-69DB97122C63}">
          <x14:formula1>
            <xm:f>'Set Values'!$H$3:$H$12</xm:f>
          </x14:formula1>
          <xm:sqref>E18:CZ18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B33F7-D166-4C4D-823E-7AF74F39BFB7}">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IF('I_State&amp;Prog_Info'!J15="","[Program 6]",'I_State&amp;Prog_Info'!J15)</f>
        <v>[Program 6]</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IF('I_State&amp;Prog_Info'!J17="","(Placeholder for plan type)",'I_State&amp;Prog_Info'!J17)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IF('I_State&amp;Prog_Info'!J59="","(Placeholder for providers)",'I_State&amp;Prog_Info'!J59)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IF('I_State&amp;Prog_Info'!J39="","(Placeholder for separate analysis and results document)",'I_State&amp;Prog_Info'!J39)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IF('I_State&amp;Prog_Info'!J40="","(Placeholder for separate analysis and results document)",'I_State&amp;Prog_Info'!J40)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IF('I_State&amp;Prog_Info'!J41="","(Placeholder for separate analysis and results document)",'I_State&amp;Prog_Info'!J41)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tq59JChWbPjtt66QALw/WRHnpNol8rhUHRXaZCzNFaaO7Bi3EJibpcclibEVXKQPjy6kVVypKmIgVvS3xcDMIw==" saltValue="fv0WmapgBgKl0sDmtmdZPQ=="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A7A765-43D5-46F3-BA54-1E24A56EEFC2}"/>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prompt="To enter free text, select cell and type - do not click into cell" xr:uid="{0BD723BB-B56F-41D6-8CA6-8089A6C90843}">
          <x14:formula1>
            <xm:f>'Set Values'!$H$3:$H$12</xm:f>
          </x14:formula1>
          <xm:sqref>E18:CZ18</xm:sqref>
        </x14:dataValidation>
        <x14:dataValidation type="list" allowBlank="1" showInputMessage="1" xr:uid="{A4EE3942-D75F-4FA7-8D33-68FAF592F6A3}">
          <x14:formula1>
            <xm:f>'Set Values'!$K$3:$K$10</xm:f>
          </x14:formula1>
          <xm:sqref>E23:L23</xm:sqref>
        </x14:dataValidation>
        <x14:dataValidation type="list" allowBlank="1" showInputMessage="1" prompt="To enter free text, select cell and type - do not click into cell" xr:uid="{DCBA87D4-EAAC-4A4F-ADA0-AE456D5FD771}">
          <x14:formula1>
            <xm:f>'Set Values'!$G$3:$G$14</xm:f>
          </x14:formula1>
          <xm:sqref>E16:CZ16</xm:sqref>
        </x14:dataValidation>
        <x14:dataValidation type="list" allowBlank="1" showInputMessage="1" showErrorMessage="1" xr:uid="{5046CDA5-AE5C-4414-A145-7224E70E1872}">
          <x14:formula1>
            <xm:f>'Set Values'!$L$3:$L$5</xm:f>
          </x14:formula1>
          <xm:sqref>E24:L24</xm:sqref>
        </x14:dataValidation>
        <x14:dataValidation type="list" allowBlank="1" showInputMessage="1" showErrorMessage="1" xr:uid="{B9B7571A-7AE4-4FAB-9DE8-63509BDA970B}">
          <x14:formula1>
            <xm:f>'Set Values'!$M$3:$M$4</xm:f>
          </x14:formula1>
          <xm:sqref>E31:AR31 E38:AR38</xm:sqref>
        </x14:dataValidation>
        <x14:dataValidation type="list" allowBlank="1" showInputMessage="1" prompt="To enter free text, select cell and type - do not click into cell" xr:uid="{1C9C3AEE-DA1D-4113-B0DD-FC4C55B795E9}">
          <x14:formula1>
            <xm:f>'Set Values'!$F$3:$F$12</xm:f>
          </x14:formula1>
          <xm:sqref>E14:CZ14</xm:sqref>
        </x14:dataValidation>
        <x14:dataValidation type="list" allowBlank="1" showInputMessage="1" prompt="To enter free text, select cell and type - do not click into cell" xr:uid="{B42C8B14-1477-4A40-87F0-AC63C21E76BC}">
          <x14:formula1>
            <xm:f>'Set Values'!$I$3:$I$7</xm:f>
          </x14:formula1>
          <xm:sqref>E17:CZ17</xm:sqref>
        </x14:dataValidation>
        <x14:dataValidation type="list" allowBlank="1" showInputMessage="1" xr:uid="{DAC8CEA9-DB44-4791-AE91-2735E02A87EC}">
          <x14:formula1>
            <xm:f>'Set Values'!$I$3:$I$7</xm:f>
          </x14:formula1>
          <xm:sqref>E19:CZ19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CCDD-1F45-4338-AFB3-2D15EAE63548}">
  <dimension ref="A1:CZ135"/>
  <sheetViews>
    <sheetView showGridLines="0" zoomScale="85" zoomScaleNormal="85" workbookViewId="0"/>
  </sheetViews>
  <sheetFormatPr defaultColWidth="9.109375" defaultRowHeight="13.8" x14ac:dyDescent="0.25"/>
  <cols>
    <col min="1" max="1" width="7.5546875" style="5" customWidth="1"/>
    <col min="2" max="2" width="39.5546875" style="5" customWidth="1"/>
    <col min="3" max="3" width="71.5546875" style="10" customWidth="1"/>
    <col min="4" max="4" width="29.44140625" style="10" customWidth="1"/>
    <col min="5" max="12" width="24.88671875" style="10" customWidth="1"/>
    <col min="13" max="44" width="20.5546875" style="10" customWidth="1"/>
    <col min="45" max="105" width="20.5546875" style="5" customWidth="1"/>
    <col min="106" max="16384" width="9.109375" style="5"/>
  </cols>
  <sheetData>
    <row r="1" spans="1:104" ht="28.5" customHeight="1" x14ac:dyDescent="0.3">
      <c r="A1" s="14" t="s">
        <v>164</v>
      </c>
      <c r="B1" s="14"/>
      <c r="C1" s="5"/>
      <c r="D1" s="67"/>
      <c r="E1" s="46"/>
      <c r="F1" s="5"/>
      <c r="G1" s="5"/>
      <c r="H1" s="5"/>
      <c r="I1" s="5"/>
      <c r="J1" s="5"/>
      <c r="K1" s="5"/>
      <c r="L1" s="5"/>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row>
    <row r="2" spans="1:104" ht="19.5" customHeight="1" thickBot="1" x14ac:dyDescent="0.3">
      <c r="A2" s="120" t="s">
        <v>165</v>
      </c>
      <c r="B2" s="14"/>
      <c r="C2" s="5"/>
      <c r="D2" s="57" t="str">
        <f>IF(COUNTA(E31, E38)=2,"DATA OK: Assurances correctly reported to II.C.2.a and II.C.3.a","WARNING: Assurances not yet reported to II.C.2.a and II.C.3.a")</f>
        <v>WARNING: Assurances not yet reported to II.C.2.a and II.C.3.a</v>
      </c>
      <c r="E2" s="5"/>
      <c r="F2" s="5"/>
      <c r="G2" s="5"/>
      <c r="H2" s="5"/>
      <c r="I2" s="5"/>
      <c r="J2" s="5"/>
      <c r="K2" s="5"/>
      <c r="L2" s="5"/>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row>
    <row r="3" spans="1:104" ht="28.5" customHeight="1" x14ac:dyDescent="0.25">
      <c r="A3" s="121" t="s">
        <v>166</v>
      </c>
      <c r="B3" s="122"/>
      <c r="C3" s="123" t="str">
        <f>IF('I_State&amp;Prog_Info'!K15="","[Program 7]",'I_State&amp;Prog_Info'!K15)</f>
        <v>[Program 7]</v>
      </c>
      <c r="E3" s="5"/>
      <c r="G3" s="5"/>
      <c r="H3" s="5"/>
      <c r="I3" s="5"/>
      <c r="J3" s="5"/>
      <c r="K3" s="5"/>
      <c r="L3" s="5"/>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c r="AL3" s="119"/>
      <c r="AM3" s="119"/>
      <c r="AN3" s="119"/>
      <c r="AO3" s="119"/>
      <c r="AP3" s="119"/>
      <c r="AQ3" s="119"/>
      <c r="AR3" s="119"/>
    </row>
    <row r="4" spans="1:104" ht="23.25" customHeight="1" x14ac:dyDescent="0.25">
      <c r="A4" s="162" t="s">
        <v>167</v>
      </c>
      <c r="B4" s="163"/>
      <c r="C4" s="69" t="str">
        <f>IF('I_State&amp;Prog_Info'!K17="","(Placeholder for plan type)",'I_State&amp;Prog_Info'!K17)</f>
        <v>(Placeholder for plan type)</v>
      </c>
      <c r="E4" s="5"/>
      <c r="F4" s="5"/>
      <c r="G4" s="5"/>
      <c r="H4" s="5"/>
      <c r="I4" s="5"/>
      <c r="J4" s="5"/>
      <c r="K4" s="5"/>
      <c r="L4" s="5"/>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N4" s="119"/>
      <c r="AO4" s="119"/>
      <c r="AP4" s="119"/>
      <c r="AQ4" s="119"/>
      <c r="AR4" s="119"/>
    </row>
    <row r="5" spans="1:104" ht="23.25" customHeight="1" x14ac:dyDescent="0.25">
      <c r="A5" s="162" t="s">
        <v>168</v>
      </c>
      <c r="B5" s="163"/>
      <c r="C5" s="69" t="str">
        <f>IF('I_State&amp;Prog_Info'!K59="","(Placeholder for providers)",'I_State&amp;Prog_Info'!K59)</f>
        <v>(Placeholder for providers)</v>
      </c>
      <c r="E5" s="5"/>
      <c r="G5" s="5"/>
      <c r="H5" s="5"/>
      <c r="I5" s="5"/>
      <c r="J5" s="5"/>
      <c r="K5" s="5"/>
      <c r="L5" s="5"/>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Q5" s="119"/>
      <c r="AR5" s="119"/>
    </row>
    <row r="6" spans="1:104" ht="23.25" customHeight="1" x14ac:dyDescent="0.25">
      <c r="A6" s="162" t="s">
        <v>169</v>
      </c>
      <c r="B6" s="163"/>
      <c r="C6" s="70" t="str">
        <f>IF('I_State&amp;Prog_Info'!K39="","(Placeholder for separate analysis and results document)",'I_State&amp;Prog_Info'!K39)</f>
        <v>(Placeholder for separate analysis and results document)</v>
      </c>
      <c r="D6" s="56" t="str">
        <f>IF(C6="Yes, analysis methods and results are contained in a separate document(s)","",(IF(AND(C6="No, analysis methods and results are not contained in a separate document(s)",COUNTA(E23:L25)&gt;1),"DATA OK: Analysis and results correctly reported to II.B.1-3","WARNING: Info not yet reported to II.B.1-3")))</f>
        <v>WARNING: Info not yet reported to II.B.1-3</v>
      </c>
      <c r="H6" s="5"/>
      <c r="I6" s="5"/>
      <c r="J6" s="5"/>
      <c r="K6" s="5"/>
      <c r="L6" s="5"/>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c r="AL6" s="119"/>
      <c r="AM6" s="119"/>
      <c r="AN6" s="119"/>
      <c r="AO6" s="119"/>
      <c r="AP6" s="119"/>
      <c r="AQ6" s="119"/>
      <c r="AR6" s="119"/>
    </row>
    <row r="7" spans="1:104" ht="23.1" customHeight="1" x14ac:dyDescent="0.25">
      <c r="A7" s="162" t="s">
        <v>170</v>
      </c>
      <c r="B7" s="163"/>
      <c r="C7" s="70" t="str">
        <f>IF('I_State&amp;Prog_Info'!K40="","(Placeholder for separate analysis and results document)",'I_State&amp;Prog_Info'!K40)</f>
        <v>(Placeholder for separate analysis and results document)</v>
      </c>
      <c r="D7" s="2"/>
      <c r="E7" s="5"/>
      <c r="F7" s="5"/>
      <c r="G7" s="5"/>
      <c r="H7" s="5"/>
      <c r="I7" s="5"/>
      <c r="J7" s="5"/>
      <c r="K7" s="5"/>
      <c r="L7" s="5"/>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row>
    <row r="8" spans="1:104" ht="23.1" customHeight="1" thickBot="1" x14ac:dyDescent="0.3">
      <c r="A8" s="166" t="s">
        <v>171</v>
      </c>
      <c r="B8" s="167"/>
      <c r="C8" s="71" t="str">
        <f>IF('I_State&amp;Prog_Info'!K41="","(Placeholder for separate analysis and results document)",'I_State&amp;Prog_Info'!K41)</f>
        <v>(Placeholder for separate analysis and results document)</v>
      </c>
      <c r="D8" s="2"/>
      <c r="E8" s="5"/>
      <c r="F8" s="5"/>
      <c r="G8" s="5"/>
      <c r="H8" s="5"/>
      <c r="I8" s="5"/>
      <c r="J8" s="5"/>
      <c r="K8" s="5"/>
      <c r="L8" s="5"/>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row>
    <row r="9" spans="1:104" ht="87.75" customHeight="1" x14ac:dyDescent="0.25">
      <c r="A9" s="164" t="s">
        <v>172</v>
      </c>
      <c r="B9" s="164"/>
      <c r="C9" s="164"/>
      <c r="E9" s="5"/>
      <c r="F9" s="5"/>
      <c r="G9" s="5"/>
      <c r="H9" s="5"/>
      <c r="I9" s="5"/>
      <c r="J9" s="5"/>
      <c r="K9" s="5"/>
      <c r="L9" s="5"/>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row>
    <row r="10" spans="1:104" ht="18" customHeight="1" x14ac:dyDescent="0.25">
      <c r="A10" s="10"/>
      <c r="B10" s="10"/>
      <c r="D10" s="2"/>
      <c r="E10" s="5"/>
      <c r="F10" s="5"/>
      <c r="G10" s="5"/>
      <c r="H10" s="5"/>
      <c r="I10" s="5"/>
      <c r="J10" s="5"/>
      <c r="K10" s="5"/>
      <c r="L10" s="5"/>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row>
    <row r="11" spans="1:104" ht="41.25" customHeight="1" thickBot="1" x14ac:dyDescent="0.45">
      <c r="A11" s="165" t="s">
        <v>173</v>
      </c>
      <c r="B11" s="165"/>
      <c r="C11" s="165"/>
      <c r="D11" s="5"/>
      <c r="E11" s="5"/>
      <c r="F11" s="5"/>
      <c r="G11" s="5"/>
      <c r="H11" s="5"/>
      <c r="I11" s="5"/>
      <c r="J11" s="5"/>
      <c r="K11" s="5"/>
      <c r="L11" s="5"/>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c r="AL11" s="119"/>
      <c r="AM11" s="119"/>
      <c r="AN11" s="119"/>
      <c r="AO11" s="119"/>
      <c r="AP11" s="119"/>
      <c r="AQ11" s="119"/>
      <c r="AR11" s="119"/>
    </row>
    <row r="12" spans="1:104" ht="30" customHeight="1" x14ac:dyDescent="0.25">
      <c r="A12" s="149" t="s">
        <v>174</v>
      </c>
      <c r="B12" s="149"/>
      <c r="C12" s="149"/>
      <c r="D12" s="133"/>
      <c r="E12" s="124" t="s">
        <v>175</v>
      </c>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6"/>
    </row>
    <row r="13" spans="1:104" ht="29.25" customHeight="1" x14ac:dyDescent="0.25">
      <c r="A13" s="6" t="s">
        <v>28</v>
      </c>
      <c r="B13" s="7" t="s">
        <v>29</v>
      </c>
      <c r="C13" s="7" t="s">
        <v>30</v>
      </c>
      <c r="D13" s="7" t="s">
        <v>31</v>
      </c>
      <c r="E13" s="4" t="s">
        <v>176</v>
      </c>
      <c r="F13" s="4" t="s">
        <v>177</v>
      </c>
      <c r="G13" s="4" t="s">
        <v>178</v>
      </c>
      <c r="H13" s="4" t="s">
        <v>179</v>
      </c>
      <c r="I13" s="4" t="s">
        <v>180</v>
      </c>
      <c r="J13" s="4" t="s">
        <v>181</v>
      </c>
      <c r="K13" s="4" t="s">
        <v>182</v>
      </c>
      <c r="L13" s="4" t="s">
        <v>183</v>
      </c>
      <c r="M13" s="4" t="s">
        <v>184</v>
      </c>
      <c r="N13" s="4" t="s">
        <v>185</v>
      </c>
      <c r="O13" s="4" t="s">
        <v>186</v>
      </c>
      <c r="P13" s="4" t="s">
        <v>187</v>
      </c>
      <c r="Q13" s="4" t="s">
        <v>188</v>
      </c>
      <c r="R13" s="4" t="s">
        <v>189</v>
      </c>
      <c r="S13" s="4" t="s">
        <v>190</v>
      </c>
      <c r="T13" s="4" t="s">
        <v>191</v>
      </c>
      <c r="U13" s="4" t="s">
        <v>192</v>
      </c>
      <c r="V13" s="4" t="s">
        <v>193</v>
      </c>
      <c r="W13" s="4" t="s">
        <v>194</v>
      </c>
      <c r="X13" s="4" t="s">
        <v>195</v>
      </c>
      <c r="Y13" s="4" t="s">
        <v>196</v>
      </c>
      <c r="Z13" s="4" t="s">
        <v>197</v>
      </c>
      <c r="AA13" s="4" t="s">
        <v>198</v>
      </c>
      <c r="AB13" s="4" t="s">
        <v>199</v>
      </c>
      <c r="AC13" s="4" t="s">
        <v>200</v>
      </c>
      <c r="AD13" s="4" t="s">
        <v>201</v>
      </c>
      <c r="AE13" s="4" t="s">
        <v>202</v>
      </c>
      <c r="AF13" s="4" t="s">
        <v>203</v>
      </c>
      <c r="AG13" s="4" t="s">
        <v>204</v>
      </c>
      <c r="AH13" s="4" t="s">
        <v>205</v>
      </c>
      <c r="AI13" s="4" t="s">
        <v>206</v>
      </c>
      <c r="AJ13" s="4" t="s">
        <v>207</v>
      </c>
      <c r="AK13" s="4" t="s">
        <v>208</v>
      </c>
      <c r="AL13" s="4" t="s">
        <v>209</v>
      </c>
      <c r="AM13" s="4" t="s">
        <v>210</v>
      </c>
      <c r="AN13" s="4" t="s">
        <v>211</v>
      </c>
      <c r="AO13" s="4" t="s">
        <v>212</v>
      </c>
      <c r="AP13" s="4" t="s">
        <v>213</v>
      </c>
      <c r="AQ13" s="4" t="s">
        <v>214</v>
      </c>
      <c r="AR13" s="4" t="s">
        <v>215</v>
      </c>
      <c r="AS13" s="4" t="s">
        <v>216</v>
      </c>
      <c r="AT13" s="4" t="s">
        <v>217</v>
      </c>
      <c r="AU13" s="4" t="s">
        <v>218</v>
      </c>
      <c r="AV13" s="4" t="s">
        <v>219</v>
      </c>
      <c r="AW13" s="4" t="s">
        <v>220</v>
      </c>
      <c r="AX13" s="4" t="s">
        <v>221</v>
      </c>
      <c r="AY13" s="4" t="s">
        <v>222</v>
      </c>
      <c r="AZ13" s="4" t="s">
        <v>223</v>
      </c>
      <c r="BA13" s="4" t="s">
        <v>224</v>
      </c>
      <c r="BB13" s="4" t="s">
        <v>225</v>
      </c>
      <c r="BC13" s="4" t="s">
        <v>226</v>
      </c>
      <c r="BD13" s="4" t="s">
        <v>227</v>
      </c>
      <c r="BE13" s="4" t="s">
        <v>228</v>
      </c>
      <c r="BF13" s="4" t="s">
        <v>229</v>
      </c>
      <c r="BG13" s="4" t="s">
        <v>230</v>
      </c>
      <c r="BH13" s="4" t="s">
        <v>231</v>
      </c>
      <c r="BI13" s="4" t="s">
        <v>232</v>
      </c>
      <c r="BJ13" s="4" t="s">
        <v>233</v>
      </c>
      <c r="BK13" s="4" t="s">
        <v>234</v>
      </c>
      <c r="BL13" s="4" t="s">
        <v>235</v>
      </c>
      <c r="BM13" s="4" t="s">
        <v>236</v>
      </c>
      <c r="BN13" s="4" t="s">
        <v>237</v>
      </c>
      <c r="BO13" s="4" t="s">
        <v>238</v>
      </c>
      <c r="BP13" s="4" t="s">
        <v>239</v>
      </c>
      <c r="BQ13" s="4" t="s">
        <v>240</v>
      </c>
      <c r="BR13" s="4" t="s">
        <v>241</v>
      </c>
      <c r="BS13" s="4" t="s">
        <v>242</v>
      </c>
      <c r="BT13" s="4" t="s">
        <v>243</v>
      </c>
      <c r="BU13" s="4" t="s">
        <v>244</v>
      </c>
      <c r="BV13" s="4" t="s">
        <v>245</v>
      </c>
      <c r="BW13" s="4" t="s">
        <v>246</v>
      </c>
      <c r="BX13" s="4" t="s">
        <v>247</v>
      </c>
      <c r="BY13" s="4" t="s">
        <v>248</v>
      </c>
      <c r="BZ13" s="4" t="s">
        <v>249</v>
      </c>
      <c r="CA13" s="4" t="s">
        <v>250</v>
      </c>
      <c r="CB13" s="4" t="s">
        <v>251</v>
      </c>
      <c r="CC13" s="4" t="s">
        <v>252</v>
      </c>
      <c r="CD13" s="4" t="s">
        <v>253</v>
      </c>
      <c r="CE13" s="4" t="s">
        <v>254</v>
      </c>
      <c r="CF13" s="4" t="s">
        <v>255</v>
      </c>
      <c r="CG13" s="4" t="s">
        <v>256</v>
      </c>
      <c r="CH13" s="4" t="s">
        <v>257</v>
      </c>
      <c r="CI13" s="4" t="s">
        <v>258</v>
      </c>
      <c r="CJ13" s="4" t="s">
        <v>259</v>
      </c>
      <c r="CK13" s="4" t="s">
        <v>260</v>
      </c>
      <c r="CL13" s="4" t="s">
        <v>261</v>
      </c>
      <c r="CM13" s="4" t="s">
        <v>262</v>
      </c>
      <c r="CN13" s="4" t="s">
        <v>263</v>
      </c>
      <c r="CO13" s="4" t="s">
        <v>264</v>
      </c>
      <c r="CP13" s="4" t="s">
        <v>265</v>
      </c>
      <c r="CQ13" s="4" t="s">
        <v>266</v>
      </c>
      <c r="CR13" s="4" t="s">
        <v>267</v>
      </c>
      <c r="CS13" s="4" t="s">
        <v>268</v>
      </c>
      <c r="CT13" s="4" t="s">
        <v>269</v>
      </c>
      <c r="CU13" s="4" t="s">
        <v>270</v>
      </c>
      <c r="CV13" s="4" t="s">
        <v>271</v>
      </c>
      <c r="CW13" s="4" t="s">
        <v>272</v>
      </c>
      <c r="CX13" s="4" t="s">
        <v>273</v>
      </c>
      <c r="CY13" s="4" t="s">
        <v>274</v>
      </c>
      <c r="CZ13" s="4" t="s">
        <v>275</v>
      </c>
    </row>
    <row r="14" spans="1:104" ht="27.6" x14ac:dyDescent="0.25">
      <c r="A14" s="54" t="s">
        <v>276</v>
      </c>
      <c r="B14" s="36" t="s">
        <v>277</v>
      </c>
      <c r="C14" s="16" t="s">
        <v>278</v>
      </c>
      <c r="D14" s="43" t="s">
        <v>76</v>
      </c>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row>
    <row r="15" spans="1:104" ht="27.6" x14ac:dyDescent="0.25">
      <c r="A15" s="54" t="s">
        <v>281</v>
      </c>
      <c r="B15" s="36" t="s">
        <v>282</v>
      </c>
      <c r="C15" s="16" t="s">
        <v>283</v>
      </c>
      <c r="D15" s="43" t="s">
        <v>35</v>
      </c>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c r="CQ15" s="50"/>
      <c r="CR15" s="50"/>
      <c r="CS15" s="50"/>
      <c r="CT15" s="50"/>
      <c r="CU15" s="50"/>
      <c r="CV15" s="50"/>
      <c r="CW15" s="50"/>
      <c r="CX15" s="50"/>
      <c r="CY15" s="50"/>
      <c r="CZ15" s="50"/>
    </row>
    <row r="16" spans="1:104" ht="27.6" x14ac:dyDescent="0.25">
      <c r="A16" s="54" t="s">
        <v>304</v>
      </c>
      <c r="B16" s="36" t="s">
        <v>305</v>
      </c>
      <c r="C16" s="36" t="s">
        <v>306</v>
      </c>
      <c r="D16" s="43" t="s">
        <v>76</v>
      </c>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row>
    <row r="17" spans="1:104" ht="27.6" x14ac:dyDescent="0.25">
      <c r="A17" s="54" t="s">
        <v>316</v>
      </c>
      <c r="B17" s="55" t="s">
        <v>317</v>
      </c>
      <c r="C17" s="22" t="s">
        <v>318</v>
      </c>
      <c r="D17" s="44" t="s">
        <v>76</v>
      </c>
      <c r="E17" s="77"/>
      <c r="F17" s="77"/>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row>
    <row r="18" spans="1:104" ht="28.2" thickBot="1" x14ac:dyDescent="0.3">
      <c r="A18" s="60" t="s">
        <v>322</v>
      </c>
      <c r="B18" s="40" t="s">
        <v>323</v>
      </c>
      <c r="C18" s="21" t="s">
        <v>324</v>
      </c>
      <c r="D18" s="45" t="s">
        <v>76</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row>
    <row r="19" spans="1:104" s="35" customFormat="1" x14ac:dyDescent="0.25">
      <c r="A19" s="113" t="s">
        <v>58</v>
      </c>
      <c r="B19" s="34"/>
      <c r="C19" s="34"/>
      <c r="D19" s="34"/>
    </row>
    <row r="20" spans="1:104" ht="43.5" customHeight="1" thickBot="1" x14ac:dyDescent="0.45">
      <c r="A20" s="165" t="s">
        <v>328</v>
      </c>
      <c r="B20" s="165"/>
      <c r="C20" s="165"/>
      <c r="D20" s="2"/>
      <c r="E20" s="5"/>
      <c r="F20" s="5"/>
      <c r="G20" s="5"/>
      <c r="H20" s="5"/>
      <c r="I20" s="5"/>
      <c r="J20" s="5"/>
      <c r="K20" s="5"/>
      <c r="L20" s="5"/>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row>
    <row r="21" spans="1:104" ht="39.75" customHeight="1" x14ac:dyDescent="0.25">
      <c r="A21" s="152" t="s">
        <v>329</v>
      </c>
      <c r="B21" s="152"/>
      <c r="C21" s="152"/>
      <c r="D21" s="133"/>
      <c r="E21" s="124" t="s">
        <v>330</v>
      </c>
      <c r="F21" s="127"/>
      <c r="G21" s="127"/>
      <c r="H21" s="127"/>
      <c r="I21" s="125"/>
      <c r="J21" s="125"/>
      <c r="K21" s="125"/>
      <c r="L21" s="126"/>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row>
    <row r="22" spans="1:104" ht="47.25" customHeight="1" x14ac:dyDescent="0.25">
      <c r="A22" s="6" t="s">
        <v>28</v>
      </c>
      <c r="B22" s="7" t="s">
        <v>29</v>
      </c>
      <c r="C22" s="7" t="s">
        <v>30</v>
      </c>
      <c r="D22" s="7" t="s">
        <v>31</v>
      </c>
      <c r="E22" s="62" t="s">
        <v>331</v>
      </c>
      <c r="F22" s="62" t="s">
        <v>332</v>
      </c>
      <c r="G22" s="62" t="s">
        <v>333</v>
      </c>
      <c r="H22" s="62" t="s">
        <v>334</v>
      </c>
      <c r="I22" s="62" t="s">
        <v>335</v>
      </c>
      <c r="J22" s="62" t="s">
        <v>336</v>
      </c>
      <c r="K22" s="62" t="s">
        <v>337</v>
      </c>
      <c r="L22" s="62" t="s">
        <v>338</v>
      </c>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row>
    <row r="23" spans="1:104" ht="102" customHeight="1" x14ac:dyDescent="0.25">
      <c r="A23" s="37" t="s">
        <v>339</v>
      </c>
      <c r="B23" s="36" t="s">
        <v>340</v>
      </c>
      <c r="C23" s="36" t="s">
        <v>341</v>
      </c>
      <c r="D23" s="16" t="s">
        <v>76</v>
      </c>
      <c r="E23" s="50"/>
      <c r="F23" s="73"/>
      <c r="G23" s="50"/>
      <c r="H23" s="50"/>
      <c r="I23" s="50"/>
      <c r="J23" s="50"/>
      <c r="K23" s="50"/>
      <c r="L23" s="50"/>
      <c r="M23" s="5"/>
      <c r="N23" s="3"/>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row>
    <row r="24" spans="1:104" ht="102" customHeight="1" x14ac:dyDescent="0.25">
      <c r="A24" s="63" t="s">
        <v>346</v>
      </c>
      <c r="B24" s="64" t="s">
        <v>347</v>
      </c>
      <c r="C24" s="64" t="s">
        <v>348</v>
      </c>
      <c r="D24" s="61" t="s">
        <v>76</v>
      </c>
      <c r="E24" s="74"/>
      <c r="F24" s="75"/>
      <c r="G24" s="74"/>
      <c r="H24" s="74"/>
      <c r="I24" s="74"/>
      <c r="J24" s="74"/>
      <c r="K24" s="74"/>
      <c r="L24" s="74"/>
      <c r="M24" s="5"/>
      <c r="N24" s="3"/>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row>
    <row r="25" spans="1:104" ht="78" customHeight="1" thickBot="1" x14ac:dyDescent="0.3">
      <c r="A25" s="42" t="s">
        <v>350</v>
      </c>
      <c r="B25" s="40" t="s">
        <v>351</v>
      </c>
      <c r="C25" s="40" t="s">
        <v>352</v>
      </c>
      <c r="D25" s="21" t="s">
        <v>35</v>
      </c>
      <c r="E25" s="72"/>
      <c r="F25" s="72"/>
      <c r="G25" s="72"/>
      <c r="H25" s="72"/>
      <c r="I25" s="72"/>
      <c r="J25" s="72"/>
      <c r="K25" s="72"/>
      <c r="L25" s="72"/>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row>
    <row r="26" spans="1:104" x14ac:dyDescent="0.25">
      <c r="A26" s="115" t="s">
        <v>58</v>
      </c>
      <c r="C26" s="5"/>
      <c r="D26" s="5"/>
      <c r="E26" s="5"/>
      <c r="F26" s="5"/>
      <c r="G26" s="5"/>
      <c r="H26" s="5"/>
      <c r="I26" s="5"/>
      <c r="J26" s="5"/>
      <c r="K26" s="5"/>
      <c r="L26" s="5"/>
    </row>
    <row r="27" spans="1:104" ht="28.5" customHeight="1" thickBot="1" x14ac:dyDescent="0.45">
      <c r="A27" s="161" t="s">
        <v>353</v>
      </c>
      <c r="B27" s="161"/>
      <c r="C27" s="161"/>
      <c r="D27" s="2"/>
      <c r="E27" s="5"/>
      <c r="F27" s="5"/>
      <c r="G27" s="5"/>
      <c r="H27" s="5"/>
      <c r="I27" s="5"/>
      <c r="J27" s="5"/>
      <c r="K27" s="5"/>
      <c r="L27" s="5"/>
    </row>
    <row r="28" spans="1:104" ht="36" customHeight="1" x14ac:dyDescent="0.25">
      <c r="A28" s="159" t="s">
        <v>354</v>
      </c>
      <c r="B28" s="160"/>
      <c r="C28" s="160"/>
      <c r="D28" s="49"/>
      <c r="E28" s="124" t="s">
        <v>355</v>
      </c>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6"/>
    </row>
    <row r="29" spans="1:104" ht="29.25" customHeight="1" x14ac:dyDescent="0.25">
      <c r="A29" s="6" t="s">
        <v>28</v>
      </c>
      <c r="B29" s="7" t="s">
        <v>29</v>
      </c>
      <c r="C29" s="7" t="s">
        <v>30</v>
      </c>
      <c r="D29" s="7" t="s">
        <v>31</v>
      </c>
      <c r="E29" s="4" t="str">
        <f>IF(E30&lt;&gt;"",E30,"[Plan 1]")</f>
        <v>[Plan 1]</v>
      </c>
      <c r="F29" s="4" t="str">
        <f>IF(F30&lt;&gt;"",F30,"[Plan 2]")</f>
        <v>[Plan 2]</v>
      </c>
      <c r="G29" s="4" t="str">
        <f>IF(G30&lt;&gt;"",G30,"[Plan 3]")</f>
        <v>[Plan 3]</v>
      </c>
      <c r="H29" s="4" t="str">
        <f>IF(H30&lt;&gt;"",H30,"[Plan 4]")</f>
        <v>[Plan 4]</v>
      </c>
      <c r="I29" s="4" t="str">
        <f>IF(I30&lt;&gt;"",I30,"[Plan 5]")</f>
        <v>[Plan 5]</v>
      </c>
      <c r="J29" s="4" t="str">
        <f>IF(J30&lt;&gt;"",J30,"[Plan 6]")</f>
        <v>[Plan 6]</v>
      </c>
      <c r="K29" s="4" t="str">
        <f>IF(K30&lt;&gt;"",K30,"[Plan 7]")</f>
        <v>[Plan 7]</v>
      </c>
      <c r="L29" s="4" t="str">
        <f>IF(L30&lt;&gt;"",L30,"[Plan 8]")</f>
        <v>[Plan 8]</v>
      </c>
      <c r="M29" s="4" t="str">
        <f>IF(M30&lt;&gt;"",M30,"[Plan 9]")</f>
        <v>[Plan 9]</v>
      </c>
      <c r="N29" s="4" t="str">
        <f>IF(N30&lt;&gt;"",N30,"[Plan 10]")</f>
        <v>[Plan 10]</v>
      </c>
      <c r="O29" s="4" t="str">
        <f>IF(O30&lt;&gt;"",O30,"[Plan 11]")</f>
        <v>[Plan 11]</v>
      </c>
      <c r="P29" s="4" t="str">
        <f>IF(P30&lt;&gt;"",P30,"[Plan 12]")</f>
        <v>[Plan 12]</v>
      </c>
      <c r="Q29" s="4" t="str">
        <f>IF(Q30&lt;&gt;"",Q30,"[Plan 13]")</f>
        <v>[Plan 13]</v>
      </c>
      <c r="R29" s="4" t="str">
        <f>IF(R30&lt;&gt;"",R30,"[Plan 14]")</f>
        <v>[Plan 14]</v>
      </c>
      <c r="S29" s="4" t="str">
        <f>IF(S30&lt;&gt;"",S30,"[Plan 15]")</f>
        <v>[Plan 15]</v>
      </c>
      <c r="T29" s="4" t="str">
        <f>IF(T30&lt;&gt;"",T30,"[Plan 16]")</f>
        <v>[Plan 16]</v>
      </c>
      <c r="U29" s="4" t="str">
        <f>IF(U30&lt;&gt;"",U30,"[Plan 17]")</f>
        <v>[Plan 17]</v>
      </c>
      <c r="V29" s="4" t="str">
        <f>IF(V30&lt;&gt;"",V30,"[Plan 18]")</f>
        <v>[Plan 18]</v>
      </c>
      <c r="W29" s="4" t="str">
        <f>IF(W30&lt;&gt;"",W30,"[Plan 19]")</f>
        <v>[Plan 19]</v>
      </c>
      <c r="X29" s="4" t="str">
        <f>IF(X30&lt;&gt;"",X30,"[Plan 20]")</f>
        <v>[Plan 20]</v>
      </c>
      <c r="Y29" s="4" t="str">
        <f>IF(Y30&lt;&gt;"",Y30,"[Plan 21]")</f>
        <v>[Plan 21]</v>
      </c>
      <c r="Z29" s="4" t="str">
        <f>IF(Z30&lt;&gt;"",Z30,"[Plan 22]")</f>
        <v>[Plan 22]</v>
      </c>
      <c r="AA29" s="4" t="str">
        <f>IF(AA30&lt;&gt;"",AA30,"[Plan 23]")</f>
        <v>[Plan 23]</v>
      </c>
      <c r="AB29" s="4" t="str">
        <f>IF(AB30&lt;&gt;"",AB30,"[Plan 24]")</f>
        <v>[Plan 24]</v>
      </c>
      <c r="AC29" s="4" t="str">
        <f>IF(AC30&lt;&gt;"",AC30,"[Plan 25]")</f>
        <v>[Plan 25]</v>
      </c>
      <c r="AD29" s="4" t="str">
        <f>IF(AD30&lt;&gt;"",AD30,"[Plan 26]")</f>
        <v>[Plan 26]</v>
      </c>
      <c r="AE29" s="4" t="str">
        <f>IF(AE30&lt;&gt;"",AE30,"[Plan 27]")</f>
        <v>[Plan 27]</v>
      </c>
      <c r="AF29" s="4" t="str">
        <f>IF(AF30&lt;&gt;"",AF30,"[Plan 28]")</f>
        <v>[Plan 28]</v>
      </c>
      <c r="AG29" s="4" t="str">
        <f>IF(AG30&lt;&gt;"",AG30,"[Plan 29]")</f>
        <v>[Plan 29]</v>
      </c>
      <c r="AH29" s="4" t="str">
        <f>IF(AH30&lt;&gt;"",AH30,"[Plan 30]")</f>
        <v>[Plan 30]</v>
      </c>
      <c r="AI29" s="4" t="str">
        <f>IF(AI30&lt;&gt;"",AI30,"[Plan 31]")</f>
        <v>[Plan 31]</v>
      </c>
      <c r="AJ29" s="4" t="str">
        <f>IF(AJ30&lt;&gt;"",AJ30,"[Plan 32]")</f>
        <v>[Plan 32]</v>
      </c>
      <c r="AK29" s="4" t="str">
        <f>IF(AK30&lt;&gt;"",AK30,"[Plan 33]")</f>
        <v>[Plan 33]</v>
      </c>
      <c r="AL29" s="4" t="str">
        <f>IF(AL30&lt;&gt;"",AL30,"[Plan 34]")</f>
        <v>[Plan 34]</v>
      </c>
      <c r="AM29" s="4" t="str">
        <f>IF(AM30&lt;&gt;"",AM30,"[Plan 35]")</f>
        <v>[Plan 35]</v>
      </c>
      <c r="AN29" s="4" t="str">
        <f>IF(AN30&lt;&gt;"",AN30,"[Plan 36]")</f>
        <v>[Plan 36]</v>
      </c>
      <c r="AO29" s="4" t="str">
        <f>IF(AO30&lt;&gt;"",AO30,"[Plan 37]")</f>
        <v>[Plan 37]</v>
      </c>
      <c r="AP29" s="4" t="str">
        <f>IF(AP30&lt;&gt;"",AP30,"[Plan 38]")</f>
        <v>[Plan 38]</v>
      </c>
      <c r="AQ29" s="4" t="str">
        <f>IF(AQ30&lt;&gt;"",AQ30,"[Plan 39]")</f>
        <v>[Plan 39]</v>
      </c>
      <c r="AR29" s="4" t="str">
        <f>IF(AR30&lt;&gt;"",AR30,"[Plan 40]")</f>
        <v>[Plan 40]</v>
      </c>
    </row>
    <row r="30" spans="1:104" ht="31.5" customHeight="1" x14ac:dyDescent="0.25">
      <c r="A30" s="37" t="s">
        <v>356</v>
      </c>
      <c r="B30" s="16" t="s">
        <v>357</v>
      </c>
      <c r="C30" s="36" t="s">
        <v>358</v>
      </c>
      <c r="D30" s="20" t="s">
        <v>35</v>
      </c>
      <c r="E30" s="79"/>
      <c r="F30" s="79"/>
      <c r="G30" s="50"/>
      <c r="H30" s="50"/>
      <c r="I30" s="50"/>
      <c r="J30" s="50"/>
      <c r="K30" s="50"/>
      <c r="L30" s="50"/>
      <c r="M30" s="50"/>
      <c r="N30" s="50"/>
      <c r="O30" s="50"/>
      <c r="P30" s="50"/>
      <c r="Q30" s="50"/>
      <c r="R30" s="50"/>
      <c r="S30" s="50"/>
      <c r="T30" s="50"/>
      <c r="U30" s="50"/>
      <c r="V30" s="50"/>
      <c r="W30" s="50"/>
      <c r="X30" s="50"/>
      <c r="Y30" s="50"/>
      <c r="Z30" s="50"/>
      <c r="AA30" s="50"/>
      <c r="AB30" s="50"/>
      <c r="AC30" s="50"/>
      <c r="AD30" s="50"/>
      <c r="AE30" s="50"/>
      <c r="AF30" s="50"/>
      <c r="AG30" s="50"/>
      <c r="AH30" s="50"/>
      <c r="AI30" s="50"/>
      <c r="AJ30" s="50"/>
      <c r="AK30" s="50"/>
      <c r="AL30" s="50"/>
      <c r="AM30" s="50"/>
      <c r="AN30" s="50"/>
      <c r="AO30" s="50"/>
      <c r="AP30" s="50"/>
      <c r="AQ30" s="50"/>
      <c r="AR30" s="50"/>
    </row>
    <row r="31" spans="1:104" ht="257.25" customHeight="1" x14ac:dyDescent="0.25">
      <c r="A31" s="37" t="s">
        <v>364</v>
      </c>
      <c r="B31" s="16" t="s">
        <v>365</v>
      </c>
      <c r="C31" s="36" t="s">
        <v>366</v>
      </c>
      <c r="D31" s="43" t="s">
        <v>44</v>
      </c>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c r="AJ31" s="50"/>
      <c r="AK31" s="50"/>
      <c r="AL31" s="50"/>
      <c r="AM31" s="50"/>
      <c r="AN31" s="50"/>
      <c r="AO31" s="50"/>
      <c r="AP31" s="50"/>
      <c r="AQ31" s="50"/>
      <c r="AR31" s="50"/>
    </row>
    <row r="32" spans="1:104" ht="184.5" customHeight="1" x14ac:dyDescent="0.25">
      <c r="A32" s="37" t="s">
        <v>369</v>
      </c>
      <c r="B32" s="16" t="s">
        <v>370</v>
      </c>
      <c r="C32" s="36" t="s">
        <v>371</v>
      </c>
      <c r="D32" s="20" t="s">
        <v>35</v>
      </c>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7"/>
      <c r="AF32" s="77"/>
      <c r="AG32" s="77"/>
      <c r="AH32" s="77"/>
      <c r="AI32" s="77"/>
      <c r="AJ32" s="77"/>
      <c r="AK32" s="77"/>
      <c r="AL32" s="77"/>
      <c r="AM32" s="77"/>
      <c r="AN32" s="77"/>
      <c r="AO32" s="77"/>
      <c r="AP32" s="77"/>
      <c r="AQ32" s="77"/>
      <c r="AR32" s="77"/>
    </row>
    <row r="33" spans="1:44" ht="184.5" customHeight="1" x14ac:dyDescent="0.25">
      <c r="A33" s="37" t="s">
        <v>376</v>
      </c>
      <c r="B33" s="36" t="s">
        <v>377</v>
      </c>
      <c r="C33" s="36" t="s">
        <v>378</v>
      </c>
      <c r="D33" s="20" t="s">
        <v>35</v>
      </c>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7"/>
      <c r="AF33" s="77"/>
      <c r="AG33" s="77"/>
      <c r="AH33" s="77"/>
      <c r="AI33" s="77"/>
      <c r="AJ33" s="77"/>
      <c r="AK33" s="77"/>
      <c r="AL33" s="77"/>
      <c r="AM33" s="77"/>
      <c r="AN33" s="77"/>
      <c r="AO33" s="77"/>
      <c r="AP33" s="77"/>
      <c r="AQ33" s="77"/>
      <c r="AR33" s="77"/>
    </row>
    <row r="34" spans="1:44" ht="105" customHeight="1" x14ac:dyDescent="0.25">
      <c r="A34" s="37" t="s">
        <v>382</v>
      </c>
      <c r="B34" s="36" t="s">
        <v>383</v>
      </c>
      <c r="C34" s="36" t="s">
        <v>384</v>
      </c>
      <c r="D34" s="20" t="s">
        <v>35</v>
      </c>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7"/>
      <c r="AL34" s="77"/>
      <c r="AM34" s="77"/>
      <c r="AN34" s="77"/>
      <c r="AO34" s="77"/>
      <c r="AP34" s="77"/>
      <c r="AQ34" s="77"/>
      <c r="AR34" s="77"/>
    </row>
    <row r="35" spans="1:44" ht="106.5" customHeight="1" x14ac:dyDescent="0.25">
      <c r="A35" s="37" t="s">
        <v>386</v>
      </c>
      <c r="B35" s="36" t="s">
        <v>387</v>
      </c>
      <c r="C35" s="36" t="s">
        <v>388</v>
      </c>
      <c r="D35" s="66" t="s">
        <v>49</v>
      </c>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row>
    <row r="36" spans="1:44" ht="51.75" customHeight="1" x14ac:dyDescent="0.25">
      <c r="A36" s="37" t="s">
        <v>389</v>
      </c>
      <c r="B36" s="36" t="s">
        <v>390</v>
      </c>
      <c r="C36" s="36" t="s">
        <v>391</v>
      </c>
      <c r="D36" s="61" t="s">
        <v>35</v>
      </c>
      <c r="E36" s="79"/>
      <c r="F36" s="79"/>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50"/>
      <c r="AP36" s="50"/>
      <c r="AQ36" s="50"/>
      <c r="AR36" s="50"/>
    </row>
    <row r="37" spans="1:44" ht="76.5" customHeight="1" x14ac:dyDescent="0.25">
      <c r="A37" s="37" t="s">
        <v>397</v>
      </c>
      <c r="B37" s="36" t="s">
        <v>398</v>
      </c>
      <c r="C37" s="36" t="s">
        <v>399</v>
      </c>
      <c r="D37" s="68" t="s">
        <v>35</v>
      </c>
      <c r="E37" s="79"/>
      <c r="F37" s="79"/>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50"/>
    </row>
    <row r="38" spans="1:44" ht="260.25" customHeight="1" x14ac:dyDescent="0.25">
      <c r="A38" s="37" t="s">
        <v>401</v>
      </c>
      <c r="B38" s="16" t="s">
        <v>402</v>
      </c>
      <c r="C38" s="36" t="s">
        <v>403</v>
      </c>
      <c r="D38" s="43" t="s">
        <v>44</v>
      </c>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c r="AK38" s="50"/>
      <c r="AL38" s="50"/>
      <c r="AM38" s="50"/>
      <c r="AN38" s="50"/>
      <c r="AO38" s="50"/>
      <c r="AP38" s="50"/>
      <c r="AQ38" s="50"/>
      <c r="AR38" s="50"/>
    </row>
    <row r="39" spans="1:44" ht="69" x14ac:dyDescent="0.25">
      <c r="A39" s="37" t="s">
        <v>404</v>
      </c>
      <c r="B39" s="16" t="s">
        <v>405</v>
      </c>
      <c r="C39" s="36" t="s">
        <v>406</v>
      </c>
      <c r="D39" s="20" t="s">
        <v>35</v>
      </c>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row>
    <row r="40" spans="1:44" ht="117.75" customHeight="1" x14ac:dyDescent="0.25">
      <c r="A40" s="37" t="s">
        <v>408</v>
      </c>
      <c r="B40" s="16" t="s">
        <v>409</v>
      </c>
      <c r="C40" s="36" t="s">
        <v>410</v>
      </c>
      <c r="D40" s="20" t="s">
        <v>35</v>
      </c>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0"/>
      <c r="AM40" s="50"/>
      <c r="AN40" s="50"/>
      <c r="AO40" s="50"/>
      <c r="AP40" s="50"/>
      <c r="AQ40" s="50"/>
      <c r="AR40" s="50"/>
    </row>
    <row r="41" spans="1:44" ht="104.25" customHeight="1" x14ac:dyDescent="0.25">
      <c r="A41" s="37" t="s">
        <v>412</v>
      </c>
      <c r="B41" s="16" t="s">
        <v>413</v>
      </c>
      <c r="C41" s="36" t="s">
        <v>414</v>
      </c>
      <c r="D41" s="20" t="s">
        <v>35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row>
    <row r="42" spans="1:44" ht="106.5" customHeight="1" thickBot="1" x14ac:dyDescent="0.3">
      <c r="A42" s="42" t="s">
        <v>416</v>
      </c>
      <c r="B42" s="40" t="s">
        <v>417</v>
      </c>
      <c r="C42" s="40" t="s">
        <v>418</v>
      </c>
      <c r="D42" s="53" t="s">
        <v>49</v>
      </c>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row>
    <row r="43" spans="1:44" ht="14.25" customHeight="1" x14ac:dyDescent="0.25">
      <c r="A43" s="115" t="s">
        <v>23</v>
      </c>
    </row>
    <row r="44" spans="1:44" ht="14.25" customHeight="1" x14ac:dyDescent="0.25"/>
    <row r="45" spans="1:44" ht="14.25" customHeight="1" x14ac:dyDescent="0.25"/>
    <row r="46" spans="1:44" ht="14.25" customHeight="1" x14ac:dyDescent="0.25"/>
    <row r="47" spans="1:44" ht="14.25" customHeight="1" x14ac:dyDescent="0.25"/>
    <row r="48" spans="1:44"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sheetData>
  <sheetProtection algorithmName="SHA-512" hashValue="9WVVY0XCIB/QZJGDaX8lN2xMmFlVVmPd+UH165NtYF9iA0epmu3kqQz1iF7j8OAzqzPb1Smx5wK6n00KCF/liA==" saltValue="XYqeTzWe/hFS/i2vcZ4pCg==" spinCount="100000" sheet="1" objects="1" scenarios="1" formatColumns="0" formatRows="0"/>
  <mergeCells count="12">
    <mergeCell ref="A28:C28"/>
    <mergeCell ref="A4:B4"/>
    <mergeCell ref="A5:B5"/>
    <mergeCell ref="A6:B6"/>
    <mergeCell ref="A7:B7"/>
    <mergeCell ref="A8:B8"/>
    <mergeCell ref="A9:C9"/>
    <mergeCell ref="A11:C11"/>
    <mergeCell ref="A12:C12"/>
    <mergeCell ref="A20:C20"/>
    <mergeCell ref="A21:C21"/>
    <mergeCell ref="A27:C27"/>
  </mergeCells>
  <dataValidations count="1">
    <dataValidation allowBlank="1" showInputMessage="1" prompt="To enter free text, select cell and type - do not click into cell" sqref="E15:CZ15" xr:uid="{6FC749E2-F5F3-4011-B5AC-23EA2310BDB7}"/>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8">
        <x14:dataValidation type="list" allowBlank="1" showInputMessage="1" xr:uid="{EFA789F6-FEB6-4D35-BA4E-E8C3A76FD77C}">
          <x14:formula1>
            <xm:f>'Set Values'!$I$3:$I$7</xm:f>
          </x14:formula1>
          <xm:sqref>E19:CZ19</xm:sqref>
        </x14:dataValidation>
        <x14:dataValidation type="list" allowBlank="1" showInputMessage="1" prompt="To enter free text, select cell and type - do not click into cell" xr:uid="{2D41FCFE-E209-4D20-9F25-D96AAAB91792}">
          <x14:formula1>
            <xm:f>'Set Values'!$I$3:$I$7</xm:f>
          </x14:formula1>
          <xm:sqref>E17:CZ17</xm:sqref>
        </x14:dataValidation>
        <x14:dataValidation type="list" allowBlank="1" showInputMessage="1" prompt="To enter free text, select cell and type - do not click into cell" xr:uid="{894966D7-0667-4FAB-882D-0A1142A4D1DF}">
          <x14:formula1>
            <xm:f>'Set Values'!$F$3:$F$12</xm:f>
          </x14:formula1>
          <xm:sqref>E14:CZ14</xm:sqref>
        </x14:dataValidation>
        <x14:dataValidation type="list" allowBlank="1" showInputMessage="1" showErrorMessage="1" xr:uid="{9009E7BC-4C8B-424F-BD0B-5E5157049E86}">
          <x14:formula1>
            <xm:f>'Set Values'!$M$3:$M$4</xm:f>
          </x14:formula1>
          <xm:sqref>E31:AR31 E38:AR38</xm:sqref>
        </x14:dataValidation>
        <x14:dataValidation type="list" allowBlank="1" showInputMessage="1" showErrorMessage="1" xr:uid="{DF12D50C-BC75-48E6-8520-E21625E9231E}">
          <x14:formula1>
            <xm:f>'Set Values'!$L$3:$L$5</xm:f>
          </x14:formula1>
          <xm:sqref>E24:L24</xm:sqref>
        </x14:dataValidation>
        <x14:dataValidation type="list" allowBlank="1" showInputMessage="1" prompt="To enter free text, select cell and type - do not click into cell" xr:uid="{29471A7C-B691-45DC-A306-262BE035DC39}">
          <x14:formula1>
            <xm:f>'Set Values'!$G$3:$G$14</xm:f>
          </x14:formula1>
          <xm:sqref>E16:CZ16</xm:sqref>
        </x14:dataValidation>
        <x14:dataValidation type="list" allowBlank="1" showInputMessage="1" xr:uid="{BED3B6FC-542D-44DD-887B-61D0BDDF2211}">
          <x14:formula1>
            <xm:f>'Set Values'!$K$3:$K$10</xm:f>
          </x14:formula1>
          <xm:sqref>E23:L23</xm:sqref>
        </x14:dataValidation>
        <x14:dataValidation type="list" allowBlank="1" showInputMessage="1" prompt="To enter free text, select cell and type - do not click into cell" xr:uid="{0C4F6F3A-B20B-45DD-9895-15B83B746E69}">
          <x14:formula1>
            <xm:f>'Set Values'!$H$3:$H$12</xm:f>
          </x14:formula1>
          <xm:sqref>E18:CZ18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140bd7d2-9b49-4074-96a7-398511fa7d55">
      <Terms xmlns="http://schemas.microsoft.com/office/infopath/2007/PartnerControls"/>
    </lcf76f155ced4ddcb4097134ff3c332f>
    <TaxCatchAll xmlns="e6067449-8796-49e4-8d61-964a215ef526" xsi:nil="true"/>
    <_ip_UnifiedCompliancePolicyProperties xmlns="http://schemas.microsoft.com/sharepoint/v3" xsi:nil="true"/>
    <Archive xmlns="140bd7d2-9b49-4074-96a7-398511fa7d55">false</Archive>
    <size xmlns="140bd7d2-9b49-4074-96a7-398511fa7d55" xsi:nil="true"/>
    <EffectiveDate xmlns="140bd7d2-9b49-4074-96a7-398511fa7d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62677F2AEEB99488D44F2D61DD86124" ma:contentTypeVersion="25" ma:contentTypeDescription="Create a new document." ma:contentTypeScope="" ma:versionID="110d97504611c5fd458e7cc6db98ef8f">
  <xsd:schema xmlns:xsd="http://www.w3.org/2001/XMLSchema" xmlns:xs="http://www.w3.org/2001/XMLSchema" xmlns:p="http://schemas.microsoft.com/office/2006/metadata/properties" xmlns:ns1="http://schemas.microsoft.com/sharepoint/v3" xmlns:ns2="140bd7d2-9b49-4074-96a7-398511fa7d55" xmlns:ns3="e6067449-8796-49e4-8d61-964a215ef526" targetNamespace="http://schemas.microsoft.com/office/2006/metadata/properties" ma:root="true" ma:fieldsID="34157ada487ab46b6688c10e01bc1fe5" ns1:_="" ns2:_="" ns3:_="">
    <xsd:import namespace="http://schemas.microsoft.com/sharepoint/v3"/>
    <xsd:import namespace="140bd7d2-9b49-4074-96a7-398511fa7d55"/>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AutoTags" minOccurs="0"/>
                <xsd:element ref="ns2:MediaServiceOCR" minOccurs="0"/>
                <xsd:element ref="ns2:Archive" minOccurs="0"/>
                <xsd:element ref="ns1:_ip_UnifiedCompliancePolicyProperties" minOccurs="0"/>
                <xsd:element ref="ns1:_ip_UnifiedCompliancePolicyUIAction" minOccurs="0"/>
                <xsd:element ref="ns2:MediaServiceAutoKeyPoints" minOccurs="0"/>
                <xsd:element ref="ns2:MediaServiceKeyPoints" minOccurs="0"/>
                <xsd:element ref="ns2:MediaServiceDateTaken" minOccurs="0"/>
                <xsd:element ref="ns2:MediaServiceLocation" minOccurs="0"/>
                <xsd:element ref="ns2:size"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EffectiveDate"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0bd7d2-9b49-4074-96a7-398511fa7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Archive" ma:index="14" nillable="true" ma:displayName="Archive" ma:default="0" ma:description="Click to Archive Document" ma:internalName="Archive">
      <xsd:simpleType>
        <xsd:restriction base="dms:Boolea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size" ma:index="21" nillable="true" ma:displayName="size" ma:internalName="size">
      <xsd:simpleType>
        <xsd:restriction base="dms:Text">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EffectiveDate" ma:index="29" nillable="true" ma:displayName="Effective Date" ma:description="Date plans should start to use template" ma:format="DateOnly" ma:internalName="EffectiveDate">
      <xsd:simpleType>
        <xsd:restriction base="dms:DateTim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8E59B-BF42-402C-8054-ADAE42B327B5}">
  <ds:schemaRefs>
    <ds:schemaRef ds:uri="http://schemas.openxmlformats.org/package/2006/metadata/core-properties"/>
    <ds:schemaRef ds:uri="http://schemas.microsoft.com/office/2006/documentManagement/types"/>
    <ds:schemaRef ds:uri="e6067449-8796-49e4-8d61-964a215ef526"/>
    <ds:schemaRef ds:uri="http://purl.org/dc/dcmitype/"/>
    <ds:schemaRef ds:uri="http://www.w3.org/XML/1998/namespace"/>
    <ds:schemaRef ds:uri="http://schemas.microsoft.com/office/2006/metadata/properties"/>
    <ds:schemaRef ds:uri="http://purl.org/dc/elements/1.1/"/>
    <ds:schemaRef ds:uri="http://purl.org/dc/terms/"/>
    <ds:schemaRef ds:uri="http://schemas.microsoft.com/office/infopath/2007/PartnerControls"/>
    <ds:schemaRef ds:uri="140bd7d2-9b49-4074-96a7-398511fa7d55"/>
    <ds:schemaRef ds:uri="http://schemas.microsoft.com/sharepoint/v3"/>
  </ds:schemaRefs>
</ds:datastoreItem>
</file>

<file path=customXml/itemProps2.xml><?xml version="1.0" encoding="utf-8"?>
<ds:datastoreItem xmlns:ds="http://schemas.openxmlformats.org/officeDocument/2006/customXml" ds:itemID="{3A8245CF-EF42-4991-B4D5-C2E31E207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40bd7d2-9b49-4074-96a7-398511fa7d55"/>
    <ds:schemaRef ds:uri="e6067449-8796-49e4-8d61-964a215ef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931835-44FF-42EE-BC92-8D3B99DADF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49</vt:i4>
      </vt:variant>
    </vt:vector>
  </HeadingPairs>
  <TitlesOfParts>
    <vt:vector size="67" baseType="lpstr">
      <vt:lpstr>Instructions</vt:lpstr>
      <vt:lpstr>I_State&amp;Prog_Info</vt:lpstr>
      <vt:lpstr>II_Prog_1</vt:lpstr>
      <vt:lpstr>II_Prog_2</vt:lpstr>
      <vt:lpstr>II_Prog_3</vt:lpstr>
      <vt:lpstr>II_Prog_4</vt:lpstr>
      <vt:lpstr>II_Prog_5</vt:lpstr>
      <vt:lpstr>II_Prog_6</vt:lpstr>
      <vt:lpstr>II_Prog_7</vt:lpstr>
      <vt:lpstr>II_Prog_8</vt:lpstr>
      <vt:lpstr>II_Prog_9</vt:lpstr>
      <vt:lpstr>II_Prog_10</vt:lpstr>
      <vt:lpstr>II_Prog_11</vt:lpstr>
      <vt:lpstr>II_Prog_12</vt:lpstr>
      <vt:lpstr>II_Prog_13</vt:lpstr>
      <vt:lpstr>II_Prog_14</vt:lpstr>
      <vt:lpstr>II_Prog_15</vt:lpstr>
      <vt:lpstr>Set Values</vt:lpstr>
      <vt:lpstr>TitleRegion1.A12.C14.1</vt:lpstr>
      <vt:lpstr>TitleRegion1.A13.CZ18.13</vt:lpstr>
      <vt:lpstr>TitleRegion1.A13.CZ18.14</vt:lpstr>
      <vt:lpstr>TitleRegion1.A13.CZ18.15</vt:lpstr>
      <vt:lpstr>TitleRegion1.A13.CZ18.16</vt:lpstr>
      <vt:lpstr>TitleRegion1.A29.AR42.10</vt:lpstr>
      <vt:lpstr>TitleRegion1.A29.AR42.11</vt:lpstr>
      <vt:lpstr>TitleRegion1.A29.AR42.12</vt:lpstr>
      <vt:lpstr>TitleRegion1.A29.AR42.17</vt:lpstr>
      <vt:lpstr>TitleRegion1.A29.AR42.3</vt:lpstr>
      <vt:lpstr>TitleRegion1.A29.AR42.4</vt:lpstr>
      <vt:lpstr>TitleRegion1.A29.AR42.5</vt:lpstr>
      <vt:lpstr>TitleRegion1.A29.AR42.6</vt:lpstr>
      <vt:lpstr>TitleRegion1.A29.AR42.7</vt:lpstr>
      <vt:lpstr>TitleRegion1.A29.AR42.8</vt:lpstr>
      <vt:lpstr>TitleRegion1.A29.AR42.9</vt:lpstr>
      <vt:lpstr>TitleRegion1.A37.S42.2</vt:lpstr>
      <vt:lpstr>TitleRegion2.A14.S33.2</vt:lpstr>
      <vt:lpstr>TitleRegion2.A22.L25.10</vt:lpstr>
      <vt:lpstr>TitleRegion2.A22.L25.11</vt:lpstr>
      <vt:lpstr>TitleRegion2.A22.L25.12</vt:lpstr>
      <vt:lpstr>TitleRegion2.A22.L25.13</vt:lpstr>
      <vt:lpstr>TitleRegion2.A22.L25.14</vt:lpstr>
      <vt:lpstr>TitleRegion2.A22.L25.15</vt:lpstr>
      <vt:lpstr>TitleRegion2.A22.L25.16</vt:lpstr>
      <vt:lpstr>TitleRegion2.A22.L25.17</vt:lpstr>
      <vt:lpstr>TitleRegion2.A22.L25.3</vt:lpstr>
      <vt:lpstr>TitleRegion2.A22.L25.4</vt:lpstr>
      <vt:lpstr>TitleRegion2.A22.L25.5</vt:lpstr>
      <vt:lpstr>TitleRegion2.A22.L25.6</vt:lpstr>
      <vt:lpstr>TitleRegion2.A22.L25.7</vt:lpstr>
      <vt:lpstr>TitleRegion2.A22.L25.8</vt:lpstr>
      <vt:lpstr>TitleRegion2.A22.L25.9</vt:lpstr>
      <vt:lpstr>TitleRegion3.A13.CZ18.10</vt:lpstr>
      <vt:lpstr>TitleRegion3.A13.CZ18.11</vt:lpstr>
      <vt:lpstr>TitleRegion3.A13.CZ18.12</vt:lpstr>
      <vt:lpstr>TitleRegion3.A13.CZ18.17</vt:lpstr>
      <vt:lpstr>TitleRegion3.A13.CZ18.3</vt:lpstr>
      <vt:lpstr>TitleRegion3.A13.CZ18.4</vt:lpstr>
      <vt:lpstr>TitleRegion3.A13.CZ18.5</vt:lpstr>
      <vt:lpstr>TitleRegion3.A13.CZ18.6</vt:lpstr>
      <vt:lpstr>TitleRegion3.A13.CZ18.7</vt:lpstr>
      <vt:lpstr>TitleRegion3.A13.CZ18.8</vt:lpstr>
      <vt:lpstr>TitleRegion3.A13.CZ18.9</vt:lpstr>
      <vt:lpstr>TitleRegion3.A29.AR42.13</vt:lpstr>
      <vt:lpstr>TitleRegion3.A29.AR42.14</vt:lpstr>
      <vt:lpstr>TitleRegion3.A29.AR42.15</vt:lpstr>
      <vt:lpstr>TitleRegion3.A29.AR42.16</vt:lpstr>
      <vt:lpstr>TitleRegion3.A4.E10.2</vt:lpstr>
    </vt:vector>
  </TitlesOfParts>
  <Manager/>
  <Company>Mathematica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Access and Network Adequacy Assurances Reporting Tool</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Coleman, Scott (DHB)</cp:lastModifiedBy>
  <cp:revision/>
  <dcterms:created xsi:type="dcterms:W3CDTF">2020-07-01T16:29:44Z</dcterms:created>
  <dcterms:modified xsi:type="dcterms:W3CDTF">2025-05-15T15:54:06Z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0x010100B62677F2AEEB99488D44F2D61DD86124</vt:lpwstr>
  </property>
  <property fmtid="{D5CDD505-2E9C-101B-9397-08002B2CF9AE}" pid="3" name="_dlc_DocIdItemGuid">
    <vt:lpwstr>db6dff48-2927-4d4c-8e24-83a167ab8807</vt:lpwstr>
  </property>
  <property fmtid="{D5CDD505-2E9C-101B-9397-08002B2CF9AE}" pid="4" name="MediaServiceImageTags">
    <vt:lpwstr/>
  </property>
</Properties>
</file>