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JoanPlotnick\Desktop\"/>
    </mc:Choice>
  </mc:AlternateContent>
  <bookViews>
    <workbookView xWindow="0" yWindow="0" windowWidth="19200" windowHeight="10920"/>
  </bookViews>
  <sheets>
    <sheet name="Table3 Providers" sheetId="11" r:id="rId1"/>
    <sheet name="Table 4 Sources" sheetId="9" r:id="rId2"/>
    <sheet name="Table 5 Expenditure History" sheetId="10" r:id="rId3"/>
    <sheet name="Table 6 Eligibility Histor" sheetId="7" r:id="rId4"/>
    <sheet name="Table 7 Elig. &amp; Prgm Payments" sheetId="6" r:id="rId5"/>
    <sheet name="Table 8 Expenditure" sheetId="5" r:id="rId6"/>
    <sheet name="Table 9 Exp by Recip Grp" sheetId="8" r:id="rId7"/>
    <sheet name="Table10_Prog_Exp_by_Prog_Categ" sheetId="1" r:id="rId8"/>
    <sheet name="TABLE11_Prog_Exp_for_Elderly" sheetId="2" r:id="rId9"/>
    <sheet name="TABLE12_Prog_Exp_Blind_Disabled" sheetId="3" r:id="rId10"/>
    <sheet name="Table 13 Exp by Fam. &amp; Child." sheetId="4"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8" i="6" l="1"/>
  <c r="C31" i="11" l="1"/>
  <c r="B31" i="11"/>
  <c r="G11" i="9" l="1"/>
  <c r="G15" i="9" s="1"/>
  <c r="F11" i="9"/>
  <c r="F15" i="9" s="1"/>
  <c r="D11" i="9"/>
  <c r="B11" i="9"/>
  <c r="H10" i="9"/>
  <c r="E16" i="9"/>
  <c r="D10" i="9"/>
  <c r="C10" i="9"/>
  <c r="C16" i="9" s="1"/>
  <c r="B10" i="9"/>
  <c r="E9" i="9"/>
  <c r="E15" i="9" s="1"/>
  <c r="H8" i="9"/>
  <c r="E14" i="9"/>
  <c r="D8" i="9"/>
  <c r="C8" i="9"/>
  <c r="C14" i="9" s="1"/>
  <c r="B8" i="9"/>
  <c r="H7" i="9"/>
  <c r="E13" i="9"/>
  <c r="D7" i="9"/>
  <c r="C7" i="9"/>
  <c r="B7" i="9"/>
  <c r="D16" i="9" l="1"/>
  <c r="B16" i="9"/>
  <c r="G16" i="9"/>
  <c r="C9" i="9"/>
  <c r="C15" i="9" s="1"/>
  <c r="G14" i="9"/>
  <c r="D9" i="9"/>
  <c r="D15" i="9" s="1"/>
  <c r="B9" i="9"/>
  <c r="B15" i="9" s="1"/>
  <c r="B14" i="9"/>
  <c r="D14" i="9"/>
  <c r="B13" i="9"/>
  <c r="G13" i="9"/>
  <c r="F14" i="9"/>
  <c r="E17" i="9"/>
  <c r="C13" i="9"/>
  <c r="F13" i="9"/>
  <c r="H9" i="9"/>
  <c r="F16" i="9"/>
  <c r="D13" i="9"/>
  <c r="I15" i="10"/>
  <c r="J15" i="10" s="1"/>
  <c r="B15" i="10"/>
  <c r="J14" i="10"/>
  <c r="F14" i="10"/>
  <c r="C14" i="10"/>
  <c r="J13" i="10"/>
  <c r="F13" i="10"/>
  <c r="C13" i="10"/>
  <c r="F12" i="10"/>
  <c r="C12" i="10"/>
  <c r="I11" i="10"/>
  <c r="C11" i="10"/>
  <c r="I10" i="10"/>
  <c r="F10" i="10" s="1"/>
  <c r="C10" i="10"/>
  <c r="I9" i="10"/>
  <c r="F9" i="10"/>
  <c r="C9" i="10"/>
  <c r="I8" i="10"/>
  <c r="F8" i="10" s="1"/>
  <c r="C8" i="10"/>
  <c r="I7" i="10"/>
  <c r="F7" i="10" s="1"/>
  <c r="F15" i="10" l="1"/>
  <c r="J11" i="10"/>
  <c r="G8" i="10"/>
  <c r="F11" i="10"/>
  <c r="G11" i="10" s="1"/>
  <c r="G14" i="10"/>
  <c r="J9" i="10"/>
  <c r="G15" i="10"/>
  <c r="J12" i="10"/>
  <c r="J10" i="10"/>
  <c r="G10" i="10"/>
  <c r="G13" i="10"/>
  <c r="D17" i="9"/>
  <c r="B17" i="9"/>
  <c r="C17" i="9"/>
  <c r="G17" i="9"/>
  <c r="F17" i="9"/>
  <c r="H11" i="9"/>
  <c r="G9" i="10"/>
  <c r="J8" i="10"/>
  <c r="C15" i="10"/>
  <c r="N47" i="7"/>
  <c r="N43" i="7"/>
  <c r="K46" i="7" s="1"/>
  <c r="N42" i="7"/>
  <c r="O41" i="7"/>
  <c r="O40" i="7"/>
  <c r="O39" i="7"/>
  <c r="O38" i="7"/>
  <c r="O37" i="7"/>
  <c r="O36" i="7"/>
  <c r="E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G12" i="10" l="1"/>
  <c r="H13" i="9"/>
  <c r="H14" i="9"/>
  <c r="H16" i="9"/>
  <c r="H15" i="9"/>
  <c r="D46" i="7"/>
  <c r="L46" i="7"/>
  <c r="G47" i="7"/>
  <c r="E46" i="7"/>
  <c r="M46" i="7"/>
  <c r="H47" i="7"/>
  <c r="F46" i="7"/>
  <c r="N46" i="7"/>
  <c r="I47" i="7"/>
  <c r="O43" i="7"/>
  <c r="G46" i="7"/>
  <c r="B47" i="7"/>
  <c r="J47" i="7"/>
  <c r="H46" i="7"/>
  <c r="C47" i="7"/>
  <c r="K47" i="7"/>
  <c r="O44" i="7"/>
  <c r="I46" i="7"/>
  <c r="D47" i="7"/>
  <c r="L47" i="7"/>
  <c r="B46" i="7"/>
  <c r="J46" i="7"/>
  <c r="E47" i="7"/>
  <c r="M47" i="7"/>
  <c r="C46" i="7"/>
  <c r="F47" i="7"/>
  <c r="F8" i="8"/>
  <c r="H8" i="8" s="1"/>
  <c r="F12" i="8"/>
  <c r="H12" i="8" s="1"/>
  <c r="F23" i="8"/>
  <c r="H23" i="8" s="1"/>
  <c r="F19" i="8"/>
  <c r="H19" i="8" s="1"/>
  <c r="F17" i="8"/>
  <c r="H17" i="8" s="1"/>
  <c r="F16" i="8"/>
  <c r="H16" i="8" s="1"/>
  <c r="D21" i="8"/>
  <c r="D13" i="8"/>
  <c r="D9" i="8"/>
  <c r="H17" i="9" l="1"/>
  <c r="B9" i="8"/>
  <c r="F9" i="8" s="1"/>
  <c r="H9" i="8" s="1"/>
  <c r="B13" i="8"/>
  <c r="F13" i="8" s="1"/>
  <c r="H13" i="8" s="1"/>
  <c r="D25" i="8"/>
  <c r="E23" i="8" s="1"/>
  <c r="F18" i="8"/>
  <c r="H18" i="8" s="1"/>
  <c r="F7" i="8"/>
  <c r="H7" i="8" s="1"/>
  <c r="F11" i="8"/>
  <c r="H11" i="8" s="1"/>
  <c r="F15" i="8"/>
  <c r="H15" i="8" s="1"/>
  <c r="E12" i="8" l="1"/>
  <c r="E9" i="8"/>
  <c r="E19" i="8"/>
  <c r="E15" i="8"/>
  <c r="E13" i="8"/>
  <c r="E11" i="8"/>
  <c r="E17" i="8"/>
  <c r="E7" i="8"/>
  <c r="E16" i="8"/>
  <c r="E18" i="8"/>
  <c r="E20" i="8"/>
  <c r="E21" i="8"/>
  <c r="E8" i="8"/>
  <c r="E25" i="8" l="1"/>
  <c r="D108" i="6"/>
  <c r="I106" i="6"/>
  <c r="H106" i="6" s="1"/>
  <c r="F106" i="6"/>
  <c r="E106" i="6"/>
  <c r="I105" i="6"/>
  <c r="H105" i="6"/>
  <c r="F105" i="6"/>
  <c r="E105" i="6"/>
  <c r="I104" i="6"/>
  <c r="H104" i="6" s="1"/>
  <c r="F104" i="6"/>
  <c r="E104" i="6"/>
  <c r="I103" i="6"/>
  <c r="H103" i="6" s="1"/>
  <c r="F103" i="6"/>
  <c r="E103" i="6"/>
  <c r="I102" i="6"/>
  <c r="H102" i="6" s="1"/>
  <c r="F102" i="6"/>
  <c r="E102" i="6"/>
  <c r="I101" i="6"/>
  <c r="H101" i="6" s="1"/>
  <c r="F101" i="6"/>
  <c r="E101" i="6"/>
  <c r="I100" i="6"/>
  <c r="H100" i="6" s="1"/>
  <c r="F100" i="6"/>
  <c r="E100" i="6"/>
  <c r="I99" i="6"/>
  <c r="H99" i="6" s="1"/>
  <c r="F99" i="6"/>
  <c r="E99" i="6"/>
  <c r="I98" i="6"/>
  <c r="H98" i="6" s="1"/>
  <c r="F98" i="6"/>
  <c r="E98" i="6"/>
  <c r="I97" i="6"/>
  <c r="H97" i="6" s="1"/>
  <c r="F97" i="6"/>
  <c r="E97" i="6"/>
  <c r="I96" i="6"/>
  <c r="H96" i="6" s="1"/>
  <c r="F96" i="6"/>
  <c r="E96" i="6"/>
  <c r="I95" i="6"/>
  <c r="H95" i="6" s="1"/>
  <c r="F95" i="6"/>
  <c r="E95" i="6"/>
  <c r="I94" i="6"/>
  <c r="H94" i="6" s="1"/>
  <c r="F94" i="6"/>
  <c r="E94" i="6"/>
  <c r="I93" i="6"/>
  <c r="H93" i="6" s="1"/>
  <c r="F93" i="6"/>
  <c r="E93" i="6"/>
  <c r="I92" i="6"/>
  <c r="H92" i="6" s="1"/>
  <c r="F92" i="6"/>
  <c r="E92" i="6"/>
  <c r="I91" i="6"/>
  <c r="H91" i="6" s="1"/>
  <c r="F91" i="6"/>
  <c r="E91" i="6"/>
  <c r="I90" i="6"/>
  <c r="H90" i="6" s="1"/>
  <c r="F90" i="6"/>
  <c r="E90" i="6"/>
  <c r="I89" i="6"/>
  <c r="H89" i="6" s="1"/>
  <c r="F89" i="6"/>
  <c r="E89" i="6"/>
  <c r="I88" i="6"/>
  <c r="H88" i="6" s="1"/>
  <c r="F88" i="6"/>
  <c r="E88" i="6"/>
  <c r="I87" i="6"/>
  <c r="H87" i="6" s="1"/>
  <c r="F87" i="6"/>
  <c r="E87" i="6"/>
  <c r="I86" i="6"/>
  <c r="H86" i="6" s="1"/>
  <c r="F86" i="6"/>
  <c r="E86" i="6"/>
  <c r="I85" i="6"/>
  <c r="H85" i="6" s="1"/>
  <c r="F85" i="6"/>
  <c r="E85" i="6"/>
  <c r="I84" i="6"/>
  <c r="H84" i="6" s="1"/>
  <c r="F84" i="6"/>
  <c r="E84" i="6"/>
  <c r="I83" i="6"/>
  <c r="H83" i="6" s="1"/>
  <c r="F83" i="6"/>
  <c r="E83" i="6"/>
  <c r="I82" i="6"/>
  <c r="H82" i="6" s="1"/>
  <c r="F82" i="6"/>
  <c r="E82" i="6"/>
  <c r="I81" i="6"/>
  <c r="H81" i="6" s="1"/>
  <c r="F81" i="6"/>
  <c r="E81" i="6"/>
  <c r="I80" i="6"/>
  <c r="H80" i="6" s="1"/>
  <c r="F80" i="6"/>
  <c r="E80" i="6"/>
  <c r="I79" i="6"/>
  <c r="H79" i="6" s="1"/>
  <c r="F79" i="6"/>
  <c r="E79" i="6"/>
  <c r="I78" i="6"/>
  <c r="H78" i="6" s="1"/>
  <c r="F78" i="6"/>
  <c r="E78" i="6"/>
  <c r="I77" i="6"/>
  <c r="H77" i="6" s="1"/>
  <c r="F77" i="6"/>
  <c r="E77" i="6"/>
  <c r="I76" i="6"/>
  <c r="H76" i="6" s="1"/>
  <c r="F76" i="6"/>
  <c r="E76" i="6"/>
  <c r="I75" i="6"/>
  <c r="H75" i="6" s="1"/>
  <c r="F75" i="6"/>
  <c r="E75" i="6"/>
  <c r="I74" i="6"/>
  <c r="H74" i="6" s="1"/>
  <c r="F74" i="6"/>
  <c r="E74" i="6"/>
  <c r="I73" i="6"/>
  <c r="H73" i="6" s="1"/>
  <c r="F73" i="6"/>
  <c r="E73" i="6"/>
  <c r="I72" i="6"/>
  <c r="H72" i="6" s="1"/>
  <c r="F72" i="6"/>
  <c r="E72" i="6"/>
  <c r="I71" i="6"/>
  <c r="H71" i="6" s="1"/>
  <c r="F71" i="6"/>
  <c r="E71" i="6"/>
  <c r="I70" i="6"/>
  <c r="H70" i="6" s="1"/>
  <c r="F70" i="6"/>
  <c r="E70" i="6"/>
  <c r="I69" i="6"/>
  <c r="H69" i="6" s="1"/>
  <c r="F69" i="6"/>
  <c r="E69" i="6"/>
  <c r="I68" i="6"/>
  <c r="H68" i="6" s="1"/>
  <c r="F68" i="6"/>
  <c r="E68" i="6"/>
  <c r="I67" i="6"/>
  <c r="H67" i="6" s="1"/>
  <c r="F67" i="6"/>
  <c r="E67" i="6"/>
  <c r="I66" i="6"/>
  <c r="H66" i="6" s="1"/>
  <c r="F66" i="6"/>
  <c r="E66" i="6"/>
  <c r="I65" i="6"/>
  <c r="H65" i="6" s="1"/>
  <c r="F65" i="6"/>
  <c r="E65" i="6"/>
  <c r="I64" i="6"/>
  <c r="H64" i="6" s="1"/>
  <c r="F64" i="6"/>
  <c r="E64" i="6"/>
  <c r="I63" i="6"/>
  <c r="H63" i="6" s="1"/>
  <c r="F63" i="6"/>
  <c r="E63" i="6"/>
  <c r="I62" i="6"/>
  <c r="H62" i="6" s="1"/>
  <c r="F62" i="6"/>
  <c r="E62" i="6"/>
  <c r="I61" i="6"/>
  <c r="H61" i="6" s="1"/>
  <c r="F61" i="6"/>
  <c r="E61" i="6"/>
  <c r="I60" i="6"/>
  <c r="H60" i="6" s="1"/>
  <c r="F60" i="6"/>
  <c r="E60" i="6"/>
  <c r="I59" i="6"/>
  <c r="H59" i="6" s="1"/>
  <c r="F59" i="6"/>
  <c r="E59" i="6"/>
  <c r="I58" i="6"/>
  <c r="H58" i="6" s="1"/>
  <c r="F58" i="6"/>
  <c r="E58" i="6"/>
  <c r="I57" i="6"/>
  <c r="H57" i="6" s="1"/>
  <c r="F57" i="6"/>
  <c r="E57" i="6"/>
  <c r="I56" i="6"/>
  <c r="H56" i="6" s="1"/>
  <c r="F56" i="6"/>
  <c r="E56" i="6"/>
  <c r="I55" i="6"/>
  <c r="H55" i="6" s="1"/>
  <c r="F55" i="6"/>
  <c r="E55" i="6"/>
  <c r="I54" i="6"/>
  <c r="H54" i="6" s="1"/>
  <c r="F54" i="6"/>
  <c r="E54" i="6"/>
  <c r="I53" i="6"/>
  <c r="H53" i="6" s="1"/>
  <c r="F53" i="6"/>
  <c r="E53" i="6"/>
  <c r="I52" i="6"/>
  <c r="H52" i="6" s="1"/>
  <c r="F52" i="6"/>
  <c r="E52" i="6"/>
  <c r="I51" i="6"/>
  <c r="H51" i="6" s="1"/>
  <c r="F51" i="6"/>
  <c r="E51" i="6"/>
  <c r="I50" i="6"/>
  <c r="H50" i="6" s="1"/>
  <c r="F50" i="6"/>
  <c r="E50" i="6"/>
  <c r="I49" i="6"/>
  <c r="H49" i="6" s="1"/>
  <c r="F49" i="6"/>
  <c r="E49" i="6"/>
  <c r="I48" i="6"/>
  <c r="H48" i="6" s="1"/>
  <c r="F48" i="6"/>
  <c r="E48" i="6"/>
  <c r="I47" i="6"/>
  <c r="H47" i="6" s="1"/>
  <c r="F47" i="6"/>
  <c r="E47" i="6"/>
  <c r="I46" i="6"/>
  <c r="H46" i="6" s="1"/>
  <c r="F46" i="6"/>
  <c r="E46" i="6"/>
  <c r="I45" i="6"/>
  <c r="H45" i="6" s="1"/>
  <c r="F45" i="6"/>
  <c r="E45" i="6"/>
  <c r="I44" i="6"/>
  <c r="H44" i="6" s="1"/>
  <c r="F44" i="6"/>
  <c r="E44" i="6"/>
  <c r="I43" i="6"/>
  <c r="H43" i="6" s="1"/>
  <c r="F43" i="6"/>
  <c r="E43" i="6"/>
  <c r="I42" i="6"/>
  <c r="H42" i="6" s="1"/>
  <c r="F42" i="6"/>
  <c r="E42" i="6"/>
  <c r="I41" i="6"/>
  <c r="H41" i="6" s="1"/>
  <c r="F41" i="6"/>
  <c r="E41" i="6"/>
  <c r="I40" i="6"/>
  <c r="H40" i="6" s="1"/>
  <c r="F40" i="6"/>
  <c r="E40" i="6"/>
  <c r="I39" i="6"/>
  <c r="H39" i="6"/>
  <c r="F39" i="6"/>
  <c r="E39" i="6"/>
  <c r="I38" i="6"/>
  <c r="H38" i="6" s="1"/>
  <c r="F38" i="6"/>
  <c r="E38" i="6"/>
  <c r="I37" i="6"/>
  <c r="H37" i="6" s="1"/>
  <c r="F37" i="6"/>
  <c r="E37" i="6"/>
  <c r="I36" i="6"/>
  <c r="H36" i="6" s="1"/>
  <c r="F36" i="6"/>
  <c r="E36" i="6"/>
  <c r="I35" i="6"/>
  <c r="H35" i="6" s="1"/>
  <c r="F35" i="6"/>
  <c r="E35" i="6"/>
  <c r="I34" i="6"/>
  <c r="H34" i="6" s="1"/>
  <c r="F34" i="6"/>
  <c r="E34" i="6"/>
  <c r="I33" i="6"/>
  <c r="H33" i="6" s="1"/>
  <c r="F33" i="6"/>
  <c r="E33" i="6"/>
  <c r="I32" i="6"/>
  <c r="H32" i="6" s="1"/>
  <c r="F32" i="6"/>
  <c r="E32" i="6"/>
  <c r="I31" i="6"/>
  <c r="H31" i="6" s="1"/>
  <c r="F31" i="6"/>
  <c r="E31" i="6"/>
  <c r="I30" i="6"/>
  <c r="H30" i="6" s="1"/>
  <c r="F30" i="6"/>
  <c r="E30" i="6"/>
  <c r="I29" i="6"/>
  <c r="H29" i="6" s="1"/>
  <c r="F29" i="6"/>
  <c r="E29" i="6"/>
  <c r="I28" i="6"/>
  <c r="H28" i="6" s="1"/>
  <c r="F28" i="6"/>
  <c r="E28" i="6"/>
  <c r="I27" i="6"/>
  <c r="H27" i="6" s="1"/>
  <c r="F27" i="6"/>
  <c r="E27" i="6"/>
  <c r="I26" i="6"/>
  <c r="H26" i="6" s="1"/>
  <c r="F26" i="6"/>
  <c r="E26" i="6"/>
  <c r="I25" i="6"/>
  <c r="H25" i="6" s="1"/>
  <c r="F25" i="6"/>
  <c r="E25" i="6"/>
  <c r="I24" i="6"/>
  <c r="H24" i="6" s="1"/>
  <c r="F24" i="6"/>
  <c r="E24" i="6"/>
  <c r="I23" i="6"/>
  <c r="H23" i="6" s="1"/>
  <c r="F23" i="6"/>
  <c r="E23" i="6"/>
  <c r="I22" i="6"/>
  <c r="H22" i="6" s="1"/>
  <c r="F22" i="6"/>
  <c r="E22" i="6"/>
  <c r="I21" i="6"/>
  <c r="H21" i="6" s="1"/>
  <c r="F21" i="6"/>
  <c r="E21" i="6"/>
  <c r="I20" i="6"/>
  <c r="H20" i="6" s="1"/>
  <c r="F20" i="6"/>
  <c r="E20" i="6"/>
  <c r="I19" i="6"/>
  <c r="H19" i="6" s="1"/>
  <c r="F19" i="6"/>
  <c r="E19" i="6"/>
  <c r="I18" i="6"/>
  <c r="H18" i="6" s="1"/>
  <c r="F18" i="6"/>
  <c r="E18" i="6"/>
  <c r="I17" i="6"/>
  <c r="H17" i="6" s="1"/>
  <c r="F17" i="6"/>
  <c r="E17" i="6"/>
  <c r="I16" i="6"/>
  <c r="H16" i="6" s="1"/>
  <c r="F16" i="6"/>
  <c r="E16" i="6"/>
  <c r="I15" i="6"/>
  <c r="H15" i="6" s="1"/>
  <c r="F15" i="6"/>
  <c r="E15" i="6"/>
  <c r="I14" i="6"/>
  <c r="H14" i="6" s="1"/>
  <c r="F14" i="6"/>
  <c r="E14" i="6"/>
  <c r="I13" i="6"/>
  <c r="H13" i="6" s="1"/>
  <c r="F13" i="6"/>
  <c r="E13" i="6"/>
  <c r="I12" i="6"/>
  <c r="H12" i="6" s="1"/>
  <c r="F12" i="6"/>
  <c r="E12" i="6"/>
  <c r="I11" i="6"/>
  <c r="H11" i="6" s="1"/>
  <c r="F11" i="6"/>
  <c r="E11" i="6"/>
  <c r="I10" i="6"/>
  <c r="H10" i="6" s="1"/>
  <c r="F10" i="6"/>
  <c r="E10" i="6"/>
  <c r="I9" i="6"/>
  <c r="H9" i="6" s="1"/>
  <c r="F9" i="6"/>
  <c r="E9" i="6"/>
  <c r="I8" i="6"/>
  <c r="H8" i="6" s="1"/>
  <c r="F8" i="6"/>
  <c r="E8" i="6"/>
  <c r="I7" i="6"/>
  <c r="H7" i="6" s="1"/>
  <c r="F7" i="6"/>
  <c r="E7" i="6"/>
  <c r="P25" i="4" l="1"/>
  <c r="P18" i="4"/>
  <c r="P19" i="4"/>
  <c r="P9" i="4"/>
  <c r="P8" i="4"/>
  <c r="P10" i="4"/>
  <c r="P11" i="4"/>
  <c r="P12" i="4"/>
  <c r="P13" i="4"/>
  <c r="P14" i="4"/>
  <c r="P15" i="4"/>
  <c r="P16" i="4"/>
  <c r="P17" i="4"/>
  <c r="P20" i="4"/>
  <c r="P21" i="4"/>
  <c r="P22" i="4"/>
  <c r="P23" i="4"/>
  <c r="P24" i="4"/>
  <c r="P26" i="4"/>
  <c r="P27" i="4"/>
  <c r="P28" i="4"/>
  <c r="P32" i="4"/>
  <c r="P33" i="4"/>
  <c r="P34" i="4"/>
  <c r="P7" i="4"/>
  <c r="D35" i="4" l="1"/>
  <c r="F35" i="4"/>
  <c r="H35" i="4"/>
  <c r="J35" i="4"/>
  <c r="L35" i="4"/>
  <c r="N35" i="4"/>
  <c r="B35" i="4"/>
  <c r="D29" i="4"/>
  <c r="F29" i="4"/>
  <c r="H29" i="4"/>
  <c r="J29" i="4"/>
  <c r="L29" i="4"/>
  <c r="N29" i="4"/>
  <c r="B29" i="4"/>
  <c r="F25" i="3"/>
  <c r="F39" i="3"/>
  <c r="D29" i="3"/>
  <c r="F8" i="3"/>
  <c r="F11" i="3"/>
  <c r="F12" i="3"/>
  <c r="F13" i="3"/>
  <c r="F14" i="3"/>
  <c r="F15" i="3"/>
  <c r="F16" i="3"/>
  <c r="F17" i="3"/>
  <c r="F18" i="3"/>
  <c r="F19" i="3"/>
  <c r="F20" i="3"/>
  <c r="F21" i="3"/>
  <c r="F22" i="3"/>
  <c r="F23" i="3"/>
  <c r="F24" i="3"/>
  <c r="F26" i="3"/>
  <c r="F27" i="3"/>
  <c r="F28" i="3"/>
  <c r="F32" i="3"/>
  <c r="F33" i="3"/>
  <c r="F34" i="3"/>
  <c r="F7" i="3"/>
  <c r="D37" i="4" l="1"/>
  <c r="E35" i="4" s="1"/>
  <c r="E29" i="4"/>
  <c r="F37" i="4"/>
  <c r="G29" i="4" s="1"/>
  <c r="H37" i="4"/>
  <c r="P35" i="4"/>
  <c r="N37" i="4"/>
  <c r="O29" i="4" s="1"/>
  <c r="O37" i="4" s="1"/>
  <c r="L37" i="4"/>
  <c r="J37" i="4"/>
  <c r="K29" i="4" s="1"/>
  <c r="P29" i="4"/>
  <c r="B37" i="4"/>
  <c r="C35" i="4" s="1"/>
  <c r="D35" i="3"/>
  <c r="B35" i="3"/>
  <c r="B29" i="3"/>
  <c r="M29" i="4" l="1"/>
  <c r="O33" i="4"/>
  <c r="O32" i="4"/>
  <c r="O34" i="4"/>
  <c r="F41" i="4"/>
  <c r="G35" i="4"/>
  <c r="G37" i="4" s="1"/>
  <c r="H41" i="4"/>
  <c r="G8" i="4"/>
  <c r="G16" i="4"/>
  <c r="G24" i="4"/>
  <c r="G34" i="4"/>
  <c r="G9" i="4"/>
  <c r="G17" i="4"/>
  <c r="G25" i="4"/>
  <c r="G10" i="4"/>
  <c r="G18" i="4"/>
  <c r="G26" i="4"/>
  <c r="G7" i="4"/>
  <c r="G11" i="4"/>
  <c r="G19" i="4"/>
  <c r="G27" i="4"/>
  <c r="G12" i="4"/>
  <c r="G20" i="4"/>
  <c r="G28" i="4"/>
  <c r="G13" i="4"/>
  <c r="G21" i="4"/>
  <c r="G14" i="4"/>
  <c r="G22" i="4"/>
  <c r="G32" i="4"/>
  <c r="G15" i="4"/>
  <c r="G23" i="4"/>
  <c r="G33" i="4"/>
  <c r="E37" i="4"/>
  <c r="C32" i="4"/>
  <c r="C14" i="4"/>
  <c r="C22" i="4"/>
  <c r="C7" i="4"/>
  <c r="C33" i="4"/>
  <c r="C15" i="4"/>
  <c r="C23" i="4"/>
  <c r="C34" i="4"/>
  <c r="C8" i="4"/>
  <c r="C16" i="4"/>
  <c r="C24" i="4"/>
  <c r="C9" i="4"/>
  <c r="C17" i="4"/>
  <c r="C25" i="4"/>
  <c r="C10" i="4"/>
  <c r="C18" i="4"/>
  <c r="C26" i="4"/>
  <c r="C11" i="4"/>
  <c r="C19" i="4"/>
  <c r="C27" i="4"/>
  <c r="C12" i="4"/>
  <c r="C20" i="4"/>
  <c r="C28" i="4"/>
  <c r="C13" i="4"/>
  <c r="C21" i="4"/>
  <c r="E13" i="4"/>
  <c r="E21" i="4"/>
  <c r="E14" i="4"/>
  <c r="E22" i="4"/>
  <c r="E7" i="4"/>
  <c r="E15" i="4"/>
  <c r="E23" i="4"/>
  <c r="E32" i="4"/>
  <c r="E8" i="4"/>
  <c r="E16" i="4"/>
  <c r="E24" i="4"/>
  <c r="E33" i="4"/>
  <c r="E9" i="4"/>
  <c r="E17" i="4"/>
  <c r="E25" i="4"/>
  <c r="E34" i="4"/>
  <c r="E10" i="4"/>
  <c r="E18" i="4"/>
  <c r="E26" i="4"/>
  <c r="E11" i="4"/>
  <c r="E19" i="4"/>
  <c r="E27" i="4"/>
  <c r="D41" i="4"/>
  <c r="E12" i="4"/>
  <c r="E20" i="4"/>
  <c r="E28" i="4"/>
  <c r="I29" i="4"/>
  <c r="C29" i="4"/>
  <c r="C37" i="4" s="1"/>
  <c r="F29" i="3"/>
  <c r="D37" i="3"/>
  <c r="E35" i="3" s="1"/>
  <c r="L41" i="4"/>
  <c r="I32" i="4"/>
  <c r="I11" i="4"/>
  <c r="I19" i="4"/>
  <c r="I27" i="4"/>
  <c r="I33" i="4"/>
  <c r="I12" i="4"/>
  <c r="I20" i="4"/>
  <c r="I28" i="4"/>
  <c r="I34" i="4"/>
  <c r="I13" i="4"/>
  <c r="I21" i="4"/>
  <c r="I17" i="4"/>
  <c r="I10" i="4"/>
  <c r="I35" i="4"/>
  <c r="I14" i="4"/>
  <c r="I22" i="4"/>
  <c r="I7" i="4"/>
  <c r="I37" i="4"/>
  <c r="I15" i="4"/>
  <c r="I23" i="4"/>
  <c r="I8" i="4"/>
  <c r="I16" i="4"/>
  <c r="I24" i="4"/>
  <c r="I9" i="4"/>
  <c r="I25" i="4"/>
  <c r="I18" i="4"/>
  <c r="I26" i="4"/>
  <c r="N41" i="4"/>
  <c r="M35" i="4"/>
  <c r="M37" i="4" s="1"/>
  <c r="M15" i="4"/>
  <c r="M23" i="4"/>
  <c r="M33" i="4"/>
  <c r="M8" i="4"/>
  <c r="M16" i="4"/>
  <c r="M24" i="4"/>
  <c r="M34" i="4"/>
  <c r="M9" i="4"/>
  <c r="M17" i="4"/>
  <c r="M25" i="4"/>
  <c r="M20" i="4"/>
  <c r="M21" i="4"/>
  <c r="M22" i="4"/>
  <c r="M7" i="4"/>
  <c r="M10" i="4"/>
  <c r="M18" i="4"/>
  <c r="M26" i="4"/>
  <c r="M11" i="4"/>
  <c r="M19" i="4"/>
  <c r="M27" i="4"/>
  <c r="M12" i="4"/>
  <c r="M28" i="4"/>
  <c r="M13" i="4"/>
  <c r="M14" i="4"/>
  <c r="M32" i="4"/>
  <c r="P37" i="4"/>
  <c r="Q35" i="4" s="1"/>
  <c r="K13" i="4"/>
  <c r="K14" i="4"/>
  <c r="K22" i="4"/>
  <c r="K32" i="4"/>
  <c r="K15" i="4"/>
  <c r="K23" i="4"/>
  <c r="K33" i="4"/>
  <c r="K10" i="4"/>
  <c r="K26" i="4"/>
  <c r="K11" i="4"/>
  <c r="K19" i="4"/>
  <c r="K12" i="4"/>
  <c r="K28" i="4"/>
  <c r="K8" i="4"/>
  <c r="K16" i="4"/>
  <c r="K24" i="4"/>
  <c r="K34" i="4"/>
  <c r="K9" i="4"/>
  <c r="K17" i="4"/>
  <c r="K25" i="4"/>
  <c r="K18" i="4"/>
  <c r="K7" i="4"/>
  <c r="K27" i="4"/>
  <c r="K20" i="4"/>
  <c r="K21" i="4"/>
  <c r="J41" i="4"/>
  <c r="O13" i="4"/>
  <c r="O21" i="4"/>
  <c r="O14" i="4"/>
  <c r="O22" i="4"/>
  <c r="O15" i="4"/>
  <c r="O23" i="4"/>
  <c r="O18" i="4"/>
  <c r="O11" i="4"/>
  <c r="O27" i="4"/>
  <c r="O7" i="4"/>
  <c r="O28" i="4"/>
  <c r="O8" i="4"/>
  <c r="O16" i="4"/>
  <c r="O24" i="4"/>
  <c r="O9" i="4"/>
  <c r="O17" i="4"/>
  <c r="O25" i="4"/>
  <c r="O10" i="4"/>
  <c r="O26" i="4"/>
  <c r="O19" i="4"/>
  <c r="O12" i="4"/>
  <c r="O20" i="4"/>
  <c r="K35" i="4"/>
  <c r="K37" i="4" s="1"/>
  <c r="B41" i="4"/>
  <c r="B37" i="3"/>
  <c r="C29" i="3" s="1"/>
  <c r="F35" i="3"/>
  <c r="B40" i="3" l="1"/>
  <c r="C35" i="3"/>
  <c r="D40" i="3"/>
  <c r="E12" i="3"/>
  <c r="E20" i="3"/>
  <c r="E28" i="3"/>
  <c r="E22" i="3"/>
  <c r="E16" i="3"/>
  <c r="E9" i="3"/>
  <c r="E18" i="3"/>
  <c r="E19" i="3"/>
  <c r="E7" i="3"/>
  <c r="E13" i="3"/>
  <c r="E21" i="3"/>
  <c r="E14" i="3"/>
  <c r="E32" i="3"/>
  <c r="E8" i="3"/>
  <c r="E34" i="3"/>
  <c r="E17" i="3"/>
  <c r="E26" i="3"/>
  <c r="E27" i="3"/>
  <c r="E15" i="3"/>
  <c r="E23" i="3"/>
  <c r="E33" i="3"/>
  <c r="E24" i="3"/>
  <c r="E25" i="3"/>
  <c r="E10" i="3"/>
  <c r="E37" i="3"/>
  <c r="E11" i="3"/>
  <c r="E29" i="3"/>
  <c r="C15" i="3"/>
  <c r="C23" i="3"/>
  <c r="C33" i="3"/>
  <c r="C7" i="3"/>
  <c r="C25" i="3"/>
  <c r="C11" i="3"/>
  <c r="C20" i="3"/>
  <c r="C13" i="3"/>
  <c r="C22" i="3"/>
  <c r="C32" i="3"/>
  <c r="C8" i="3"/>
  <c r="C16" i="3"/>
  <c r="C24" i="3"/>
  <c r="C34" i="3"/>
  <c r="C9" i="3"/>
  <c r="C17" i="3"/>
  <c r="C19" i="3"/>
  <c r="C28" i="3"/>
  <c r="C21" i="3"/>
  <c r="C14" i="3"/>
  <c r="C10" i="3"/>
  <c r="C18" i="3"/>
  <c r="C26" i="3"/>
  <c r="C37" i="3"/>
  <c r="C27" i="3"/>
  <c r="C12" i="3"/>
  <c r="F37" i="3"/>
  <c r="G35" i="3" s="1"/>
  <c r="Q29" i="4"/>
  <c r="Q37" i="4" s="1"/>
  <c r="P41" i="4"/>
  <c r="Q8" i="4"/>
  <c r="Q16" i="4"/>
  <c r="Q24" i="4"/>
  <c r="Q34" i="4"/>
  <c r="Q9" i="4"/>
  <c r="Q17" i="4"/>
  <c r="Q25" i="4"/>
  <c r="Q10" i="4"/>
  <c r="Q18" i="4"/>
  <c r="Q26" i="4"/>
  <c r="Q7" i="4"/>
  <c r="Q22" i="4"/>
  <c r="Q23" i="4"/>
  <c r="Q11" i="4"/>
  <c r="Q19" i="4"/>
  <c r="Q12" i="4"/>
  <c r="Q20" i="4"/>
  <c r="Q13" i="4"/>
  <c r="Q21" i="4"/>
  <c r="Q14" i="4"/>
  <c r="Q32" i="4"/>
  <c r="Q15" i="4"/>
  <c r="Q33" i="4"/>
  <c r="Q28" i="4"/>
  <c r="Q27" i="4"/>
  <c r="F40" i="3" l="1"/>
  <c r="G19" i="3"/>
  <c r="G12" i="3"/>
  <c r="G28" i="3"/>
  <c r="G13" i="3"/>
  <c r="G22" i="3"/>
  <c r="G9" i="3"/>
  <c r="G21" i="3"/>
  <c r="G14" i="3"/>
  <c r="G10" i="3"/>
  <c r="G18" i="3"/>
  <c r="G37" i="3"/>
  <c r="G11" i="3"/>
  <c r="G27" i="3"/>
  <c r="G7" i="3"/>
  <c r="G20" i="3"/>
  <c r="G32" i="3"/>
  <c r="G33" i="3"/>
  <c r="G23" i="3"/>
  <c r="G17" i="3"/>
  <c r="G24" i="3"/>
  <c r="G25" i="3"/>
  <c r="G26" i="3"/>
  <c r="G8" i="3"/>
  <c r="G34" i="3"/>
  <c r="G15" i="3"/>
  <c r="G16" i="3"/>
  <c r="G29" i="3"/>
  <c r="F9" i="5"/>
  <c r="F10" i="5"/>
  <c r="F11" i="5"/>
  <c r="F12" i="5"/>
  <c r="F13" i="5"/>
  <c r="F14" i="5"/>
  <c r="F15" i="5"/>
  <c r="F16" i="5"/>
  <c r="F17" i="5"/>
  <c r="F18" i="5"/>
  <c r="F19" i="5"/>
  <c r="F20" i="5"/>
  <c r="F21" i="5"/>
  <c r="F22" i="5"/>
  <c r="F23" i="5"/>
  <c r="F24" i="5"/>
  <c r="F25" i="5"/>
  <c r="F27" i="5"/>
  <c r="F28" i="5"/>
  <c r="F29" i="5"/>
  <c r="F8" i="5"/>
  <c r="B30" i="5"/>
  <c r="D26" i="5" s="1"/>
  <c r="B36" i="5"/>
  <c r="F10" i="2"/>
  <c r="H10" i="2" s="1"/>
  <c r="D35" i="2"/>
  <c r="E35" i="2"/>
  <c r="B35" i="2"/>
  <c r="F39" i="2"/>
  <c r="H39" i="2" s="1"/>
  <c r="B29" i="2"/>
  <c r="D29" i="2"/>
  <c r="E29" i="2"/>
  <c r="F33" i="2"/>
  <c r="H33" i="2" s="1"/>
  <c r="F32" i="2"/>
  <c r="F8" i="2"/>
  <c r="F9" i="2"/>
  <c r="H9" i="2" s="1"/>
  <c r="F11" i="2"/>
  <c r="H11" i="2" s="1"/>
  <c r="F12" i="2"/>
  <c r="H12" i="2" s="1"/>
  <c r="F13" i="2"/>
  <c r="H13" i="2" s="1"/>
  <c r="F14" i="2"/>
  <c r="H14" i="2" s="1"/>
  <c r="F15" i="2"/>
  <c r="H15" i="2" s="1"/>
  <c r="F16" i="2"/>
  <c r="H16" i="2" s="1"/>
  <c r="F17" i="2"/>
  <c r="H17" i="2" s="1"/>
  <c r="F18" i="2"/>
  <c r="H18" i="2" s="1"/>
  <c r="F19" i="2"/>
  <c r="H19" i="2" s="1"/>
  <c r="F20" i="2"/>
  <c r="H20" i="2" s="1"/>
  <c r="F21" i="2"/>
  <c r="H21" i="2" s="1"/>
  <c r="F22" i="2"/>
  <c r="H22" i="2" s="1"/>
  <c r="F23" i="2"/>
  <c r="H23" i="2" s="1"/>
  <c r="F24" i="2"/>
  <c r="H24" i="2" s="1"/>
  <c r="F26" i="2"/>
  <c r="H26" i="2" s="1"/>
  <c r="F27" i="2"/>
  <c r="H27" i="2" s="1"/>
  <c r="F28" i="2"/>
  <c r="H28" i="2" s="1"/>
  <c r="F34" i="2"/>
  <c r="H34" i="2" s="1"/>
  <c r="F7" i="2"/>
  <c r="H7" i="2" s="1"/>
  <c r="B32" i="1"/>
  <c r="B31" i="1"/>
  <c r="D34" i="1"/>
  <c r="E34" i="1"/>
  <c r="F34" i="1"/>
  <c r="G34" i="1"/>
  <c r="H34" i="1"/>
  <c r="I34" i="1"/>
  <c r="J34" i="1"/>
  <c r="K34" i="1"/>
  <c r="L34" i="1"/>
  <c r="L36" i="1" s="1"/>
  <c r="M34" i="1"/>
  <c r="N34" i="1"/>
  <c r="O34" i="1"/>
  <c r="P34" i="1"/>
  <c r="D28" i="1"/>
  <c r="D36" i="1" s="1"/>
  <c r="E28" i="1"/>
  <c r="E36" i="1" s="1"/>
  <c r="F28" i="1"/>
  <c r="G28" i="1"/>
  <c r="H28" i="1"/>
  <c r="I28" i="1"/>
  <c r="I36" i="1" s="1"/>
  <c r="J28" i="1"/>
  <c r="J36" i="1" s="1"/>
  <c r="K28" i="1"/>
  <c r="K36" i="1" s="1"/>
  <c r="L28" i="1"/>
  <c r="M28" i="1"/>
  <c r="M36" i="1" s="1"/>
  <c r="N28" i="1"/>
  <c r="O28" i="1"/>
  <c r="P28" i="1"/>
  <c r="B33" i="1"/>
  <c r="O36" i="1" l="1"/>
  <c r="G36" i="1"/>
  <c r="F36" i="1"/>
  <c r="N36" i="1"/>
  <c r="P36" i="1"/>
  <c r="H36" i="1"/>
  <c r="B37" i="2"/>
  <c r="C35" i="2" s="1"/>
  <c r="C29" i="2"/>
  <c r="F35" i="2"/>
  <c r="B38" i="5"/>
  <c r="C28" i="5" s="1"/>
  <c r="D8" i="5"/>
  <c r="C8" i="5"/>
  <c r="D24" i="5"/>
  <c r="D16" i="5"/>
  <c r="D23" i="5"/>
  <c r="D15" i="5"/>
  <c r="D22" i="5"/>
  <c r="D14" i="5"/>
  <c r="D30" i="5"/>
  <c r="D21" i="5"/>
  <c r="D13" i="5"/>
  <c r="D29" i="5"/>
  <c r="D12" i="5"/>
  <c r="D11" i="5"/>
  <c r="D27" i="5"/>
  <c r="D18" i="5"/>
  <c r="D10" i="5"/>
  <c r="D20" i="5"/>
  <c r="D28" i="5"/>
  <c r="D19" i="5"/>
  <c r="D25" i="5"/>
  <c r="D17" i="5"/>
  <c r="D9" i="5"/>
  <c r="E37" i="2"/>
  <c r="E40" i="2" s="1"/>
  <c r="H32" i="2"/>
  <c r="H35" i="2" s="1"/>
  <c r="D37" i="2"/>
  <c r="D40" i="2" s="1"/>
  <c r="F29" i="2"/>
  <c r="H8" i="2"/>
  <c r="H29" i="2" s="1"/>
  <c r="B34" i="1"/>
  <c r="C17" i="5" l="1"/>
  <c r="F40" i="5"/>
  <c r="C38" i="5"/>
  <c r="C10" i="5"/>
  <c r="C23" i="5"/>
  <c r="F37" i="2"/>
  <c r="G10" i="2" s="1"/>
  <c r="C13" i="5"/>
  <c r="C18" i="5"/>
  <c r="C21" i="5"/>
  <c r="C22" i="5"/>
  <c r="C9" i="5"/>
  <c r="C30" i="5"/>
  <c r="C27" i="5"/>
  <c r="B40" i="2"/>
  <c r="C8" i="2"/>
  <c r="C16" i="2"/>
  <c r="C24" i="2"/>
  <c r="C34" i="2"/>
  <c r="C9" i="2"/>
  <c r="C17" i="2"/>
  <c r="C25" i="2"/>
  <c r="C10" i="2"/>
  <c r="C18" i="2"/>
  <c r="C26" i="2"/>
  <c r="C37" i="2"/>
  <c r="C22" i="2"/>
  <c r="C15" i="2"/>
  <c r="C23" i="2"/>
  <c r="C33" i="2"/>
  <c r="C11" i="2"/>
  <c r="C19" i="2"/>
  <c r="C27" i="2"/>
  <c r="C12" i="2"/>
  <c r="C20" i="2"/>
  <c r="C28" i="2"/>
  <c r="C13" i="2"/>
  <c r="C21" i="2"/>
  <c r="C14" i="2"/>
  <c r="C32" i="2"/>
  <c r="C7" i="2"/>
  <c r="H37" i="2"/>
  <c r="H40" i="2" s="1"/>
  <c r="C12" i="5"/>
  <c r="C26" i="5"/>
  <c r="C15" i="5"/>
  <c r="C25" i="5"/>
  <c r="C34" i="5"/>
  <c r="C14" i="5"/>
  <c r="C16" i="5"/>
  <c r="C36" i="5"/>
  <c r="C20" i="5"/>
  <c r="C33" i="5"/>
  <c r="C24" i="5"/>
  <c r="C11" i="5"/>
  <c r="C29" i="5"/>
  <c r="C35" i="5"/>
  <c r="C19" i="5"/>
  <c r="G33" i="2" l="1"/>
  <c r="G16" i="2"/>
  <c r="G35" i="2"/>
  <c r="G34" i="2"/>
  <c r="G32" i="2"/>
  <c r="G22" i="2"/>
  <c r="G25" i="2"/>
  <c r="G24" i="2"/>
  <c r="G8" i="2"/>
  <c r="G9" i="2"/>
  <c r="G28" i="2"/>
  <c r="G14" i="2"/>
  <c r="G12" i="2"/>
  <c r="G15" i="2"/>
  <c r="G7" i="2"/>
  <c r="G21" i="2"/>
  <c r="G23" i="2"/>
  <c r="G29" i="2"/>
  <c r="G27" i="2"/>
  <c r="G20" i="2"/>
  <c r="G19" i="2"/>
  <c r="G13" i="2"/>
  <c r="G26" i="2"/>
  <c r="G11" i="2"/>
  <c r="G37" i="2"/>
  <c r="F40" i="2"/>
  <c r="G17" i="2"/>
  <c r="G18" i="2"/>
  <c r="I8" i="2"/>
  <c r="I16" i="2"/>
  <c r="I24" i="2"/>
  <c r="I34" i="2"/>
  <c r="I10" i="2"/>
  <c r="I26" i="2"/>
  <c r="I21" i="2"/>
  <c r="I23" i="2"/>
  <c r="I9" i="2"/>
  <c r="I17" i="2"/>
  <c r="I25" i="2"/>
  <c r="I18" i="2"/>
  <c r="I37" i="2"/>
  <c r="I29" i="2"/>
  <c r="I14" i="2"/>
  <c r="I22" i="2"/>
  <c r="I32" i="2"/>
  <c r="I33" i="2"/>
  <c r="I11" i="2"/>
  <c r="I19" i="2"/>
  <c r="I27" i="2"/>
  <c r="I7" i="2"/>
  <c r="I12" i="2"/>
  <c r="I20" i="2"/>
  <c r="I28" i="2"/>
  <c r="I13" i="2"/>
  <c r="I15" i="2"/>
  <c r="I35" i="2"/>
  <c r="B10" i="1"/>
  <c r="B12" i="1"/>
  <c r="B14" i="1"/>
  <c r="B15" i="1"/>
  <c r="B21" i="1"/>
  <c r="B22" i="1"/>
  <c r="B23" i="1"/>
  <c r="B26" i="1"/>
  <c r="B13" i="1"/>
  <c r="B18" i="1"/>
  <c r="B7" i="1"/>
  <c r="B8" i="1"/>
  <c r="B9" i="1"/>
  <c r="B11" i="1"/>
  <c r="B16" i="1"/>
  <c r="B17" i="1"/>
  <c r="B19" i="1"/>
  <c r="B20" i="1"/>
  <c r="B24" i="1"/>
  <c r="B25" i="1"/>
  <c r="B27" i="1"/>
  <c r="B28" i="1" l="1"/>
  <c r="F20" i="8"/>
  <c r="H20" i="8" s="1"/>
  <c r="B21" i="8"/>
  <c r="F21" i="8" s="1"/>
  <c r="H21" i="8" s="1"/>
  <c r="B36" i="1" l="1"/>
  <c r="C28" i="1"/>
  <c r="B25" i="8"/>
  <c r="C7" i="8" s="1"/>
  <c r="C36" i="1" l="1"/>
  <c r="C31" i="1"/>
  <c r="C32" i="1"/>
  <c r="C33" i="1"/>
  <c r="C34" i="1"/>
  <c r="C15" i="1"/>
  <c r="C14" i="1"/>
  <c r="C11" i="1"/>
  <c r="C7" i="1"/>
  <c r="C12" i="1"/>
  <c r="C22" i="1"/>
  <c r="C18" i="1"/>
  <c r="C19" i="1"/>
  <c r="C27" i="1"/>
  <c r="C10" i="1"/>
  <c r="C13" i="1"/>
  <c r="C9" i="1"/>
  <c r="C8" i="1"/>
  <c r="C17" i="1"/>
  <c r="C21" i="1"/>
  <c r="C20" i="1"/>
  <c r="C26" i="1"/>
  <c r="C16" i="1"/>
  <c r="C23" i="1"/>
  <c r="C25" i="1"/>
  <c r="C24" i="1"/>
  <c r="C15" i="8"/>
  <c r="C13" i="8"/>
  <c r="C16" i="8"/>
  <c r="C23" i="8"/>
  <c r="C11" i="8"/>
  <c r="C9" i="8"/>
  <c r="C12" i="8"/>
  <c r="C17" i="8"/>
  <c r="C20" i="8"/>
  <c r="C18" i="8"/>
  <c r="C21" i="8"/>
  <c r="C8" i="8"/>
  <c r="C19" i="8"/>
  <c r="F25" i="8"/>
  <c r="H25" i="8" s="1"/>
  <c r="C25" i="8" l="1"/>
</calcChain>
</file>

<file path=xl/sharedStrings.xml><?xml version="1.0" encoding="utf-8"?>
<sst xmlns="http://schemas.openxmlformats.org/spreadsheetml/2006/main" count="685" uniqueCount="403">
  <si>
    <t>a*Inpatient Hospital</t>
  </si>
  <si>
    <t>b*Outpatient Hospital</t>
  </si>
  <si>
    <t>c*Mental Hospital (&gt; 65)</t>
  </si>
  <si>
    <t>d*Psychiatric Hospital (&lt; 21)</t>
  </si>
  <si>
    <t>e*Physician</t>
  </si>
  <si>
    <t>f*Clinics</t>
  </si>
  <si>
    <t>g*Nursing Facility</t>
  </si>
  <si>
    <t>h*Intermediate Care Facility (Mentally Retarded)</t>
  </si>
  <si>
    <t>i*Dental</t>
  </si>
  <si>
    <t>j*Prescribed Drugs</t>
  </si>
  <si>
    <t>k*Home Health</t>
  </si>
  <si>
    <t>l*CAP/Disabled Adult</t>
  </si>
  <si>
    <t>m*CAP/Mentally Retarded</t>
  </si>
  <si>
    <t>n*CAP/Children</t>
  </si>
  <si>
    <t>o*Personal Care</t>
  </si>
  <si>
    <t>q*Hospice</t>
  </si>
  <si>
    <t>r*EPSDT (Health Check)</t>
  </si>
  <si>
    <t>s*Lab &amp; X-ray</t>
  </si>
  <si>
    <t>u*High Risk Intervention Residential</t>
  </si>
  <si>
    <t>v*Practitioner-Non Physician</t>
  </si>
  <si>
    <t>w*Other Services</t>
  </si>
  <si>
    <t>x*HMO Premiums</t>
  </si>
  <si>
    <t>Total</t>
  </si>
  <si>
    <t>Type of Service</t>
  </si>
  <si>
    <t>Aged</t>
  </si>
  <si>
    <t>Blind</t>
  </si>
  <si>
    <t>Disabled</t>
  </si>
  <si>
    <t>Other Adult**</t>
  </si>
  <si>
    <t xml:space="preserve"> Children***</t>
  </si>
  <si>
    <t>MSCHIP</t>
  </si>
  <si>
    <t>Breast &amp; Cervical Cancer</t>
  </si>
  <si>
    <t>Family Planning</t>
  </si>
  <si>
    <t>Medsolution Encounters</t>
  </si>
  <si>
    <t>Adjustments and Others</t>
  </si>
  <si>
    <t>Premiums:</t>
  </si>
  <si>
    <t>Medicare, Part A Premiums</t>
  </si>
  <si>
    <t>Medicare, Part B Premiums</t>
  </si>
  <si>
    <t>HMO Premiums</t>
  </si>
  <si>
    <t>Total Premiums</t>
  </si>
  <si>
    <t>Grand Total Services and Premiums</t>
  </si>
  <si>
    <t>Total Services</t>
  </si>
  <si>
    <t>Table 10</t>
  </si>
  <si>
    <t>North Carolina Medicaid</t>
  </si>
  <si>
    <t>State Fiscal Year 2016</t>
  </si>
  <si>
    <t>Total Elderly</t>
  </si>
  <si>
    <t>Total Elderly Recipients</t>
  </si>
  <si>
    <t>Expenditures Per Recipient**</t>
  </si>
  <si>
    <t>Table 11</t>
  </si>
  <si>
    <t>Psychiatric Hospital (&lt; 21)</t>
  </si>
  <si>
    <t>Adult Home Care</t>
  </si>
  <si>
    <t>*          By April 2013 all Counties were under the Behavioral Health HMO (The LMEs) – The 1915(b) Waiver for all Behavioral Health Services – Psych Hospitals, ICF/MR,  Mental Health Provides like Psychiatrist, sychologist, Licensed Mental Health Nurses, Substance Abuse Counselors.</t>
  </si>
  <si>
    <t xml:space="preserve">  In addition ALL CAP/MR Services were also as of April 2013 provided under 1915(c) – Innovations with service delivery through the LME under the authority of the 1915(b).  </t>
  </si>
  <si>
    <t xml:space="preserve"> **       Includes individuals covered under SOBRA Pregnant Women policies or individuals age 21 &amp; over under TANF or AFDC-related coverage or family planning waiver.</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</si>
  <si>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</si>
  <si>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</si>
  <si>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Note: Program Category Totals do not include adjustments processed by DMA, settlements, disproportionate share costs and State and county administration costs and certified public funds in other agencies.  Also, financial data reported in the PER originates from and relates to "claims paid" within MMIS.</t>
  </si>
  <si>
    <t>Percentage of Paid Claims and Premiums</t>
  </si>
  <si>
    <t>Percentage of Paid Claims only</t>
  </si>
  <si>
    <t>Expenditures per Recipient</t>
  </si>
  <si>
    <t>Expenditures SFY 2016</t>
  </si>
  <si>
    <t>Total Recipients</t>
  </si>
  <si>
    <t>Table 12</t>
  </si>
  <si>
    <t>Total Disabled/Blind Recipients</t>
  </si>
  <si>
    <t>Service Expenditures Per Recipient**</t>
  </si>
  <si>
    <t>Mental Hospital (&gt; 65)</t>
  </si>
  <si>
    <t>Table 13</t>
  </si>
  <si>
    <t>AFDC Adults</t>
  </si>
  <si>
    <t xml:space="preserve">Special    Pregnant   Women </t>
  </si>
  <si>
    <t>AFDC Children &amp; Other Children</t>
  </si>
  <si>
    <t>Medicaid Infants&amp;Children (MIC)</t>
  </si>
  <si>
    <t>Breast Cervical</t>
  </si>
  <si>
    <t>Total Families &amp;  Children  Dollars</t>
  </si>
  <si>
    <t>CAP/Disabled Adult</t>
  </si>
  <si>
    <t>CAP/Mentally Retarded</t>
  </si>
  <si>
    <t>Table 7</t>
  </si>
  <si>
    <t xml:space="preserve">North Carolina Medicaid </t>
  </si>
  <si>
    <t>COUNTY</t>
  </si>
  <si>
    <t>TOTAL</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</si>
  <si>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</si>
  <si>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</si>
  <si>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</si>
  <si>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</si>
  <si>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</si>
  <si>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</si>
  <si>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</si>
  <si>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</si>
  <si>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</si>
  <si>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</si>
  <si>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</si>
  <si>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</si>
  <si>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</si>
  <si>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</si>
  <si>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</si>
  <si>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</si>
  <si>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</si>
  <si>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</si>
  <si>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</si>
  <si>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</si>
  <si>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</si>
  <si>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</si>
  <si>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</si>
  <si>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</si>
  <si>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</si>
  <si>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</si>
  <si>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</si>
  <si>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</si>
  <si>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</si>
  <si>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</si>
  <si>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</si>
  <si>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</si>
  <si>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</si>
  <si>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</si>
  <si>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</si>
  <si>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</si>
  <si>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</si>
  <si>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</si>
  <si>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</si>
  <si>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</si>
  <si>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</si>
  <si>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</si>
  <si>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</si>
  <si>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</si>
  <si>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</si>
  <si>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</si>
  <si>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</si>
  <si>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</si>
  <si>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</si>
  <si>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</si>
  <si>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</si>
  <si>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</si>
  <si>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</si>
  <si>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</si>
  <si>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</si>
  <si>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</si>
  <si>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</si>
  <si>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</si>
  <si>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</si>
  <si>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</si>
  <si>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</si>
  <si>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</si>
  <si>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</si>
  <si>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</si>
  <si>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</si>
  <si>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</si>
  <si>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</si>
  <si>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</si>
  <si>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</si>
  <si>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</si>
  <si>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</si>
  <si>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</si>
  <si>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</si>
  <si>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</si>
  <si>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</si>
  <si>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</si>
  <si>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</si>
  <si>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</si>
  <si>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</si>
  <si>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</si>
  <si>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</si>
  <si>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</si>
  <si>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</si>
  <si>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</si>
  <si>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</si>
  <si>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</si>
  <si>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</si>
  <si>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</si>
  <si>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</si>
  <si>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</si>
  <si>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</si>
  <si>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</si>
  <si>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</si>
  <si>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</si>
  <si>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</si>
  <si>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</si>
  <si>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</si>
  <si>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</si>
  <si>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</si>
  <si>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</si>
  <si>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 TOTAL</t>
  </si>
  <si>
    <t>Fiscal Year</t>
  </si>
  <si>
    <t>Other Children</t>
  </si>
  <si>
    <t>Pregnant Women</t>
  </si>
  <si>
    <t>Infants &amp; Children</t>
  </si>
  <si>
    <t>Qualified Medicare Beneficiaries</t>
  </si>
  <si>
    <t>Aliens and Refugees</t>
  </si>
  <si>
    <t>Unduplicated Total</t>
  </si>
  <si>
    <t>1978-79</t>
  </si>
  <si>
    <t>N/A</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</si>
  <si>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</si>
  <si>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</si>
  <si>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</si>
  <si>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</si>
  <si>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</si>
  <si>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</si>
  <si>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</si>
  <si>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</si>
  <si>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</si>
  <si>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</si>
  <si>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</si>
  <si>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</si>
  <si>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</si>
  <si>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</si>
  <si>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</si>
  <si>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</si>
  <si>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</si>
  <si>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</si>
  <si>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</si>
  <si>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</si>
  <si>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</si>
  <si>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</si>
  <si>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</si>
  <si>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</si>
  <si>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</si>
  <si>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</si>
  <si>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</si>
  <si>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</si>
  <si>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</si>
  <si>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</si>
  <si>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</si>
  <si>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</si>
  <si>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</si>
  <si>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</si>
  <si>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</si>
  <si>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</si>
  <si>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</si>
  <si>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Source: Truven data warehouse</t>
  </si>
  <si>
    <t>SFY 2015</t>
  </si>
  <si>
    <t>Eligibility Group</t>
  </si>
  <si>
    <t>Total Disabled</t>
  </si>
  <si>
    <t>Total Families &amp;Children</t>
  </si>
  <si>
    <t>Medicaid Pregnant Women (MPW)</t>
  </si>
  <si>
    <t>TANF (AFDC) Children &amp; Other Children</t>
  </si>
  <si>
    <t>Breast and Cervical</t>
  </si>
  <si>
    <t>Total Service Expenditures for the above groups</t>
  </si>
  <si>
    <t>Unduplicated total number of recipients for the above group</t>
  </si>
  <si>
    <t>SFY 2016</t>
  </si>
  <si>
    <t xml:space="preserve">Family Planning </t>
  </si>
  <si>
    <t>MCHIP</t>
  </si>
  <si>
    <t>Note1:  all categories are mutually exclusive in any given year; an eligible is counted in only one category during each year (the last category of record) regardless of whether they may have moved between categories.</t>
  </si>
  <si>
    <t>TANF(AFDC Adults &amp; Children)</t>
  </si>
  <si>
    <t>Inpatient Hospital</t>
  </si>
  <si>
    <t>Physician</t>
  </si>
  <si>
    <t>Clinics</t>
  </si>
  <si>
    <t>Nursing Facility</t>
  </si>
  <si>
    <t>Intermediate Care Facility (Mentally Retarded)</t>
  </si>
  <si>
    <t>Dental</t>
  </si>
  <si>
    <t>Prescribed Drugs</t>
  </si>
  <si>
    <t>Home Health</t>
  </si>
  <si>
    <t>Hospice</t>
  </si>
  <si>
    <t>EPSDT (Health Check)</t>
  </si>
  <si>
    <t>Lab &amp; X-ray</t>
  </si>
  <si>
    <t>High Risk Intervention Residential</t>
  </si>
  <si>
    <t>Practitioner-Non Physician</t>
  </si>
  <si>
    <t>Other Services</t>
  </si>
  <si>
    <t>CAP/Children</t>
  </si>
  <si>
    <t>Personal Care</t>
  </si>
  <si>
    <t>Outpatient Hospital</t>
  </si>
  <si>
    <t>SFY 2010</t>
  </si>
  <si>
    <t>SFY 2011</t>
  </si>
  <si>
    <t>SFY 2012</t>
  </si>
  <si>
    <t>SFY 2013</t>
  </si>
  <si>
    <t>SFY 2014</t>
  </si>
  <si>
    <t>Federal</t>
  </si>
  <si>
    <t>County</t>
  </si>
  <si>
    <t>Source: BD701 - State of NC General Ledger System Authorized Monthly Budget Report; Budget Code 14445, for periods ending June of each year.</t>
  </si>
  <si>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</si>
  <si>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</si>
  <si>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</si>
  <si>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</si>
  <si>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DMA pays only the federal share.</t>
  </si>
  <si>
    <t xml:space="preserve">3. Percentages are an aggregate of a variety of match rates applied at different periods during the state fiscal year and for different </t>
  </si>
  <si>
    <t xml:space="preserve">     programs/activities.</t>
  </si>
  <si>
    <t>STATE FISCAL YEAR</t>
  </si>
  <si>
    <t>Total Expenditures</t>
  </si>
  <si>
    <t>Eligibles Change from Prior Year</t>
  </si>
  <si>
    <t>Program Expenditures</t>
  </si>
  <si>
    <t>Change from Prior Year</t>
  </si>
  <si>
    <t>SFY 2008</t>
  </si>
  <si>
    <t>SFY 2009</t>
  </si>
  <si>
    <t>SFY 2014*</t>
  </si>
  <si>
    <t>SFY 2015*</t>
  </si>
  <si>
    <t>SFY 2016*</t>
  </si>
  <si>
    <t>* eligibles change for SFY 2014 forward calculated based on Truven Data warehouse.</t>
  </si>
  <si>
    <t>Table 3</t>
  </si>
  <si>
    <t>Enrolled National Medicaid Providers</t>
  </si>
  <si>
    <t>Provider  Type</t>
  </si>
  <si>
    <t>NPI Count with Multiple Taxonomy codes</t>
  </si>
  <si>
    <t>Agencies</t>
  </si>
  <si>
    <t>Allopathic &amp; Osteopathic Physicians</t>
  </si>
  <si>
    <t>Ambulatory Health Care Facilities</t>
  </si>
  <si>
    <t>Behavioral Health &amp; Social Service Providers</t>
  </si>
  <si>
    <t>Chiropractic Providers</t>
  </si>
  <si>
    <t>Dental Providers</t>
  </si>
  <si>
    <t>Dietary &amp; Nutritional Service Providers</t>
  </si>
  <si>
    <t>Eye and Vision Services Providers</t>
  </si>
  <si>
    <t>Group</t>
  </si>
  <si>
    <t>Hospital Units</t>
  </si>
  <si>
    <t>Hospitals</t>
  </si>
  <si>
    <t>Laboratories</t>
  </si>
  <si>
    <t>Managed Care Organizations</t>
  </si>
  <si>
    <t>Nursing &amp; Custodial Care Facilities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</si>
  <si>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</si>
  <si>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</si>
  <si>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</si>
  <si>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</si>
  <si>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</si>
  <si>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t>
  </si>
  <si>
    <t>Respite Care Facility</t>
  </si>
  <si>
    <t>Speech, Language and Hearing Service Providers</t>
  </si>
  <si>
    <t>Suppliers</t>
  </si>
  <si>
    <t>Transportation Services</t>
  </si>
  <si>
    <t>Note: This is a count of all NPI providers that have a claim in the SFY 2016</t>
  </si>
  <si>
    <t>Run Date: 07/21/2016</t>
  </si>
  <si>
    <t xml:space="preserve">Unduplicated NPI Count By Type </t>
  </si>
  <si>
    <t>Administrative Expenditures</t>
  </si>
  <si>
    <t xml:space="preserve">SFY 2015 -% of Total </t>
  </si>
  <si>
    <t xml:space="preserve">SFY 2016 -% of Total </t>
  </si>
  <si>
    <t>2016 Expenditures per Recipient</t>
  </si>
  <si>
    <t>2015 Expenditures per Recipient</t>
  </si>
  <si>
    <t>2016 
Number of Recipients</t>
  </si>
  <si>
    <t>2015 
Number of Recipients</t>
  </si>
  <si>
    <t>TANF (AFDC) Adults (&gt; 21)</t>
  </si>
  <si>
    <t>M-SCHIP</t>
  </si>
  <si>
    <t>Medicare-Aid (MQBQ &amp; MQBB &amp; MQBE)</t>
  </si>
  <si>
    <t>Percent of Service Dollars</t>
  </si>
  <si>
    <t>Total Service Dollars</t>
  </si>
  <si>
    <t>MQBQ 
Medicare Qualified Beneficiary ****</t>
  </si>
  <si>
    <t>MQBB+MQBE
Part B Premium Only</t>
  </si>
  <si>
    <t>Alien 
&amp; Refugees</t>
  </si>
  <si>
    <t>Breast 
&amp; Cervical 
Cancer</t>
  </si>
  <si>
    <t>Total Qualified Beneficieries</t>
  </si>
  <si>
    <t>Total Elderly Dollars</t>
  </si>
  <si>
    <t>SFY 2016 
% of Total Dollars</t>
  </si>
  <si>
    <t>SFY 2015 
% of Total Dollars</t>
  </si>
  <si>
    <t>SFY 2014 
% of Total Dollars</t>
  </si>
  <si>
    <t>MQBQ 
Medicare Qualified Beneficiary</t>
  </si>
  <si>
    <t>Total Blind &amp; Disabled Dollars</t>
  </si>
  <si>
    <r>
      <rPr>
        <b/>
        <sz val="8"/>
        <rFont val="Trebuchet MS"/>
        <family val="2"/>
      </rPr>
      <t>Note</t>
    </r>
    <r>
      <rPr>
        <sz val="8"/>
        <rFont val="Trebuchet MS"/>
        <family val="2"/>
      </rPr>
      <t>: Service Expenditure/Recipient amounts do not contain adjustments, settlements or administrative costs.</t>
    </r>
  </si>
  <si>
    <t>% of Service Dollars</t>
  </si>
  <si>
    <t>Table 9</t>
  </si>
  <si>
    <t>Table 8</t>
  </si>
  <si>
    <t>Table 4</t>
  </si>
  <si>
    <t>State Fiscal Years 2010 - 2016</t>
  </si>
  <si>
    <t>Sources of North Carolina Medicaid Funds</t>
  </si>
  <si>
    <t>Table 5</t>
  </si>
  <si>
    <t>State Fiscal Years 2008 - 2016</t>
  </si>
  <si>
    <t>Program and Administrative Expenditure History</t>
  </si>
  <si>
    <t>Table 6</t>
  </si>
  <si>
    <t>State Fischal Years 1979 - 2016</t>
  </si>
  <si>
    <r>
      <t>State</t>
    </r>
    <r>
      <rPr>
        <vertAlign val="superscript"/>
        <sz val="10"/>
        <rFont val="Trebuchet MS"/>
        <family val="2"/>
      </rPr>
      <t>1</t>
    </r>
  </si>
  <si>
    <r>
      <t>Other State</t>
    </r>
    <r>
      <rPr>
        <vertAlign val="superscript"/>
        <sz val="10"/>
        <rFont val="Trebuchet MS"/>
        <family val="2"/>
      </rPr>
      <t>2</t>
    </r>
  </si>
  <si>
    <r>
      <t>Total</t>
    </r>
    <r>
      <rPr>
        <b/>
        <vertAlign val="superscript"/>
        <sz val="10"/>
        <rFont val="Trebuchet MS"/>
        <family val="2"/>
      </rPr>
      <t>3</t>
    </r>
  </si>
  <si>
    <t>2015 Est. County Population</t>
  </si>
  <si>
    <t>Number of Medicaid Eligibles</t>
  </si>
  <si>
    <t>Expenditure per Eligible</t>
  </si>
  <si>
    <t>Per Capita Expenditure</t>
  </si>
  <si>
    <t>Ranking</t>
  </si>
  <si>
    <t>Eligibles per 1,000 Population</t>
  </si>
  <si>
    <t>% of Medicaid Eligibles based on 2015 Population</t>
  </si>
  <si>
    <t>Percent of Recipients</t>
  </si>
  <si>
    <t>SFY 2016 Expenditures Per Recipient</t>
  </si>
  <si>
    <t>SFY 2015 Expenditures Per Recipient</t>
  </si>
  <si>
    <t>2015/2016 % Change</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</si>
  <si>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</si>
  <si>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</si>
  <si>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</si>
  <si>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</si>
  <si>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</si>
  <si>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</si>
  <si>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</si>
  <si>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</si>
  <si>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</si>
  <si>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</si>
  <si>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Note: the following amounts were included in the above figures in addition to the NCTRACKS payments:</t>
  </si>
  <si>
    <t xml:space="preserve">                         Source: </t>
  </si>
  <si>
    <r>
      <rPr>
        <b/>
        <sz val="11"/>
        <rFont val="Calibri"/>
        <family val="2"/>
      </rPr>
      <t>Note1:</t>
    </r>
    <r>
      <rPr>
        <sz val="11"/>
        <rFont val="Calibri"/>
        <family val="2"/>
      </rPr>
      <t xml:space="preserve"> Program Category Totals do not include adjustments processed by DMA, settlements, disproportionate share costs and State and county administration costs and certified public funds in other agencies. </t>
    </r>
  </si>
  <si>
    <r>
      <rPr>
        <b/>
        <sz val="11"/>
        <rFont val="Calibri"/>
        <family val="2"/>
      </rPr>
      <t>Note2</t>
    </r>
    <r>
      <rPr>
        <sz val="11"/>
        <rFont val="Calibri"/>
        <family val="2"/>
      </rPr>
      <t>: Med-Solution is not included.</t>
    </r>
  </si>
  <si>
    <r>
      <rPr>
        <b/>
        <sz val="11"/>
        <color theme="1"/>
        <rFont val="Calibri"/>
        <family val="2"/>
        <scheme val="minor"/>
      </rPr>
      <t>Source:</t>
    </r>
    <r>
      <rPr>
        <sz val="11"/>
        <color theme="1"/>
        <rFont val="Calibri"/>
        <family val="2"/>
        <scheme val="minor"/>
      </rPr>
      <t xml:space="preserve"> Truven data warehouse (Claim heafer, Claim line, Claim line COS, and Buyin Span tables)</t>
    </r>
  </si>
  <si>
    <t xml:space="preserve">Note2: Medicare Part A&amp;B were excluded from this table. Also,family planning, Adjustments, and Medsolution were excluded from this table.  </t>
  </si>
  <si>
    <r>
      <rPr>
        <b/>
        <sz val="10"/>
        <color theme="1"/>
        <rFont val="Calibri"/>
        <family val="2"/>
        <scheme val="minor"/>
      </rPr>
      <t xml:space="preserve">Source: </t>
    </r>
    <r>
      <rPr>
        <sz val="10"/>
        <color theme="1"/>
        <rFont val="Calibri"/>
        <family val="2"/>
        <scheme val="minor"/>
      </rPr>
      <t xml:space="preserve"> SFY2016 Truven data warehouse (Claim heafer, Claim line, Claim line COS, and Buyin Span tables)</t>
    </r>
  </si>
  <si>
    <t>Percent 
Change</t>
  </si>
  <si>
    <t>Note:</t>
  </si>
  <si>
    <t>County number of Medicaid eligibles were corrected (duplicates removed) and reposted 4/17/2017.</t>
  </si>
  <si>
    <t>1.Truven Data warehouse (Encounter and Medsolution claims were excluded).</t>
  </si>
  <si>
    <t>2. EJ752 Report.</t>
  </si>
  <si>
    <t>3.County population is obtained from NC Budget and Management (NC OSBM).</t>
  </si>
  <si>
    <t>4. Eligibles are counted in only one county during each year (the last county of record) regardless of whether they may have moved between counties.</t>
  </si>
  <si>
    <t>Source: Truven data warehouse.</t>
  </si>
  <si>
    <t xml:space="preserve">Note1: Unduplicated number of recipients was obtained to reflect that the Medicaid recipient might have appeared more than once among eligibility groups listed above. </t>
  </si>
  <si>
    <t xml:space="preserve">Medicaid Eligibles and Program Payments for which the County is Responsible for Its Computable Share </t>
  </si>
  <si>
    <t>HealthChoice eligibles are not included.</t>
  </si>
  <si>
    <t>Medicaid Expenditures by Type of Service</t>
  </si>
  <si>
    <r>
      <rPr>
        <b/>
        <sz val="11"/>
        <rFont val="Calibri"/>
        <family val="2"/>
      </rPr>
      <t>Note3</t>
    </r>
    <r>
      <rPr>
        <sz val="11"/>
        <rFont val="Calibri"/>
        <family val="2"/>
      </rPr>
      <t>: HealthChoice is not included.</t>
    </r>
  </si>
  <si>
    <t>Medicaid Service Expenditures by Recipient Group</t>
  </si>
  <si>
    <t>Medicaid Service Expenditures for Selected Major Medical Services by Program Category</t>
  </si>
  <si>
    <t>Note3: HealthChoice is not included.</t>
  </si>
  <si>
    <t xml:space="preserve">          HealthChoice is not included.</t>
  </si>
  <si>
    <t>Medicaid Service Expenditures for the Elderly</t>
  </si>
  <si>
    <t xml:space="preserve">Medicaid Service Expenditures for Families and Children </t>
  </si>
  <si>
    <t>Medicaid Service Expenditures for the Disabled &amp; Blind</t>
  </si>
  <si>
    <t>Annual Unduplicated Medicaid Eligibility</t>
  </si>
  <si>
    <t>Note2:  HealthChoice note included</t>
  </si>
  <si>
    <t>Note3:  as of 7/28/2016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</si>
</sst>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_);\(0.00%\)"/>
    <numFmt numFmtId="167" formatCode="0.0%"/>
    <numFmt numFmtId="168" formatCode="General_)"/>
    <numFmt numFmtId="169" formatCode="&quot;$&quot;#,##0"/>
    <numFmt numFmtId="170" formatCode="0.000%"/>
    <numFmt numFmtId="171" formatCode="&quot;$&quot;#,##0.00"/>
    <numFmt numFmtId="172" formatCode="0.0%_);\(0.0%\)"/>
  </numFmts>
  <fonts count="44" x14ac:knownFonts="1">
    <font>
      <sz val="11"/>
      <color theme="1"/>
      <name val="Calibri"/>
      <family val="2"/>
      <scheme val="minor"/>
    </font>
    <font>
      <sz val="11"/>
      <color theme="1"/>
      <name val="Calibri"/>
      <family val="2"/>
      <scheme val="minor"/>
    </font>
    <font>
      <sz val="10"/>
      <name val="MS Sans Serif"/>
    </font>
    <font>
      <sz val="10"/>
      <name val="Courier"/>
    </font>
    <font>
      <sz val="10"/>
      <name val="Arial"/>
      <family val="2"/>
    </font>
    <font>
      <sz val="10"/>
      <name val="System"/>
    </font>
    <font>
      <u/>
      <sz val="11"/>
      <color theme="10"/>
      <name val="Calibri"/>
      <family val="2"/>
      <scheme val="minor"/>
    </font>
    <font>
      <b/>
      <sz val="14"/>
      <name val="Trebuchet MS"/>
      <family val="2"/>
    </font>
    <font>
      <sz val="14"/>
      <name val="Trebuchet MS"/>
      <family val="2"/>
    </font>
    <font>
      <sz val="12"/>
      <name val="Trebuchet MS"/>
      <family val="2"/>
    </font>
    <font>
      <b/>
      <sz val="11"/>
      <color theme="1"/>
      <name val="Trebuchet MS"/>
      <family val="2"/>
    </font>
    <font>
      <sz val="11"/>
      <color theme="1"/>
      <name val="Trebuchet MS"/>
      <family val="2"/>
    </font>
    <font>
      <sz val="11"/>
      <name val="Trebuchet MS"/>
      <family val="2"/>
    </font>
    <font>
      <u/>
      <sz val="11"/>
      <color theme="10"/>
      <name val="Trebuchet MS"/>
      <family val="2"/>
    </font>
    <font>
      <b/>
      <sz val="12"/>
      <name val="Trebuchet MS"/>
      <family val="2"/>
    </font>
    <font>
      <b/>
      <sz val="11"/>
      <name val="Trebuchet MS"/>
      <family val="2"/>
    </font>
    <font>
      <b/>
      <sz val="10"/>
      <name val="Trebuchet MS"/>
      <family val="2"/>
    </font>
    <font>
      <b/>
      <sz val="11"/>
      <color indexed="8"/>
      <name val="Trebuchet MS"/>
      <family val="2"/>
    </font>
    <font>
      <sz val="11"/>
      <color indexed="8"/>
      <name val="Trebuchet MS"/>
      <family val="2"/>
    </font>
    <font>
      <sz val="10"/>
      <color indexed="8"/>
      <name val="Trebuchet MS"/>
      <family val="2"/>
    </font>
    <font>
      <b/>
      <sz val="10"/>
      <color indexed="8"/>
      <name val="Trebuchet MS"/>
      <family val="2"/>
    </font>
    <font>
      <sz val="10"/>
      <name val="Trebuchet MS"/>
      <family val="2"/>
    </font>
    <font>
      <sz val="10"/>
      <color theme="1"/>
      <name val="Trebuchet MS"/>
      <family val="2"/>
    </font>
    <font>
      <sz val="8"/>
      <name val="Trebuchet MS"/>
      <family val="2"/>
    </font>
    <font>
      <b/>
      <sz val="10"/>
      <color theme="1"/>
      <name val="Trebuchet MS"/>
      <family val="2"/>
    </font>
    <font>
      <sz val="8"/>
      <color theme="1"/>
      <name val="Trebuchet MS"/>
      <family val="2"/>
    </font>
    <font>
      <b/>
      <sz val="8"/>
      <name val="Trebuchet MS"/>
      <family val="2"/>
    </font>
    <font>
      <b/>
      <sz val="10"/>
      <color indexed="12"/>
      <name val="Trebuchet MS"/>
      <family val="2"/>
    </font>
    <font>
      <b/>
      <sz val="8"/>
      <color indexed="12"/>
      <name val="Trebuchet MS"/>
      <family val="2"/>
    </font>
    <font>
      <b/>
      <sz val="12"/>
      <color theme="1"/>
      <name val="Trebuchet MS"/>
      <family val="2"/>
    </font>
    <font>
      <sz val="12"/>
      <color theme="1"/>
      <name val="Trebuchet MS"/>
      <family val="2"/>
    </font>
    <font>
      <vertAlign val="superscript"/>
      <sz val="10"/>
      <name val="Trebuchet MS"/>
      <family val="2"/>
    </font>
    <font>
      <b/>
      <vertAlign val="superscript"/>
      <sz val="10"/>
      <name val="Trebuchet MS"/>
      <family val="2"/>
    </font>
    <font>
      <b/>
      <sz val="11"/>
      <color theme="1"/>
      <name val="Calibri"/>
      <family val="2"/>
      <scheme val="minor"/>
    </font>
    <font>
      <sz val="10"/>
      <name val="Times New Roman"/>
      <family val="1"/>
    </font>
    <font>
      <sz val="10"/>
      <color theme="1"/>
      <name val="Calibri"/>
      <family val="2"/>
      <scheme val="minor"/>
    </font>
    <font>
      <sz val="10"/>
      <color theme="1"/>
      <name val="Times New Roman"/>
      <family val="1"/>
    </font>
    <font>
      <b/>
      <sz val="11"/>
      <color indexed="8"/>
      <name val="Calibri"/>
      <family val="2"/>
    </font>
    <font>
      <sz val="11"/>
      <color indexed="8"/>
      <name val="Calibri"/>
      <family val="2"/>
    </font>
    <font>
      <b/>
      <sz val="11"/>
      <name val="Calibri"/>
      <family val="2"/>
    </font>
    <font>
      <sz val="11"/>
      <color theme="1"/>
      <name val="Calibri"/>
      <family val="2"/>
    </font>
    <font>
      <sz val="11"/>
      <name val="Calibri"/>
      <family val="2"/>
    </font>
    <font>
      <sz val="12"/>
      <name val="Calibri"/>
      <family val="2"/>
    </font>
    <font>
      <b/>
      <sz val="10"/>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xf numFmtId="168" fontId="3" fillId="0" borderId="0" applyFill="0"/>
    <xf numFmtId="0" fontId="4" fillId="0" borderId="0"/>
    <xf numFmtId="0" fontId="5" fillId="0" borderId="0"/>
    <xf numFmtId="0" fontId="4" fillId="0" borderId="0"/>
    <xf numFmtId="0" fontId="2" fillId="0" borderId="0"/>
    <xf numFmtId="0" fontId="6" fillId="0" borderId="0" applyNumberFormat="0" applyFill="0" applyBorder="0" applyAlignment="0" applyProtection="0"/>
  </cellStyleXfs>
  <cellXfs count="436">
    <xf numFmtId="0" fontId="0" fillId="0" borderId="0" xfId="0"/>
    <xf numFmtId="0" fontId="9" fillId="0" borderId="0" xfId="10" applyFont="1" applyBorder="1"/>
    <xf numFmtId="0" fontId="11" fillId="0" borderId="0" xfId="0" applyFont="1" applyBorder="1"/>
    <xf numFmtId="165" fontId="11" fillId="0" borderId="0" xfId="1" applyNumberFormat="1" applyFont="1"/>
    <xf numFmtId="0" fontId="11" fillId="0" borderId="0" xfId="0" applyFont="1"/>
    <xf numFmtId="165" fontId="11" fillId="0" borderId="0" xfId="1" applyNumberFormat="1" applyFont="1" applyBorder="1"/>
    <xf numFmtId="0" fontId="13" fillId="0" borderId="0" xfId="11" applyFont="1" applyAlignment="1">
      <alignment vertical="center"/>
    </xf>
    <xf numFmtId="0" fontId="7" fillId="0" borderId="0" xfId="10" applyNumberFormat="1" applyFont="1" applyFill="1" applyBorder="1" applyAlignment="1">
      <alignment horizontal="left"/>
    </xf>
    <xf numFmtId="0" fontId="8" fillId="0" borderId="0" xfId="10" applyFont="1" applyFill="1" applyBorder="1" applyAlignment="1">
      <alignment horizontal="left"/>
    </xf>
    <xf numFmtId="0" fontId="9" fillId="0" borderId="0" xfId="10" applyFont="1" applyFill="1" applyBorder="1"/>
    <xf numFmtId="0" fontId="8" fillId="0" borderId="0" xfId="9" applyFont="1" applyBorder="1"/>
    <xf numFmtId="0" fontId="7" fillId="0" borderId="0" xfId="9" applyFont="1" applyBorder="1" applyAlignment="1">
      <alignment horizontal="left"/>
    </xf>
    <xf numFmtId="0" fontId="9" fillId="0" borderId="0" xfId="9" applyFont="1" applyBorder="1"/>
    <xf numFmtId="0" fontId="12" fillId="0" borderId="0" xfId="9" applyFont="1" applyBorder="1"/>
    <xf numFmtId="0" fontId="12" fillId="0" borderId="0" xfId="9" applyFont="1" applyBorder="1" applyAlignment="1">
      <alignment horizontal="right"/>
    </xf>
    <xf numFmtId="0" fontId="12" fillId="0" borderId="0" xfId="9" applyFont="1"/>
    <xf numFmtId="0" fontId="12" fillId="0" borderId="0" xfId="9" applyFont="1" applyAlignment="1">
      <alignment horizontal="right"/>
    </xf>
    <xf numFmtId="0" fontId="12" fillId="0" borderId="0" xfId="7" applyFont="1"/>
    <xf numFmtId="0" fontId="12" fillId="0" borderId="0" xfId="7" applyFont="1" applyBorder="1"/>
    <xf numFmtId="0" fontId="12" fillId="0" borderId="0" xfId="7" applyFont="1" applyBorder="1" applyAlignment="1">
      <alignment horizontal="left" wrapText="1"/>
    </xf>
    <xf numFmtId="0" fontId="12" fillId="0" borderId="0" xfId="7" applyFont="1" applyAlignment="1">
      <alignment horizontal="left"/>
    </xf>
    <xf numFmtId="167" fontId="12" fillId="0" borderId="0" xfId="7" applyNumberFormat="1" applyFont="1" applyBorder="1" applyAlignment="1">
      <alignment horizontal="right"/>
    </xf>
    <xf numFmtId="10" fontId="12" fillId="0" borderId="0" xfId="7" applyNumberFormat="1" applyFont="1" applyBorder="1" applyAlignment="1">
      <alignment horizontal="right"/>
    </xf>
    <xf numFmtId="0" fontId="12" fillId="0" borderId="0" xfId="7" applyFont="1" applyAlignment="1">
      <alignment horizontal="right"/>
    </xf>
    <xf numFmtId="0" fontId="12" fillId="0" borderId="0" xfId="7" applyFont="1" applyBorder="1" applyAlignment="1">
      <alignment horizontal="right"/>
    </xf>
    <xf numFmtId="0" fontId="7" fillId="0" borderId="0" xfId="7" applyFont="1" applyFill="1" applyBorder="1" applyAlignment="1">
      <alignment horizontal="right"/>
    </xf>
    <xf numFmtId="0" fontId="12" fillId="0" borderId="0" xfId="7" applyFont="1" applyFill="1" applyBorder="1"/>
    <xf numFmtId="0" fontId="7" fillId="0" borderId="0" xfId="7" applyFont="1" applyFill="1" applyBorder="1" applyAlignment="1">
      <alignment horizontal="left"/>
    </xf>
    <xf numFmtId="165" fontId="11" fillId="0" borderId="0" xfId="1" applyNumberFormat="1" applyFont="1" applyBorder="1" applyAlignment="1">
      <alignment horizontal="right"/>
    </xf>
    <xf numFmtId="0" fontId="12" fillId="0" borderId="0" xfId="7" applyFont="1" applyBorder="1" applyAlignment="1">
      <alignment horizontal="left"/>
    </xf>
    <xf numFmtId="0" fontId="7" fillId="0" borderId="0" xfId="0" applyFont="1" applyFill="1" applyBorder="1" applyAlignment="1"/>
    <xf numFmtId="0" fontId="7" fillId="0" borderId="0" xfId="0" applyFont="1" applyFill="1"/>
    <xf numFmtId="0" fontId="19" fillId="4" borderId="0" xfId="0" applyNumberFormat="1" applyFont="1" applyFill="1" applyBorder="1" applyAlignment="1" applyProtection="1">
      <alignment horizontal="left" wrapText="1"/>
    </xf>
    <xf numFmtId="164" fontId="11" fillId="0" borderId="0" xfId="2" applyNumberFormat="1" applyFont="1" applyBorder="1"/>
    <xf numFmtId="10" fontId="11" fillId="0" borderId="0" xfId="4" applyNumberFormat="1" applyFont="1" applyBorder="1"/>
    <xf numFmtId="0" fontId="20" fillId="4" borderId="0" xfId="0" applyNumberFormat="1" applyFont="1" applyFill="1" applyBorder="1" applyAlignment="1" applyProtection="1">
      <alignment horizontal="left" wrapText="1"/>
    </xf>
    <xf numFmtId="164" fontId="11" fillId="0" borderId="0" xfId="2" applyNumberFormat="1" applyFont="1"/>
    <xf numFmtId="10" fontId="11" fillId="0" borderId="0" xfId="4" applyNumberFormat="1" applyFont="1"/>
    <xf numFmtId="165" fontId="7" fillId="0" borderId="0" xfId="2" applyNumberFormat="1" applyFont="1" applyFill="1" applyBorder="1" applyAlignment="1">
      <alignment horizontal="left"/>
    </xf>
    <xf numFmtId="0" fontId="15" fillId="0" borderId="0" xfId="0" applyFont="1" applyFill="1" applyBorder="1" applyAlignment="1">
      <alignment horizontal="left"/>
    </xf>
    <xf numFmtId="0" fontId="11" fillId="0" borderId="0" xfId="0" applyFont="1" applyBorder="1" applyAlignment="1">
      <alignment horizontal="left"/>
    </xf>
    <xf numFmtId="0" fontId="11" fillId="0" borderId="0" xfId="0" applyFont="1" applyAlignment="1">
      <alignment horizontal="left"/>
    </xf>
    <xf numFmtId="171" fontId="11" fillId="0" borderId="0" xfId="2" applyNumberFormat="1" applyFont="1" applyBorder="1"/>
    <xf numFmtId="169" fontId="11" fillId="0" borderId="0" xfId="2" applyNumberFormat="1" applyFont="1" applyBorder="1"/>
    <xf numFmtId="0" fontId="18" fillId="4" borderId="0" xfId="0" applyNumberFormat="1" applyFont="1" applyFill="1" applyBorder="1" applyAlignment="1" applyProtection="1">
      <alignment horizontal="left" wrapText="1"/>
    </xf>
    <xf numFmtId="165" fontId="18" fillId="4" borderId="0" xfId="1" applyNumberFormat="1" applyFont="1" applyFill="1" applyBorder="1" applyAlignment="1" applyProtection="1">
      <alignment horizontal="right" wrapText="1"/>
    </xf>
    <xf numFmtId="0" fontId="15" fillId="0" borderId="0" xfId="0" applyFont="1" applyFill="1" applyBorder="1" applyAlignment="1">
      <alignment horizontal="right"/>
    </xf>
    <xf numFmtId="165" fontId="15" fillId="0" borderId="0" xfId="0" applyNumberFormat="1" applyFont="1" applyFill="1" applyBorder="1" applyAlignment="1">
      <alignment horizontal="right"/>
    </xf>
    <xf numFmtId="164" fontId="15" fillId="0" borderId="0" xfId="2" applyNumberFormat="1" applyFont="1" applyFill="1" applyBorder="1" applyAlignment="1">
      <alignment horizontal="right"/>
    </xf>
    <xf numFmtId="165" fontId="7" fillId="0" borderId="0" xfId="2" applyNumberFormat="1" applyFont="1" applyFill="1" applyBorder="1" applyAlignment="1">
      <alignment horizontal="right"/>
    </xf>
    <xf numFmtId="3" fontId="15" fillId="0" borderId="0" xfId="0" applyNumberFormat="1" applyFont="1" applyBorder="1" applyAlignment="1">
      <alignment horizontal="center"/>
    </xf>
    <xf numFmtId="0" fontId="15" fillId="0" borderId="0" xfId="0" applyFont="1" applyBorder="1"/>
    <xf numFmtId="3" fontId="7" fillId="0" borderId="0" xfId="0" applyNumberFormat="1" applyFont="1" applyBorder="1" applyAlignment="1">
      <alignment horizontal="left"/>
    </xf>
    <xf numFmtId="0" fontId="10" fillId="0" borderId="0" xfId="0" applyFont="1" applyFill="1" applyBorder="1" applyAlignment="1">
      <alignment horizontal="right"/>
    </xf>
    <xf numFmtId="164" fontId="10" fillId="0" borderId="0" xfId="0" applyNumberFormat="1" applyFont="1" applyFill="1" applyBorder="1" applyAlignment="1">
      <alignment horizontal="right"/>
    </xf>
    <xf numFmtId="167" fontId="10" fillId="0" borderId="0" xfId="1" applyNumberFormat="1" applyFont="1" applyFill="1" applyBorder="1" applyAlignment="1">
      <alignment horizontal="right"/>
    </xf>
    <xf numFmtId="165" fontId="10" fillId="0" borderId="0" xfId="1" applyNumberFormat="1" applyFont="1" applyFill="1" applyBorder="1" applyAlignment="1">
      <alignment horizontal="right"/>
    </xf>
    <xf numFmtId="167" fontId="11" fillId="0" borderId="0" xfId="4" applyNumberFormat="1" applyFont="1" applyBorder="1"/>
    <xf numFmtId="3" fontId="7" fillId="0" borderId="0" xfId="0" applyNumberFormat="1" applyFont="1" applyBorder="1" applyAlignment="1">
      <alignment horizontal="right"/>
    </xf>
    <xf numFmtId="165" fontId="22" fillId="0" borderId="0" xfId="1" applyNumberFormat="1" applyFont="1" applyBorder="1"/>
    <xf numFmtId="0" fontId="22" fillId="0" borderId="0" xfId="0" applyFont="1" applyBorder="1"/>
    <xf numFmtId="165" fontId="22" fillId="0" borderId="0" xfId="1" applyNumberFormat="1" applyFont="1"/>
    <xf numFmtId="0" fontId="22" fillId="0" borderId="0" xfId="0" applyFont="1"/>
    <xf numFmtId="0" fontId="23" fillId="0" borderId="0" xfId="9" applyFont="1" applyBorder="1" applyAlignment="1">
      <alignment horizontal="center"/>
    </xf>
    <xf numFmtId="0" fontId="23" fillId="0" borderId="0" xfId="9" applyFont="1" applyBorder="1"/>
    <xf numFmtId="0" fontId="23" fillId="0" borderId="0" xfId="9" applyFont="1" applyBorder="1" applyAlignment="1">
      <alignment horizontal="right"/>
    </xf>
    <xf numFmtId="169" fontId="23" fillId="0" borderId="0" xfId="9" applyNumberFormat="1" applyFont="1" applyBorder="1" applyAlignment="1">
      <alignment horizontal="right"/>
    </xf>
    <xf numFmtId="0" fontId="21" fillId="0" borderId="0" xfId="9" applyFont="1" applyBorder="1" applyAlignment="1">
      <alignment horizontal="center"/>
    </xf>
    <xf numFmtId="0" fontId="21" fillId="0" borderId="0" xfId="9" applyFont="1" applyBorder="1"/>
    <xf numFmtId="0" fontId="21" fillId="0" borderId="0" xfId="9" applyFont="1" applyBorder="1" applyAlignment="1">
      <alignment horizontal="right"/>
    </xf>
    <xf numFmtId="169" fontId="21" fillId="0" borderId="0" xfId="9" applyNumberFormat="1" applyFont="1" applyBorder="1" applyAlignment="1">
      <alignment horizontal="right"/>
    </xf>
    <xf numFmtId="0" fontId="23" fillId="0" borderId="0" xfId="7" applyFont="1" applyFill="1" applyBorder="1" applyAlignment="1">
      <alignment horizontal="left"/>
    </xf>
    <xf numFmtId="0" fontId="23" fillId="0" borderId="0" xfId="7" applyFont="1" applyBorder="1" applyAlignment="1">
      <alignment horizontal="right"/>
    </xf>
    <xf numFmtId="0" fontId="23" fillId="0" borderId="0" xfId="7" applyFont="1" applyBorder="1"/>
    <xf numFmtId="0" fontId="23" fillId="0" borderId="0" xfId="7" applyFont="1" applyBorder="1" applyAlignment="1">
      <alignment horizontal="left"/>
    </xf>
    <xf numFmtId="0" fontId="21" fillId="0" borderId="0" xfId="7" applyFont="1" applyFill="1" applyBorder="1" applyAlignment="1">
      <alignment horizontal="left"/>
    </xf>
    <xf numFmtId="0" fontId="21" fillId="0" borderId="0" xfId="7" applyFont="1" applyBorder="1" applyAlignment="1">
      <alignment horizontal="right"/>
    </xf>
    <xf numFmtId="0" fontId="21" fillId="0" borderId="0" xfId="7" applyFont="1" applyBorder="1"/>
    <xf numFmtId="0" fontId="12" fillId="0" borderId="0" xfId="0" applyFont="1" applyFill="1" applyBorder="1"/>
    <xf numFmtId="0" fontId="12" fillId="0" borderId="0" xfId="0" applyFont="1" applyFill="1" applyBorder="1" applyAlignment="1">
      <alignment horizontal="left"/>
    </xf>
    <xf numFmtId="0" fontId="8" fillId="0" borderId="0" xfId="0" applyFont="1" applyFill="1" applyBorder="1"/>
    <xf numFmtId="0" fontId="12" fillId="0" borderId="0" xfId="0" applyFont="1" applyFill="1" applyBorder="1" applyAlignment="1">
      <alignment horizontal="right"/>
    </xf>
    <xf numFmtId="0" fontId="7" fillId="0" borderId="0" xfId="0" applyFont="1" applyFill="1" applyBorder="1" applyAlignment="1">
      <alignment horizontal="left"/>
    </xf>
    <xf numFmtId="0" fontId="15" fillId="0" borderId="0" xfId="8" applyFont="1" applyFill="1" applyBorder="1" applyAlignment="1">
      <alignment horizontal="left"/>
    </xf>
    <xf numFmtId="0" fontId="8" fillId="0" borderId="0" xfId="0" applyFont="1" applyFill="1" applyBorder="1" applyAlignment="1">
      <alignment horizontal="right"/>
    </xf>
    <xf numFmtId="167" fontId="15" fillId="0" borderId="0" xfId="0" applyNumberFormat="1" applyFont="1" applyFill="1" applyBorder="1" applyAlignment="1">
      <alignment horizontal="right"/>
    </xf>
    <xf numFmtId="44" fontId="15" fillId="0" borderId="0" xfId="2" applyFont="1" applyFill="1" applyBorder="1" applyAlignment="1">
      <alignment horizontal="right"/>
    </xf>
    <xf numFmtId="164" fontId="11" fillId="0" borderId="0" xfId="2" applyNumberFormat="1" applyFont="1" applyBorder="1" applyAlignment="1">
      <alignment horizontal="right"/>
    </xf>
    <xf numFmtId="0" fontId="15" fillId="0" borderId="0" xfId="8" applyFont="1" applyFill="1" applyBorder="1" applyAlignment="1">
      <alignment horizontal="right"/>
    </xf>
    <xf numFmtId="0" fontId="12" fillId="0" borderId="0" xfId="3" applyFont="1" applyFill="1" applyBorder="1"/>
    <xf numFmtId="0" fontId="22" fillId="0" borderId="0" xfId="0" applyFont="1" applyFill="1" applyBorder="1"/>
    <xf numFmtId="164" fontId="22" fillId="0" borderId="0" xfId="2" applyNumberFormat="1" applyFont="1" applyBorder="1"/>
    <xf numFmtId="164" fontId="24" fillId="0" borderId="0" xfId="2" applyNumberFormat="1" applyFont="1" applyBorder="1"/>
    <xf numFmtId="0" fontId="24" fillId="0" borderId="0" xfId="0" applyFont="1"/>
    <xf numFmtId="164" fontId="24" fillId="0" borderId="0" xfId="2" applyNumberFormat="1" applyFont="1" applyFill="1" applyBorder="1"/>
    <xf numFmtId="164" fontId="22" fillId="0" borderId="0" xfId="2" applyNumberFormat="1" applyFont="1" applyFill="1" applyBorder="1"/>
    <xf numFmtId="164" fontId="22" fillId="0" borderId="0" xfId="0" applyNumberFormat="1" applyFont="1" applyBorder="1"/>
    <xf numFmtId="0" fontId="24" fillId="0" borderId="0" xfId="0" applyFont="1" applyFill="1" applyBorder="1"/>
    <xf numFmtId="10" fontId="12" fillId="0" borderId="0" xfId="3" applyNumberFormat="1" applyFont="1" applyFill="1" applyBorder="1" applyAlignment="1">
      <alignment horizontal="center"/>
    </xf>
    <xf numFmtId="0" fontId="12" fillId="0" borderId="0" xfId="3" applyFont="1" applyFill="1" applyBorder="1" applyAlignment="1">
      <alignment horizontal="left"/>
    </xf>
    <xf numFmtId="169" fontId="12" fillId="0" borderId="0" xfId="2" applyNumberFormat="1" applyFont="1" applyFill="1" applyBorder="1"/>
    <xf numFmtId="171" fontId="12" fillId="0" borderId="0" xfId="2" applyNumberFormat="1" applyFont="1" applyFill="1" applyBorder="1"/>
    <xf numFmtId="0" fontId="25" fillId="0" borderId="0" xfId="0" applyFont="1" applyFill="1" applyBorder="1" applyAlignment="1">
      <alignment vertical="center"/>
    </xf>
    <xf numFmtId="169" fontId="25" fillId="0" borderId="0" xfId="2" applyNumberFormat="1" applyFont="1" applyFill="1" applyBorder="1"/>
    <xf numFmtId="0" fontId="25" fillId="0" borderId="0" xfId="0" applyFont="1" applyFill="1" applyBorder="1"/>
    <xf numFmtId="171" fontId="25" fillId="0" borderId="0" xfId="2" applyNumberFormat="1" applyFont="1" applyFill="1" applyBorder="1"/>
    <xf numFmtId="0" fontId="23" fillId="0" borderId="0" xfId="3" applyFont="1" applyFill="1" applyBorder="1" applyAlignment="1">
      <alignment horizontal="left"/>
    </xf>
    <xf numFmtId="169" fontId="23" fillId="0" borderId="0" xfId="3" applyNumberFormat="1" applyFont="1" applyFill="1" applyBorder="1" applyAlignment="1">
      <alignment horizontal="center"/>
    </xf>
    <xf numFmtId="167" fontId="23" fillId="0" borderId="0" xfId="3" applyNumberFormat="1" applyFont="1" applyFill="1" applyBorder="1" applyAlignment="1">
      <alignment horizontal="center"/>
    </xf>
    <xf numFmtId="171" fontId="23" fillId="0" borderId="0" xfId="3" applyNumberFormat="1" applyFont="1" applyFill="1" applyBorder="1" applyAlignment="1">
      <alignment horizontal="center"/>
    </xf>
    <xf numFmtId="171" fontId="23" fillId="0" borderId="0" xfId="3" applyNumberFormat="1" applyFont="1" applyFill="1" applyBorder="1"/>
    <xf numFmtId="171" fontId="23" fillId="0" borderId="0" xfId="2" applyNumberFormat="1" applyFont="1" applyFill="1" applyBorder="1"/>
    <xf numFmtId="0" fontId="23" fillId="0" borderId="0" xfId="3" applyFont="1" applyFill="1" applyBorder="1"/>
    <xf numFmtId="171" fontId="26" fillId="0" borderId="0" xfId="3" applyNumberFormat="1" applyFont="1" applyFill="1" applyBorder="1" applyAlignment="1">
      <alignment horizontal="right"/>
    </xf>
    <xf numFmtId="169" fontId="23" fillId="0" borderId="0" xfId="2" applyNumberFormat="1" applyFont="1" applyFill="1" applyBorder="1"/>
    <xf numFmtId="10" fontId="23" fillId="0" borderId="0" xfId="3" applyNumberFormat="1" applyFont="1" applyFill="1" applyBorder="1"/>
    <xf numFmtId="169" fontId="22" fillId="0" borderId="0" xfId="2" applyNumberFormat="1" applyFont="1" applyFill="1" applyBorder="1"/>
    <xf numFmtId="171" fontId="22" fillId="0" borderId="0" xfId="2" applyNumberFormat="1" applyFont="1" applyFill="1" applyBorder="1"/>
    <xf numFmtId="0" fontId="9" fillId="0" borderId="0" xfId="0" applyFont="1" applyFill="1" applyBorder="1"/>
    <xf numFmtId="0" fontId="9" fillId="0" borderId="0" xfId="0" applyFont="1" applyBorder="1"/>
    <xf numFmtId="9" fontId="11" fillId="0" borderId="0" xfId="4" applyFont="1" applyBorder="1" applyAlignment="1">
      <alignment horizontal="right"/>
    </xf>
    <xf numFmtId="0" fontId="11" fillId="0" borderId="0" xfId="0" applyFont="1" applyBorder="1" applyAlignment="1">
      <alignment horizontal="right"/>
    </xf>
    <xf numFmtId="164" fontId="16" fillId="0" borderId="0" xfId="2" applyNumberFormat="1" applyFont="1" applyFill="1" applyBorder="1" applyAlignment="1">
      <alignment horizontal="right"/>
    </xf>
    <xf numFmtId="3" fontId="16" fillId="0" borderId="0" xfId="0" applyNumberFormat="1" applyFont="1" applyFill="1" applyBorder="1" applyAlignment="1">
      <alignment horizontal="right"/>
    </xf>
    <xf numFmtId="0" fontId="21" fillId="0" borderId="0" xfId="0" applyFont="1" applyFill="1" applyBorder="1"/>
    <xf numFmtId="167" fontId="15" fillId="0" borderId="0" xfId="0" applyNumberFormat="1" applyFont="1" applyFill="1" applyBorder="1" applyAlignment="1">
      <alignment horizontal="left"/>
    </xf>
    <xf numFmtId="167" fontId="11" fillId="0" borderId="0" xfId="2" applyNumberFormat="1" applyFont="1" applyBorder="1" applyAlignment="1">
      <alignment horizontal="right"/>
    </xf>
    <xf numFmtId="167" fontId="11" fillId="0" borderId="0" xfId="0" applyNumberFormat="1" applyFont="1" applyBorder="1" applyAlignment="1">
      <alignment horizontal="right"/>
    </xf>
    <xf numFmtId="0" fontId="23" fillId="0" borderId="0" xfId="0" applyFont="1" applyBorder="1" applyAlignment="1">
      <alignment horizontal="left"/>
    </xf>
    <xf numFmtId="164" fontId="23" fillId="0" borderId="0" xfId="2" applyNumberFormat="1" applyFont="1" applyBorder="1" applyAlignment="1">
      <alignment horizontal="right"/>
    </xf>
    <xf numFmtId="167" fontId="23" fillId="0" borderId="0" xfId="0" applyNumberFormat="1" applyFont="1" applyBorder="1" applyAlignment="1">
      <alignment horizontal="right"/>
    </xf>
    <xf numFmtId="167" fontId="26" fillId="0" borderId="0" xfId="2" applyNumberFormat="1" applyFont="1" applyFill="1" applyBorder="1" applyAlignment="1">
      <alignment horizontal="right"/>
    </xf>
    <xf numFmtId="164" fontId="26" fillId="0" borderId="0" xfId="2" applyNumberFormat="1" applyFont="1" applyFill="1" applyBorder="1" applyAlignment="1">
      <alignment horizontal="right"/>
    </xf>
    <xf numFmtId="167" fontId="28" fillId="0" borderId="0" xfId="2" applyNumberFormat="1" applyFont="1" applyFill="1" applyBorder="1" applyAlignment="1">
      <alignment horizontal="right"/>
    </xf>
    <xf numFmtId="167" fontId="26" fillId="0" borderId="0" xfId="0" applyNumberFormat="1" applyFont="1" applyFill="1" applyBorder="1" applyAlignment="1">
      <alignment horizontal="right"/>
    </xf>
    <xf numFmtId="167" fontId="26" fillId="0" borderId="0" xfId="4" applyNumberFormat="1" applyFont="1" applyFill="1" applyBorder="1" applyAlignment="1">
      <alignment horizontal="right"/>
    </xf>
    <xf numFmtId="0" fontId="23" fillId="0" borderId="0" xfId="0" applyFont="1" applyFill="1" applyBorder="1"/>
    <xf numFmtId="164" fontId="25" fillId="0" borderId="0" xfId="0" applyNumberFormat="1" applyFont="1" applyBorder="1" applyAlignment="1">
      <alignment horizontal="right"/>
    </xf>
    <xf numFmtId="167" fontId="25" fillId="0" borderId="0" xfId="0" applyNumberFormat="1" applyFont="1" applyBorder="1" applyAlignment="1">
      <alignment horizontal="right"/>
    </xf>
    <xf numFmtId="0" fontId="25" fillId="0" borderId="0" xfId="0" applyFont="1" applyBorder="1" applyAlignment="1">
      <alignment horizontal="right"/>
    </xf>
    <xf numFmtId="167" fontId="25" fillId="0" borderId="0" xfId="2" applyNumberFormat="1" applyFont="1" applyBorder="1" applyAlignment="1">
      <alignment horizontal="right"/>
    </xf>
    <xf numFmtId="0" fontId="25" fillId="0" borderId="0" xfId="0" applyFont="1" applyBorder="1"/>
    <xf numFmtId="167" fontId="16" fillId="0" borderId="0" xfId="0" applyNumberFormat="1" applyFont="1" applyFill="1" applyBorder="1" applyAlignment="1">
      <alignment horizontal="right"/>
    </xf>
    <xf numFmtId="164" fontId="22" fillId="0" borderId="0" xfId="0" applyNumberFormat="1" applyFont="1" applyBorder="1" applyAlignment="1">
      <alignment horizontal="right"/>
    </xf>
    <xf numFmtId="167" fontId="22" fillId="0" borderId="0" xfId="0" applyNumberFormat="1" applyFont="1" applyBorder="1" applyAlignment="1">
      <alignment horizontal="right"/>
    </xf>
    <xf numFmtId="0" fontId="22" fillId="0" borderId="0" xfId="0" applyFont="1" applyBorder="1" applyAlignment="1">
      <alignment horizontal="right"/>
    </xf>
    <xf numFmtId="167" fontId="22" fillId="0" borderId="0" xfId="2" applyNumberFormat="1" applyFont="1" applyBorder="1" applyAlignment="1">
      <alignment horizontal="right"/>
    </xf>
    <xf numFmtId="0" fontId="12" fillId="0" borderId="0" xfId="5" applyFont="1" applyFill="1" applyBorder="1"/>
    <xf numFmtId="4" fontId="15" fillId="0" borderId="0" xfId="5" applyNumberFormat="1" applyFont="1" applyFill="1" applyBorder="1" applyAlignment="1">
      <alignment horizontal="left"/>
    </xf>
    <xf numFmtId="49" fontId="11" fillId="0" borderId="0" xfId="0" applyNumberFormat="1" applyFont="1" applyBorder="1" applyAlignment="1">
      <alignment horizontal="left"/>
    </xf>
    <xf numFmtId="0" fontId="21" fillId="0" borderId="0" xfId="0" applyFont="1" applyFill="1" applyBorder="1" applyAlignment="1">
      <alignment horizontal="left"/>
    </xf>
    <xf numFmtId="0" fontId="14" fillId="2" borderId="0" xfId="9" applyFont="1" applyFill="1" applyBorder="1" applyAlignment="1">
      <alignment horizontal="left"/>
    </xf>
    <xf numFmtId="0" fontId="14" fillId="0" borderId="0" xfId="9" applyFont="1"/>
    <xf numFmtId="0" fontId="9" fillId="0" borderId="0" xfId="7" applyFont="1" applyFill="1" applyBorder="1"/>
    <xf numFmtId="0" fontId="14" fillId="3" borderId="0" xfId="0" applyFont="1" applyFill="1" applyBorder="1" applyAlignment="1"/>
    <xf numFmtId="0" fontId="14" fillId="3" borderId="0" xfId="0" applyFont="1" applyFill="1"/>
    <xf numFmtId="0" fontId="16" fillId="0" borderId="0" xfId="0" applyFont="1" applyBorder="1"/>
    <xf numFmtId="0" fontId="30" fillId="0" borderId="0" xfId="0" applyFont="1" applyBorder="1"/>
    <xf numFmtId="0" fontId="30" fillId="0" borderId="0" xfId="0" applyFont="1"/>
    <xf numFmtId="3" fontId="14" fillId="0" borderId="0" xfId="0" applyNumberFormat="1" applyFont="1" applyBorder="1" applyAlignment="1">
      <alignment horizontal="center"/>
    </xf>
    <xf numFmtId="0" fontId="14" fillId="0" borderId="0" xfId="0" applyFont="1" applyBorder="1"/>
    <xf numFmtId="3" fontId="14" fillId="2" borderId="0" xfId="0" applyNumberFormat="1" applyFont="1" applyFill="1" applyBorder="1" applyAlignment="1">
      <alignment horizontal="left"/>
    </xf>
    <xf numFmtId="0" fontId="9" fillId="0" borderId="0" xfId="3" applyFont="1" applyFill="1" applyBorder="1" applyAlignment="1">
      <alignment horizontal="left"/>
    </xf>
    <xf numFmtId="0" fontId="9" fillId="0" borderId="0" xfId="5" applyFont="1" applyFill="1" applyBorder="1"/>
    <xf numFmtId="0" fontId="24" fillId="0" borderId="1" xfId="0" applyFont="1" applyFill="1" applyBorder="1" applyAlignment="1">
      <alignment horizontal="left"/>
    </xf>
    <xf numFmtId="165" fontId="24" fillId="0" borderId="1" xfId="1" applyNumberFormat="1" applyFont="1" applyFill="1" applyBorder="1" applyAlignment="1">
      <alignment horizontal="right" wrapText="1"/>
    </xf>
    <xf numFmtId="49" fontId="22" fillId="0" borderId="0" xfId="0" applyNumberFormat="1" applyFont="1"/>
    <xf numFmtId="49" fontId="22" fillId="0" borderId="1" xfId="0" applyNumberFormat="1" applyFont="1" applyBorder="1"/>
    <xf numFmtId="165" fontId="22" fillId="0" borderId="1" xfId="1" applyNumberFormat="1" applyFont="1" applyBorder="1"/>
    <xf numFmtId="49" fontId="24" fillId="0" borderId="0" xfId="0" applyNumberFormat="1" applyFont="1"/>
    <xf numFmtId="165" fontId="24" fillId="0" borderId="0" xfId="1" applyNumberFormat="1" applyFont="1"/>
    <xf numFmtId="0" fontId="23" fillId="0" borderId="0" xfId="0" applyFont="1" applyAlignment="1"/>
    <xf numFmtId="165" fontId="25" fillId="0" borderId="0" xfId="1" applyNumberFormat="1" applyFont="1" applyBorder="1" applyAlignment="1"/>
    <xf numFmtId="0" fontId="25" fillId="0" borderId="0" xfId="0" applyFont="1" applyBorder="1" applyAlignment="1"/>
    <xf numFmtId="165" fontId="25" fillId="0" borderId="0" xfId="1" applyNumberFormat="1" applyFont="1" applyAlignment="1"/>
    <xf numFmtId="0" fontId="25" fillId="0" borderId="0" xfId="0" applyFont="1" applyAlignment="1"/>
    <xf numFmtId="0" fontId="16" fillId="0" borderId="1" xfId="9" applyFont="1" applyBorder="1" applyAlignment="1">
      <alignment horizontal="right"/>
    </xf>
    <xf numFmtId="169" fontId="21" fillId="0" borderId="1" xfId="9" applyNumberFormat="1" applyFont="1" applyBorder="1" applyAlignment="1">
      <alignment horizontal="right"/>
    </xf>
    <xf numFmtId="0" fontId="16" fillId="0" borderId="0" xfId="9" applyFont="1" applyBorder="1"/>
    <xf numFmtId="169" fontId="21" fillId="0" borderId="0" xfId="9" applyNumberFormat="1" applyFont="1" applyBorder="1"/>
    <xf numFmtId="171" fontId="21" fillId="0" borderId="0" xfId="9" applyNumberFormat="1" applyFont="1" applyBorder="1"/>
    <xf numFmtId="167" fontId="21" fillId="0" borderId="0" xfId="9" applyNumberFormat="1" applyFont="1" applyBorder="1" applyAlignment="1">
      <alignment horizontal="right"/>
    </xf>
    <xf numFmtId="10" fontId="21" fillId="0" borderId="1" xfId="9" applyNumberFormat="1" applyFont="1" applyBorder="1" applyAlignment="1">
      <alignment horizontal="right"/>
    </xf>
    <xf numFmtId="170" fontId="21" fillId="0" borderId="1" xfId="9" applyNumberFormat="1" applyFont="1" applyBorder="1" applyAlignment="1">
      <alignment horizontal="right"/>
    </xf>
    <xf numFmtId="167" fontId="21" fillId="0" borderId="1" xfId="9" applyNumberFormat="1" applyFont="1" applyBorder="1" applyAlignment="1">
      <alignment horizontal="right"/>
    </xf>
    <xf numFmtId="0" fontId="16" fillId="0" borderId="0" xfId="9" applyFont="1" applyBorder="1" applyAlignment="1">
      <alignment horizontal="left"/>
    </xf>
    <xf numFmtId="0" fontId="16" fillId="0" borderId="1" xfId="9" applyFont="1" applyBorder="1" applyAlignment="1">
      <alignment horizontal="left" wrapText="1"/>
    </xf>
    <xf numFmtId="0" fontId="16" fillId="0" borderId="1" xfId="9" applyFont="1" applyBorder="1" applyAlignment="1">
      <alignment horizontal="right" wrapText="1"/>
    </xf>
    <xf numFmtId="0" fontId="16" fillId="0" borderId="0" xfId="9" applyFont="1" applyBorder="1" applyAlignment="1">
      <alignment wrapText="1"/>
    </xf>
    <xf numFmtId="0" fontId="16" fillId="0" borderId="1" xfId="7" applyFont="1" applyFill="1" applyBorder="1" applyAlignment="1">
      <alignment horizontal="left" wrapText="1"/>
    </xf>
    <xf numFmtId="0" fontId="16" fillId="0" borderId="1" xfId="7" applyFont="1" applyFill="1" applyBorder="1" applyAlignment="1">
      <alignment horizontal="right" wrapText="1"/>
    </xf>
    <xf numFmtId="0" fontId="16" fillId="0" borderId="0" xfId="7" applyFont="1" applyFill="1" applyBorder="1" applyAlignment="1">
      <alignment wrapText="1"/>
    </xf>
    <xf numFmtId="3" fontId="21" fillId="0" borderId="0" xfId="7" applyNumberFormat="1" applyFont="1" applyFill="1" applyBorder="1" applyAlignment="1">
      <alignment horizontal="right"/>
    </xf>
    <xf numFmtId="10" fontId="21" fillId="0" borderId="0" xfId="7" applyNumberFormat="1" applyFont="1" applyFill="1" applyBorder="1" applyAlignment="1">
      <alignment horizontal="right"/>
    </xf>
    <xf numFmtId="3" fontId="21" fillId="0" borderId="0" xfId="7" applyNumberFormat="1" applyFont="1" applyBorder="1"/>
    <xf numFmtId="0" fontId="21" fillId="0" borderId="0" xfId="7" applyFont="1" applyBorder="1" applyAlignment="1">
      <alignment horizontal="left" wrapText="1"/>
    </xf>
    <xf numFmtId="165" fontId="22" fillId="0" borderId="0" xfId="1" applyNumberFormat="1" applyFont="1" applyBorder="1" applyAlignment="1">
      <alignment horizontal="right"/>
    </xf>
    <xf numFmtId="167" fontId="21" fillId="0" borderId="0" xfId="7" applyNumberFormat="1" applyFont="1" applyBorder="1" applyAlignment="1">
      <alignment horizontal="right"/>
    </xf>
    <xf numFmtId="168" fontId="17" fillId="0" borderId="1" xfId="6" applyFont="1" applyFill="1" applyBorder="1" applyAlignment="1" applyProtection="1">
      <alignment horizontal="left" wrapText="1"/>
      <protection locked="0"/>
    </xf>
    <xf numFmtId="3" fontId="17" fillId="0" borderId="1" xfId="6" applyNumberFormat="1" applyFont="1" applyFill="1" applyBorder="1" applyAlignment="1" applyProtection="1">
      <alignment horizontal="right" wrapText="1"/>
      <protection locked="0"/>
    </xf>
    <xf numFmtId="165" fontId="17" fillId="0" borderId="1" xfId="6" applyNumberFormat="1" applyFont="1" applyFill="1" applyBorder="1" applyAlignment="1" applyProtection="1">
      <alignment horizontal="right" wrapText="1"/>
      <protection locked="0"/>
    </xf>
    <xf numFmtId="44" fontId="17" fillId="0" borderId="1" xfId="2" applyFont="1" applyFill="1" applyBorder="1" applyAlignment="1" applyProtection="1">
      <alignment horizontal="right" wrapText="1"/>
      <protection locked="0"/>
    </xf>
    <xf numFmtId="164" fontId="17" fillId="0" borderId="1" xfId="2" applyNumberFormat="1" applyFont="1" applyFill="1" applyBorder="1" applyAlignment="1" applyProtection="1">
      <alignment horizontal="right" wrapText="1"/>
      <protection locked="0"/>
    </xf>
    <xf numFmtId="165" fontId="17" fillId="0" borderId="1" xfId="1" applyNumberFormat="1" applyFont="1" applyFill="1" applyBorder="1" applyAlignment="1" applyProtection="1">
      <alignment horizontal="right" wrapText="1"/>
      <protection locked="0"/>
    </xf>
    <xf numFmtId="0" fontId="10" fillId="0" borderId="0" xfId="0" applyFont="1" applyFill="1" applyAlignment="1">
      <alignment horizontal="right" wrapText="1"/>
    </xf>
    <xf numFmtId="0" fontId="10" fillId="0" borderId="0" xfId="0" applyFont="1" applyFill="1" applyAlignment="1">
      <alignment horizontal="center" wrapText="1"/>
    </xf>
    <xf numFmtId="165" fontId="24" fillId="0" borderId="0" xfId="1" applyNumberFormat="1" applyFont="1" applyBorder="1" applyAlignment="1">
      <alignment horizontal="right"/>
    </xf>
    <xf numFmtId="164" fontId="24" fillId="0" borderId="0" xfId="2" applyNumberFormat="1" applyFont="1" applyBorder="1" applyAlignment="1">
      <alignment horizontal="right"/>
    </xf>
    <xf numFmtId="0" fontId="24" fillId="0" borderId="0" xfId="0" applyFont="1" applyBorder="1"/>
    <xf numFmtId="165" fontId="24" fillId="0" borderId="0" xfId="1" applyNumberFormat="1" applyFont="1" applyBorder="1"/>
    <xf numFmtId="164" fontId="25" fillId="0" borderId="0" xfId="2" applyNumberFormat="1" applyFont="1" applyBorder="1"/>
    <xf numFmtId="165" fontId="25" fillId="0" borderId="0" xfId="1" applyNumberFormat="1" applyFont="1" applyBorder="1"/>
    <xf numFmtId="9" fontId="25" fillId="0" borderId="0" xfId="4" applyFont="1" applyBorder="1"/>
    <xf numFmtId="0" fontId="26" fillId="3" borderId="0" xfId="0" applyFont="1" applyFill="1" applyBorder="1" applyAlignment="1">
      <alignment horizontal="left" wrapText="1"/>
    </xf>
    <xf numFmtId="0" fontId="26" fillId="3" borderId="0" xfId="0" applyFont="1" applyFill="1" applyBorder="1" applyAlignment="1">
      <alignment horizontal="center"/>
    </xf>
    <xf numFmtId="0" fontId="26" fillId="3" borderId="0" xfId="0" applyFont="1" applyFill="1" applyBorder="1"/>
    <xf numFmtId="0" fontId="25" fillId="0" borderId="0" xfId="0" applyFont="1"/>
    <xf numFmtId="4" fontId="16" fillId="0" borderId="1" xfId="0" applyNumberFormat="1" applyFont="1" applyFill="1" applyBorder="1" applyAlignment="1">
      <alignment horizontal="left" wrapText="1"/>
    </xf>
    <xf numFmtId="3" fontId="16" fillId="0" borderId="1" xfId="0" applyNumberFormat="1" applyFont="1" applyFill="1" applyBorder="1" applyAlignment="1">
      <alignment horizontal="right" wrapText="1"/>
    </xf>
    <xf numFmtId="167" fontId="16" fillId="0" borderId="1" xfId="0" applyNumberFormat="1" applyFont="1" applyFill="1" applyBorder="1" applyAlignment="1">
      <alignment horizontal="right" wrapText="1"/>
    </xf>
    <xf numFmtId="165" fontId="16" fillId="0" borderId="1" xfId="1" applyNumberFormat="1" applyFont="1" applyFill="1" applyBorder="1" applyAlignment="1">
      <alignment horizontal="right" wrapText="1"/>
    </xf>
    <xf numFmtId="164" fontId="16" fillId="0" borderId="1" xfId="2" applyNumberFormat="1" applyFont="1" applyFill="1" applyBorder="1" applyAlignment="1">
      <alignment horizontal="right" wrapText="1"/>
    </xf>
    <xf numFmtId="0" fontId="16" fillId="0" borderId="0" xfId="0" applyFont="1" applyFill="1" applyBorder="1" applyAlignment="1">
      <alignment horizontal="center"/>
    </xf>
    <xf numFmtId="0" fontId="16" fillId="0" borderId="0" xfId="0" applyFont="1" applyFill="1" applyAlignment="1">
      <alignment horizontal="center"/>
    </xf>
    <xf numFmtId="0" fontId="21" fillId="0" borderId="0" xfId="0" applyFont="1" applyFill="1" applyAlignment="1">
      <alignment horizontal="center"/>
    </xf>
    <xf numFmtId="49" fontId="22" fillId="0" borderId="0" xfId="0" applyNumberFormat="1" applyFont="1" applyBorder="1"/>
    <xf numFmtId="169" fontId="22" fillId="0" borderId="0" xfId="2" applyNumberFormat="1" applyFont="1" applyBorder="1"/>
    <xf numFmtId="167" fontId="22" fillId="0" borderId="0" xfId="4" applyNumberFormat="1" applyFont="1" applyBorder="1"/>
    <xf numFmtId="167" fontId="21" fillId="0" borderId="0" xfId="2" quotePrefix="1" applyNumberFormat="1" applyFont="1" applyBorder="1"/>
    <xf numFmtId="165" fontId="22" fillId="0" borderId="0" xfId="0" applyNumberFormat="1" applyFont="1" applyBorder="1"/>
    <xf numFmtId="0" fontId="21" fillId="0" borderId="0" xfId="0" quotePrefix="1" applyNumberFormat="1" applyFont="1" applyBorder="1"/>
    <xf numFmtId="169" fontId="22" fillId="0" borderId="1" xfId="2" applyNumberFormat="1" applyFont="1" applyBorder="1"/>
    <xf numFmtId="167" fontId="22" fillId="0" borderId="1" xfId="4" applyNumberFormat="1" applyFont="1" applyBorder="1"/>
    <xf numFmtId="167" fontId="21" fillId="0" borderId="1" xfId="2" quotePrefix="1" applyNumberFormat="1" applyFont="1" applyBorder="1"/>
    <xf numFmtId="165" fontId="22" fillId="0" borderId="1" xfId="0" applyNumberFormat="1" applyFont="1" applyBorder="1"/>
    <xf numFmtId="0" fontId="16" fillId="0" borderId="0" xfId="0" applyFont="1" applyBorder="1" applyAlignment="1">
      <alignment horizontal="left"/>
    </xf>
    <xf numFmtId="169" fontId="24" fillId="0" borderId="0" xfId="0" applyNumberFormat="1" applyFont="1" applyBorder="1"/>
    <xf numFmtId="167" fontId="24" fillId="0" borderId="0" xfId="4" applyNumberFormat="1" applyFont="1" applyBorder="1"/>
    <xf numFmtId="167" fontId="16" fillId="0" borderId="0" xfId="2" quotePrefix="1" applyNumberFormat="1" applyFont="1" applyBorder="1"/>
    <xf numFmtId="167" fontId="21" fillId="0" borderId="0" xfId="2" applyNumberFormat="1" applyFont="1" applyFill="1" applyBorder="1"/>
    <xf numFmtId="164" fontId="16" fillId="0" borderId="0" xfId="0" quotePrefix="1" applyNumberFormat="1" applyFont="1" applyBorder="1"/>
    <xf numFmtId="0" fontId="22" fillId="0" borderId="1" xfId="0" applyFont="1" applyBorder="1"/>
    <xf numFmtId="165" fontId="24" fillId="0" borderId="1" xfId="1" applyNumberFormat="1" applyFont="1" applyBorder="1"/>
    <xf numFmtId="164" fontId="22" fillId="0" borderId="1" xfId="2" applyNumberFormat="1" applyFont="1" applyBorder="1"/>
    <xf numFmtId="169" fontId="22" fillId="0" borderId="0" xfId="0" applyNumberFormat="1" applyFont="1" applyBorder="1"/>
    <xf numFmtId="0" fontId="16" fillId="0" borderId="0" xfId="0" quotePrefix="1" applyNumberFormat="1" applyFont="1" applyBorder="1"/>
    <xf numFmtId="0" fontId="16" fillId="0" borderId="0" xfId="0" applyNumberFormat="1" applyFont="1" applyBorder="1"/>
    <xf numFmtId="164" fontId="16" fillId="0" borderId="0" xfId="0" applyNumberFormat="1" applyFont="1" applyBorder="1"/>
    <xf numFmtId="9" fontId="24" fillId="0" borderId="0" xfId="4" applyFont="1" applyBorder="1"/>
    <xf numFmtId="169" fontId="24" fillId="0" borderId="0" xfId="2" applyNumberFormat="1" applyFont="1" applyBorder="1"/>
    <xf numFmtId="164" fontId="23" fillId="0" borderId="0" xfId="2" applyNumberFormat="1" applyFont="1"/>
    <xf numFmtId="0" fontId="23" fillId="0" borderId="0" xfId="3" applyFont="1"/>
    <xf numFmtId="167" fontId="25" fillId="0" borderId="0" xfId="4" applyNumberFormat="1" applyFont="1" applyBorder="1"/>
    <xf numFmtId="10" fontId="16" fillId="0" borderId="1" xfId="3" applyNumberFormat="1" applyFont="1" applyFill="1" applyBorder="1" applyAlignment="1">
      <alignment horizontal="right" wrapText="1"/>
    </xf>
    <xf numFmtId="0" fontId="16" fillId="0" borderId="0" xfId="0" applyFont="1" applyFill="1" applyBorder="1" applyAlignment="1">
      <alignment wrapText="1"/>
    </xf>
    <xf numFmtId="0" fontId="21" fillId="0" borderId="0" xfId="0" applyNumberFormat="1" applyFont="1" applyFill="1" applyBorder="1" applyAlignment="1">
      <alignment horizontal="left" indent="1"/>
    </xf>
    <xf numFmtId="169" fontId="22" fillId="0" borderId="0" xfId="2" applyNumberFormat="1" applyFont="1" applyBorder="1" applyAlignment="1">
      <alignment horizontal="right"/>
    </xf>
    <xf numFmtId="167" fontId="21" fillId="0" borderId="0" xfId="0" applyNumberFormat="1" applyFont="1" applyFill="1" applyBorder="1" applyAlignment="1">
      <alignment horizontal="right"/>
    </xf>
    <xf numFmtId="169" fontId="21" fillId="0" borderId="0" xfId="0" applyNumberFormat="1" applyFont="1" applyFill="1" applyBorder="1" applyAlignment="1">
      <alignment horizontal="right"/>
    </xf>
    <xf numFmtId="169" fontId="21" fillId="0" borderId="0" xfId="2" applyNumberFormat="1" applyFont="1" applyFill="1" applyBorder="1" applyAlignment="1">
      <alignment horizontal="right"/>
    </xf>
    <xf numFmtId="0" fontId="21" fillId="0" borderId="0" xfId="0" applyFont="1" applyFill="1" applyBorder="1" applyAlignment="1">
      <alignment horizontal="left" indent="1"/>
    </xf>
    <xf numFmtId="0" fontId="16" fillId="0" borderId="0" xfId="0" applyFont="1" applyFill="1" applyBorder="1" applyAlignment="1">
      <alignment horizontal="left"/>
    </xf>
    <xf numFmtId="169" fontId="16" fillId="0" borderId="0" xfId="2" applyNumberFormat="1" applyFont="1" applyFill="1" applyBorder="1" applyAlignment="1">
      <alignment horizontal="right"/>
    </xf>
    <xf numFmtId="165" fontId="16" fillId="0" borderId="0" xfId="0" applyNumberFormat="1" applyFont="1" applyFill="1" applyBorder="1" applyAlignment="1">
      <alignment horizontal="right"/>
    </xf>
    <xf numFmtId="169" fontId="16" fillId="0" borderId="0" xfId="0" applyNumberFormat="1" applyFont="1" applyFill="1" applyBorder="1" applyAlignment="1">
      <alignment horizontal="right"/>
    </xf>
    <xf numFmtId="169" fontId="24" fillId="0" borderId="0" xfId="2" applyNumberFormat="1" applyFont="1" applyFill="1" applyBorder="1" applyAlignment="1">
      <alignment horizontal="right"/>
    </xf>
    <xf numFmtId="169" fontId="21" fillId="0" borderId="0" xfId="1" applyNumberFormat="1" applyFont="1" applyFill="1" applyBorder="1" applyAlignment="1">
      <alignment horizontal="right"/>
    </xf>
    <xf numFmtId="165" fontId="21" fillId="0" borderId="0" xfId="0" applyNumberFormat="1" applyFont="1" applyFill="1" applyBorder="1" applyAlignment="1">
      <alignment horizontal="right"/>
    </xf>
    <xf numFmtId="165" fontId="22" fillId="0" borderId="0" xfId="1" applyNumberFormat="1" applyFont="1" applyFill="1" applyBorder="1" applyAlignment="1">
      <alignment horizontal="right"/>
    </xf>
    <xf numFmtId="0" fontId="16" fillId="0" borderId="0" xfId="0" applyFont="1" applyFill="1" applyBorder="1"/>
    <xf numFmtId="165" fontId="21" fillId="0" borderId="0" xfId="1" quotePrefix="1" applyNumberFormat="1" applyFont="1" applyFill="1" applyBorder="1" applyAlignment="1">
      <alignment horizontal="right"/>
    </xf>
    <xf numFmtId="169" fontId="16" fillId="0" borderId="0" xfId="1" applyNumberFormat="1" applyFont="1" applyFill="1" applyBorder="1" applyAlignment="1">
      <alignment horizontal="right"/>
    </xf>
    <xf numFmtId="167" fontId="27" fillId="0" borderId="0" xfId="0" applyNumberFormat="1" applyFont="1" applyFill="1" applyBorder="1" applyAlignment="1">
      <alignment horizontal="right"/>
    </xf>
    <xf numFmtId="164" fontId="16" fillId="0" borderId="0" xfId="0" applyNumberFormat="1" applyFont="1" applyFill="1" applyBorder="1" applyAlignment="1">
      <alignment horizontal="right"/>
    </xf>
    <xf numFmtId="43" fontId="16" fillId="0" borderId="0" xfId="0" applyNumberFormat="1" applyFont="1" applyFill="1" applyBorder="1" applyAlignment="1">
      <alignment horizontal="right"/>
    </xf>
    <xf numFmtId="0" fontId="16" fillId="0" borderId="0" xfId="0" applyFont="1" applyFill="1" applyBorder="1" applyAlignment="1">
      <alignment horizontal="right"/>
    </xf>
    <xf numFmtId="0" fontId="16" fillId="0" borderId="0" xfId="8" applyFont="1" applyFill="1" applyBorder="1" applyAlignment="1">
      <alignment horizontal="left"/>
    </xf>
    <xf numFmtId="3" fontId="21" fillId="0" borderId="0" xfId="0" applyNumberFormat="1" applyFont="1" applyFill="1" applyBorder="1" applyAlignment="1">
      <alignment horizontal="right"/>
    </xf>
    <xf numFmtId="0" fontId="23" fillId="0" borderId="0" xfId="0" applyFont="1" applyFill="1" applyBorder="1" applyAlignment="1">
      <alignment horizontal="left"/>
    </xf>
    <xf numFmtId="0" fontId="23" fillId="0" borderId="0" xfId="0" applyFont="1" applyFill="1" applyBorder="1" applyAlignment="1">
      <alignment horizontal="right"/>
    </xf>
    <xf numFmtId="167" fontId="28" fillId="0" borderId="0" xfId="0" applyNumberFormat="1" applyFont="1" applyFill="1" applyBorder="1" applyAlignment="1">
      <alignment horizontal="right"/>
    </xf>
    <xf numFmtId="164" fontId="25" fillId="0" borderId="0" xfId="2" applyNumberFormat="1" applyFont="1" applyFill="1" applyBorder="1"/>
    <xf numFmtId="4" fontId="16" fillId="0" borderId="1" xfId="3" applyNumberFormat="1" applyFont="1" applyFill="1" applyBorder="1" applyAlignment="1">
      <alignment horizontal="left" wrapText="1"/>
    </xf>
    <xf numFmtId="169" fontId="16" fillId="0" borderId="1" xfId="2" applyNumberFormat="1" applyFont="1" applyFill="1" applyBorder="1" applyAlignment="1">
      <alignment horizontal="right" wrapText="1"/>
    </xf>
    <xf numFmtId="171" fontId="16" fillId="0" borderId="1" xfId="2" applyNumberFormat="1" applyFont="1" applyFill="1" applyBorder="1" applyAlignment="1">
      <alignment horizontal="right" wrapText="1"/>
    </xf>
    <xf numFmtId="0" fontId="22" fillId="0" borderId="0" xfId="0" applyFont="1" applyFill="1" applyBorder="1" applyAlignment="1">
      <alignment horizontal="right"/>
    </xf>
    <xf numFmtId="172" fontId="22" fillId="0" borderId="0" xfId="0" applyNumberFormat="1" applyFont="1" applyFill="1" applyBorder="1"/>
    <xf numFmtId="172" fontId="22" fillId="0" borderId="1" xfId="0" applyNumberFormat="1" applyFont="1" applyFill="1" applyBorder="1"/>
    <xf numFmtId="0" fontId="16" fillId="0" borderId="0" xfId="3" applyFont="1" applyFill="1" applyBorder="1" applyAlignment="1">
      <alignment horizontal="left"/>
    </xf>
    <xf numFmtId="172" fontId="24" fillId="0" borderId="0" xfId="0" applyNumberFormat="1" applyFont="1" applyFill="1" applyBorder="1"/>
    <xf numFmtId="171" fontId="22" fillId="0" borderId="0" xfId="2" applyNumberFormat="1" applyFont="1" applyBorder="1"/>
    <xf numFmtId="0" fontId="16" fillId="0" borderId="0" xfId="3" applyFont="1" applyFill="1" applyBorder="1"/>
    <xf numFmtId="169" fontId="24" fillId="0" borderId="0" xfId="2" applyNumberFormat="1" applyFont="1" applyFill="1" applyBorder="1"/>
    <xf numFmtId="171" fontId="22" fillId="0" borderId="0" xfId="0" applyNumberFormat="1" applyFont="1" applyFill="1" applyBorder="1"/>
    <xf numFmtId="171" fontId="21" fillId="0" borderId="0" xfId="0" quotePrefix="1" applyNumberFormat="1" applyFont="1" applyFill="1" applyBorder="1"/>
    <xf numFmtId="0" fontId="21" fillId="0" borderId="0" xfId="0" quotePrefix="1" applyNumberFormat="1" applyFont="1" applyFill="1" applyBorder="1"/>
    <xf numFmtId="169" fontId="22" fillId="0" borderId="0" xfId="0" applyNumberFormat="1" applyFont="1" applyFill="1" applyBorder="1"/>
    <xf numFmtId="169" fontId="24" fillId="0" borderId="0" xfId="0" applyNumberFormat="1" applyFont="1" applyFill="1" applyBorder="1"/>
    <xf numFmtId="49" fontId="24" fillId="0" borderId="0" xfId="0" applyNumberFormat="1" applyFont="1" applyFill="1" applyBorder="1"/>
    <xf numFmtId="164" fontId="25" fillId="0" borderId="0" xfId="2" applyNumberFormat="1" applyFont="1" applyBorder="1" applyAlignment="1">
      <alignment horizontal="right"/>
    </xf>
    <xf numFmtId="9" fontId="25" fillId="0" borderId="0" xfId="4" applyFont="1" applyBorder="1" applyAlignment="1">
      <alignment horizontal="right"/>
    </xf>
    <xf numFmtId="165" fontId="25" fillId="0" borderId="0" xfId="1" applyNumberFormat="1" applyFont="1" applyBorder="1" applyAlignment="1">
      <alignment horizontal="right"/>
    </xf>
    <xf numFmtId="164" fontId="16" fillId="0" borderId="0" xfId="2" applyNumberFormat="1" applyFont="1" applyFill="1" applyBorder="1" applyAlignment="1">
      <alignment horizontal="right" wrapText="1"/>
    </xf>
    <xf numFmtId="167" fontId="16" fillId="0" borderId="0" xfId="2" quotePrefix="1" applyNumberFormat="1" applyFont="1" applyFill="1" applyBorder="1" applyAlignment="1">
      <alignment horizontal="right" wrapText="1"/>
    </xf>
    <xf numFmtId="167" fontId="22" fillId="0" borderId="0" xfId="4" applyNumberFormat="1" applyFont="1" applyBorder="1" applyAlignment="1">
      <alignment horizontal="right"/>
    </xf>
    <xf numFmtId="172" fontId="22" fillId="0" borderId="0" xfId="0" applyNumberFormat="1" applyFont="1" applyBorder="1" applyAlignment="1">
      <alignment horizontal="right"/>
    </xf>
    <xf numFmtId="172" fontId="21" fillId="0" borderId="0" xfId="2" quotePrefix="1" applyNumberFormat="1" applyFont="1" applyBorder="1" applyAlignment="1">
      <alignment horizontal="right"/>
    </xf>
    <xf numFmtId="169" fontId="22" fillId="0" borderId="1" xfId="2" applyNumberFormat="1" applyFont="1" applyBorder="1" applyAlignment="1">
      <alignment horizontal="right"/>
    </xf>
    <xf numFmtId="167" fontId="22" fillId="0" borderId="1" xfId="4" applyNumberFormat="1" applyFont="1" applyBorder="1" applyAlignment="1">
      <alignment horizontal="right"/>
    </xf>
    <xf numFmtId="172" fontId="22" fillId="0" borderId="1" xfId="0" applyNumberFormat="1" applyFont="1" applyBorder="1" applyAlignment="1">
      <alignment horizontal="right"/>
    </xf>
    <xf numFmtId="0" fontId="16" fillId="0" borderId="0" xfId="3" applyFont="1" applyBorder="1" applyAlignment="1">
      <alignment horizontal="left"/>
    </xf>
    <xf numFmtId="169" fontId="24" fillId="0" borderId="0" xfId="2" applyNumberFormat="1" applyFont="1" applyBorder="1" applyAlignment="1">
      <alignment horizontal="right"/>
    </xf>
    <xf numFmtId="167" fontId="24" fillId="0" borderId="0" xfId="4" applyNumberFormat="1" applyFont="1" applyBorder="1" applyAlignment="1">
      <alignment horizontal="right"/>
    </xf>
    <xf numFmtId="172" fontId="24" fillId="0" borderId="0" xfId="0" applyNumberFormat="1" applyFont="1" applyBorder="1" applyAlignment="1">
      <alignment horizontal="right"/>
    </xf>
    <xf numFmtId="10" fontId="22" fillId="0" borderId="0" xfId="4" applyNumberFormat="1" applyFont="1" applyBorder="1" applyAlignment="1">
      <alignment horizontal="right"/>
    </xf>
    <xf numFmtId="0" fontId="16" fillId="0" borderId="0" xfId="3" applyFont="1" applyBorder="1"/>
    <xf numFmtId="169" fontId="22" fillId="0" borderId="0" xfId="2" applyNumberFormat="1" applyFont="1" applyFill="1" applyBorder="1" applyAlignment="1">
      <alignment horizontal="right"/>
    </xf>
    <xf numFmtId="49" fontId="24" fillId="0" borderId="0" xfId="0" applyNumberFormat="1" applyFont="1" applyBorder="1"/>
    <xf numFmtId="164" fontId="22" fillId="0" borderId="0" xfId="2" applyNumberFormat="1" applyFont="1" applyBorder="1" applyAlignment="1">
      <alignment horizontal="right"/>
    </xf>
    <xf numFmtId="9" fontId="22" fillId="0" borderId="0" xfId="4" applyFont="1" applyBorder="1" applyAlignment="1">
      <alignment horizontal="right"/>
    </xf>
    <xf numFmtId="166" fontId="22" fillId="0" borderId="0" xfId="0" applyNumberFormat="1" applyFont="1" applyBorder="1" applyAlignment="1">
      <alignment horizontal="right"/>
    </xf>
    <xf numFmtId="4" fontId="16" fillId="0" borderId="0" xfId="0" applyNumberFormat="1" applyFont="1" applyFill="1" applyBorder="1" applyAlignment="1">
      <alignment horizontal="left"/>
    </xf>
    <xf numFmtId="9" fontId="24" fillId="0" borderId="0" xfId="4" applyFont="1" applyBorder="1" applyAlignment="1">
      <alignment horizontal="right"/>
    </xf>
    <xf numFmtId="0" fontId="24" fillId="0" borderId="0" xfId="0" applyFont="1" applyBorder="1" applyAlignment="1">
      <alignment horizontal="right"/>
    </xf>
    <xf numFmtId="3" fontId="16" fillId="0" borderId="0" xfId="0" applyNumberFormat="1" applyFont="1" applyFill="1" applyBorder="1" applyAlignment="1">
      <alignment horizontal="left"/>
    </xf>
    <xf numFmtId="169" fontId="24" fillId="0" borderId="0" xfId="4" applyNumberFormat="1" applyFont="1" applyBorder="1" applyAlignment="1">
      <alignment horizontal="right"/>
    </xf>
    <xf numFmtId="169" fontId="22" fillId="0" borderId="0" xfId="0" applyNumberFormat="1" applyFont="1" applyBorder="1" applyAlignment="1">
      <alignment horizontal="right"/>
    </xf>
    <xf numFmtId="169" fontId="24" fillId="0" borderId="0" xfId="0" applyNumberFormat="1" applyFont="1" applyBorder="1" applyAlignment="1">
      <alignment horizontal="right"/>
    </xf>
    <xf numFmtId="9" fontId="23" fillId="0" borderId="0" xfId="4" applyFont="1" applyBorder="1" applyAlignment="1">
      <alignment horizontal="right"/>
    </xf>
    <xf numFmtId="3" fontId="26" fillId="0" borderId="0" xfId="0" applyNumberFormat="1" applyFont="1" applyFill="1" applyBorder="1" applyAlignment="1">
      <alignment horizontal="right"/>
    </xf>
    <xf numFmtId="164" fontId="23" fillId="0" borderId="0" xfId="2" applyNumberFormat="1" applyFont="1" applyFill="1" applyBorder="1" applyAlignment="1">
      <alignment horizontal="right"/>
    </xf>
    <xf numFmtId="9" fontId="23" fillId="0" borderId="0" xfId="4" applyFont="1" applyFill="1" applyBorder="1" applyAlignment="1">
      <alignment horizontal="right"/>
    </xf>
    <xf numFmtId="164" fontId="23" fillId="0" borderId="0" xfId="2" applyNumberFormat="1" applyFont="1" applyFill="1" applyBorder="1"/>
    <xf numFmtId="49" fontId="16" fillId="0" borderId="1" xfId="0" applyNumberFormat="1" applyFont="1" applyFill="1" applyBorder="1" applyAlignment="1">
      <alignment horizontal="left" wrapText="1"/>
    </xf>
    <xf numFmtId="167" fontId="16" fillId="0" borderId="1" xfId="3" applyNumberFormat="1" applyFont="1" applyFill="1" applyBorder="1" applyAlignment="1">
      <alignment horizontal="right" wrapText="1"/>
    </xf>
    <xf numFmtId="167" fontId="16" fillId="0" borderId="1" xfId="2" quotePrefix="1" applyNumberFormat="1" applyFont="1" applyFill="1" applyBorder="1" applyAlignment="1">
      <alignment horizontal="right" wrapText="1"/>
    </xf>
    <xf numFmtId="167" fontId="21" fillId="0" borderId="0" xfId="0" quotePrefix="1" applyNumberFormat="1" applyFont="1" applyBorder="1" applyAlignment="1">
      <alignment horizontal="right"/>
    </xf>
    <xf numFmtId="167" fontId="22" fillId="0" borderId="1" xfId="2" applyNumberFormat="1" applyFont="1" applyBorder="1" applyAlignment="1">
      <alignment horizontal="right"/>
    </xf>
    <xf numFmtId="167" fontId="22" fillId="0" borderId="1" xfId="0" applyNumberFormat="1" applyFont="1" applyBorder="1" applyAlignment="1">
      <alignment horizontal="right"/>
    </xf>
    <xf numFmtId="167" fontId="24" fillId="0" borderId="1" xfId="0" applyNumberFormat="1" applyFont="1" applyBorder="1" applyAlignment="1">
      <alignment horizontal="right"/>
    </xf>
    <xf numFmtId="4" fontId="16" fillId="0" borderId="0" xfId="0" applyNumberFormat="1" applyFont="1" applyBorder="1" applyAlignment="1">
      <alignment horizontal="left"/>
    </xf>
    <xf numFmtId="167" fontId="24" fillId="0" borderId="0" xfId="2" applyNumberFormat="1" applyFont="1" applyBorder="1" applyAlignment="1">
      <alignment horizontal="right"/>
    </xf>
    <xf numFmtId="167" fontId="24" fillId="0" borderId="0" xfId="0" applyNumberFormat="1" applyFont="1" applyBorder="1" applyAlignment="1">
      <alignment horizontal="right"/>
    </xf>
    <xf numFmtId="166" fontId="24" fillId="0" borderId="0" xfId="0" applyNumberFormat="1" applyFont="1" applyBorder="1"/>
    <xf numFmtId="167" fontId="16" fillId="0" borderId="0" xfId="0" applyNumberFormat="1" applyFont="1" applyBorder="1"/>
    <xf numFmtId="166" fontId="22" fillId="0" borderId="0" xfId="0" applyNumberFormat="1" applyFont="1" applyBorder="1"/>
    <xf numFmtId="167" fontId="21" fillId="0" borderId="0" xfId="0" applyNumberFormat="1" applyFont="1" applyBorder="1"/>
    <xf numFmtId="164" fontId="24" fillId="0" borderId="0" xfId="0" applyNumberFormat="1" applyFont="1" applyBorder="1" applyAlignment="1">
      <alignment horizontal="right"/>
    </xf>
    <xf numFmtId="165" fontId="24" fillId="0" borderId="0" xfId="0" applyNumberFormat="1" applyFont="1" applyBorder="1" applyAlignment="1">
      <alignment horizontal="right"/>
    </xf>
    <xf numFmtId="164" fontId="16" fillId="0" borderId="0" xfId="2" applyNumberFormat="1" applyFont="1" applyFill="1" applyBorder="1" applyAlignment="1">
      <alignment horizontal="left"/>
    </xf>
    <xf numFmtId="0" fontId="16" fillId="0" borderId="0" xfId="5" applyFont="1" applyFill="1" applyBorder="1" applyAlignment="1">
      <alignment horizontal="right"/>
    </xf>
    <xf numFmtId="49" fontId="22" fillId="0" borderId="0" xfId="0" applyNumberFormat="1" applyFont="1" applyBorder="1" applyAlignment="1">
      <alignment horizontal="left"/>
    </xf>
    <xf numFmtId="172" fontId="22" fillId="0" borderId="0" xfId="2" applyNumberFormat="1" applyFont="1" applyBorder="1"/>
    <xf numFmtId="49" fontId="22" fillId="0" borderId="0" xfId="0" applyNumberFormat="1" applyFont="1" applyFill="1" applyBorder="1" applyAlignment="1">
      <alignment horizontal="left"/>
    </xf>
    <xf numFmtId="172" fontId="22" fillId="0" borderId="1" xfId="2" applyNumberFormat="1" applyFont="1" applyBorder="1"/>
    <xf numFmtId="0" fontId="16" fillId="0" borderId="0" xfId="5" applyFont="1" applyFill="1" applyBorder="1" applyAlignment="1">
      <alignment horizontal="left"/>
    </xf>
    <xf numFmtId="172" fontId="24" fillId="0" borderId="0" xfId="2" applyNumberFormat="1" applyFont="1" applyBorder="1"/>
    <xf numFmtId="0" fontId="21" fillId="0" borderId="0" xfId="0" quotePrefix="1" applyNumberFormat="1" applyFont="1" applyFill="1" applyBorder="1" applyAlignment="1">
      <alignment horizontal="left"/>
    </xf>
    <xf numFmtId="49" fontId="24" fillId="0" borderId="0" xfId="0" applyNumberFormat="1" applyFont="1" applyFill="1" applyBorder="1" applyAlignment="1">
      <alignment horizontal="left"/>
    </xf>
    <xf numFmtId="172" fontId="24" fillId="0" borderId="0" xfId="4" applyNumberFormat="1" applyFont="1" applyBorder="1"/>
    <xf numFmtId="166" fontId="24" fillId="0" borderId="0" xfId="2" applyNumberFormat="1" applyFont="1" applyBorder="1"/>
    <xf numFmtId="0" fontId="22" fillId="0" borderId="0" xfId="0" applyFont="1" applyBorder="1" applyAlignment="1">
      <alignment horizontal="left"/>
    </xf>
    <xf numFmtId="167" fontId="23" fillId="0" borderId="0" xfId="0" applyNumberFormat="1" applyFont="1" applyFill="1" applyBorder="1" applyAlignment="1">
      <alignment horizontal="center"/>
    </xf>
    <xf numFmtId="164" fontId="23" fillId="0" borderId="0" xfId="2" applyNumberFormat="1" applyFont="1" applyFill="1" applyBorder="1" applyAlignment="1">
      <alignment horizontal="center"/>
    </xf>
    <xf numFmtId="164" fontId="25" fillId="0" borderId="0" xfId="0" applyNumberFormat="1" applyFont="1" applyFill="1" applyBorder="1"/>
    <xf numFmtId="0" fontId="21" fillId="0" borderId="0" xfId="9" applyFont="1"/>
    <xf numFmtId="0" fontId="21" fillId="0" borderId="0" xfId="9" applyFont="1" applyAlignment="1">
      <alignment horizontal="right"/>
    </xf>
    <xf numFmtId="0" fontId="21" fillId="0" borderId="0" xfId="9" applyFont="1" applyAlignment="1"/>
    <xf numFmtId="0" fontId="21" fillId="0" borderId="0" xfId="9" applyFont="1" applyAlignment="1">
      <alignment horizontal="right" wrapText="1"/>
    </xf>
    <xf numFmtId="0" fontId="21" fillId="0" borderId="0" xfId="9" applyFont="1" applyAlignment="1">
      <alignment wrapText="1"/>
    </xf>
    <xf numFmtId="0" fontId="34" fillId="0" borderId="0" xfId="9" applyFont="1"/>
    <xf numFmtId="10" fontId="34" fillId="0" borderId="0" xfId="9" applyNumberFormat="1" applyFont="1"/>
    <xf numFmtId="169" fontId="34" fillId="0" borderId="0" xfId="9" applyNumberFormat="1" applyFont="1"/>
    <xf numFmtId="0" fontId="35" fillId="0" borderId="0" xfId="0" applyFont="1" applyAlignment="1">
      <alignment vertical="center"/>
    </xf>
    <xf numFmtId="10" fontId="36" fillId="0" borderId="0" xfId="9" applyNumberFormat="1" applyFont="1"/>
    <xf numFmtId="0" fontId="36" fillId="0" borderId="0" xfId="9" applyFont="1"/>
    <xf numFmtId="168" fontId="37" fillId="3" borderId="0" xfId="6" applyFont="1" applyFill="1" applyBorder="1" applyAlignment="1" applyProtection="1">
      <alignment horizontal="right"/>
      <protection locked="0"/>
    </xf>
    <xf numFmtId="3" fontId="38" fillId="3" borderId="0" xfId="6" applyNumberFormat="1" applyFont="1" applyFill="1" applyBorder="1" applyAlignment="1" applyProtection="1">
      <alignment horizontal="left"/>
      <protection locked="0"/>
    </xf>
    <xf numFmtId="165" fontId="37" fillId="3" borderId="0" xfId="6" applyNumberFormat="1" applyFont="1" applyFill="1" applyBorder="1"/>
    <xf numFmtId="44" fontId="38" fillId="3" borderId="0" xfId="2" applyFont="1" applyFill="1" applyBorder="1"/>
    <xf numFmtId="0" fontId="39" fillId="3" borderId="0" xfId="0" applyFont="1" applyFill="1" applyBorder="1" applyAlignment="1">
      <alignment horizontal="left" wrapText="1"/>
    </xf>
    <xf numFmtId="0" fontId="40" fillId="0" borderId="0" xfId="0" applyFont="1"/>
    <xf numFmtId="0" fontId="41" fillId="0" borderId="0" xfId="7" applyFont="1" applyFill="1"/>
    <xf numFmtId="164" fontId="40" fillId="0" borderId="0" xfId="2" applyNumberFormat="1" applyFont="1"/>
    <xf numFmtId="0" fontId="25" fillId="0" borderId="0" xfId="0" applyFont="1" applyFill="1" applyBorder="1" applyAlignment="1">
      <alignment horizontal="left"/>
    </xf>
    <xf numFmtId="165" fontId="25" fillId="0" borderId="0" xfId="1" applyNumberFormat="1" applyFont="1" applyFill="1" applyBorder="1"/>
    <xf numFmtId="9" fontId="25" fillId="0" borderId="0" xfId="4" applyFont="1" applyFill="1" applyBorder="1"/>
    <xf numFmtId="0" fontId="25" fillId="0" borderId="0" xfId="0" applyFont="1" applyFill="1"/>
    <xf numFmtId="164" fontId="42" fillId="0" borderId="0" xfId="2" applyNumberFormat="1" applyFont="1"/>
    <xf numFmtId="0" fontId="42" fillId="0" borderId="0" xfId="3" applyFont="1"/>
    <xf numFmtId="0" fontId="41" fillId="0" borderId="0" xfId="0" applyFont="1" applyAlignment="1">
      <alignment horizontal="left" wrapText="1"/>
    </xf>
    <xf numFmtId="0" fontId="41" fillId="0" borderId="0" xfId="0" applyFont="1" applyAlignment="1">
      <alignment horizontal="left"/>
    </xf>
    <xf numFmtId="167" fontId="0" fillId="0" borderId="0" xfId="4" applyNumberFormat="1" applyFont="1"/>
    <xf numFmtId="164" fontId="0" fillId="0" borderId="0" xfId="2" applyNumberFormat="1" applyFont="1"/>
    <xf numFmtId="0" fontId="41" fillId="0" borderId="0" xfId="0" applyFont="1" applyFill="1" applyBorder="1" applyAlignment="1">
      <alignment horizontal="left"/>
    </xf>
    <xf numFmtId="0" fontId="41" fillId="0" borderId="0" xfId="0" applyFont="1" applyFill="1"/>
    <xf numFmtId="167" fontId="41" fillId="0" borderId="0" xfId="0" applyNumberFormat="1" applyFont="1" applyFill="1"/>
    <xf numFmtId="0" fontId="39" fillId="0" borderId="0" xfId="0" applyFont="1" applyFill="1" applyBorder="1" applyAlignment="1">
      <alignment horizontal="left"/>
    </xf>
    <xf numFmtId="0" fontId="39" fillId="0" borderId="0" xfId="0" applyFont="1" applyFill="1" applyBorder="1"/>
    <xf numFmtId="0" fontId="41" fillId="0" borderId="0" xfId="0" applyFont="1" applyFill="1" applyBorder="1"/>
    <xf numFmtId="165" fontId="41" fillId="0" borderId="0" xfId="0" applyNumberFormat="1" applyFont="1" applyFill="1" applyBorder="1"/>
    <xf numFmtId="44" fontId="39" fillId="0" borderId="0" xfId="2" applyFont="1" applyFill="1" applyBorder="1"/>
    <xf numFmtId="164" fontId="39" fillId="0" borderId="0" xfId="0" applyNumberFormat="1" applyFont="1" applyFill="1" applyBorder="1"/>
    <xf numFmtId="0" fontId="35" fillId="0" borderId="0" xfId="0" applyFont="1"/>
    <xf numFmtId="0" fontId="10" fillId="0" borderId="1" xfId="0" applyFont="1" applyFill="1" applyBorder="1" applyAlignment="1">
      <alignment horizontal="right" wrapText="1"/>
    </xf>
    <xf numFmtId="49" fontId="16" fillId="0" borderId="1" xfId="5" applyNumberFormat="1" applyFont="1" applyFill="1" applyBorder="1" applyAlignment="1">
      <alignment horizontal="left" wrapText="1"/>
    </xf>
    <xf numFmtId="49" fontId="16" fillId="0" borderId="1" xfId="5" applyNumberFormat="1" applyFont="1" applyFill="1" applyBorder="1" applyAlignment="1">
      <alignment horizontal="right"/>
    </xf>
    <xf numFmtId="167" fontId="16" fillId="0" borderId="1" xfId="5" applyNumberFormat="1" applyFont="1" applyFill="1" applyBorder="1" applyAlignment="1">
      <alignment horizontal="right" wrapText="1"/>
    </xf>
    <xf numFmtId="49" fontId="16" fillId="0" borderId="1" xfId="5" applyNumberFormat="1" applyFont="1" applyFill="1" applyBorder="1" applyAlignment="1">
      <alignment horizontal="right" wrapText="1"/>
    </xf>
    <xf numFmtId="0" fontId="16" fillId="0" borderId="1" xfId="0" applyFont="1" applyFill="1" applyBorder="1" applyAlignment="1">
      <alignment horizontal="left" wrapText="1"/>
    </xf>
    <xf numFmtId="0" fontId="16" fillId="0" borderId="1" xfId="0" applyFont="1" applyFill="1" applyBorder="1" applyAlignment="1">
      <alignment horizontal="right" wrapText="1"/>
    </xf>
    <xf numFmtId="165" fontId="33" fillId="0" borderId="0" xfId="0" applyNumberFormat="1" applyFont="1"/>
    <xf numFmtId="0" fontId="41" fillId="0" borderId="0" xfId="0" applyFont="1" applyAlignment="1">
      <alignment horizontal="left" wrapText="1"/>
    </xf>
    <xf numFmtId="0" fontId="41" fillId="0" borderId="0" xfId="0" applyFont="1" applyAlignment="1">
      <alignment horizontal="left"/>
    </xf>
    <xf numFmtId="0" fontId="23" fillId="0" borderId="0" xfId="0" applyFont="1" applyFill="1" applyBorder="1" applyAlignment="1">
      <alignment horizontal="left" wrapText="1"/>
    </xf>
    <xf numFmtId="0" fontId="23" fillId="0" borderId="0" xfId="0" applyFont="1" applyFill="1" applyBorder="1" applyAlignment="1"/>
    <xf numFmtId="0" fontId="14" fillId="2" borderId="0" xfId="10" applyNumberFormat="1" applyFont="1" applyFill="1" applyBorder="1" applyAlignment="1">
      <alignment horizontal="left"/>
    </xf>
    <xf numFmtId="0" fontId="14" fillId="2" borderId="0" xfId="9" applyFont="1" applyFill="1" applyBorder="1" applyAlignment="1">
      <alignment horizontal="left"/>
    </xf>
    <xf numFmtId="0" fontId="9" fillId="2" borderId="0" xfId="10" applyFont="1" applyFill="1" applyBorder="1" applyAlignment="1">
      <alignment horizontal="left"/>
    </xf>
    <xf numFmtId="0" fontId="14" fillId="2" borderId="0" xfId="9" applyFont="1" applyFill="1" applyAlignment="1">
      <alignment horizontal="left"/>
    </xf>
    <xf numFmtId="49" fontId="14" fillId="2" borderId="0" xfId="7" applyNumberFormat="1" applyFont="1" applyFill="1" applyBorder="1" applyAlignment="1">
      <alignment horizontal="left"/>
    </xf>
    <xf numFmtId="49" fontId="14" fillId="2" borderId="0" xfId="2" applyNumberFormat="1" applyFont="1" applyFill="1" applyBorder="1" applyAlignment="1">
      <alignment horizontal="left"/>
    </xf>
    <xf numFmtId="0" fontId="23" fillId="0" borderId="0" xfId="0" applyFont="1" applyAlignment="1">
      <alignment horizontal="left" wrapText="1"/>
    </xf>
    <xf numFmtId="0" fontId="23" fillId="0" borderId="0" xfId="0" applyFont="1" applyAlignment="1">
      <alignment horizontal="left"/>
    </xf>
    <xf numFmtId="0" fontId="29" fillId="2" borderId="0" xfId="0" applyFont="1" applyFill="1" applyBorder="1" applyAlignment="1">
      <alignment horizontal="left"/>
    </xf>
    <xf numFmtId="3" fontId="14" fillId="2" borderId="0" xfId="0" applyNumberFormat="1" applyFont="1" applyFill="1" applyBorder="1" applyAlignment="1">
      <alignment horizontal="left"/>
    </xf>
    <xf numFmtId="0" fontId="41" fillId="0" borderId="0" xfId="0" applyFont="1" applyAlignment="1">
      <alignment horizontal="left" wrapText="1"/>
    </xf>
    <xf numFmtId="0" fontId="41" fillId="0" borderId="0" xfId="0" applyFont="1" applyAlignment="1">
      <alignment horizontal="left"/>
    </xf>
    <xf numFmtId="0" fontId="14" fillId="2" borderId="0" xfId="0" applyFont="1" applyFill="1" applyBorder="1" applyAlignment="1">
      <alignment horizontal="left"/>
    </xf>
    <xf numFmtId="0" fontId="9" fillId="2" borderId="0" xfId="0" applyFont="1" applyFill="1" applyBorder="1" applyAlignment="1">
      <alignment horizontal="left"/>
    </xf>
    <xf numFmtId="0" fontId="23" fillId="0" borderId="0" xfId="0" applyFont="1" applyFill="1" applyBorder="1" applyAlignment="1">
      <alignment horizontal="left" wrapText="1"/>
    </xf>
    <xf numFmtId="0" fontId="23" fillId="0" borderId="0" xfId="0" applyFont="1" applyFill="1" applyBorder="1" applyAlignment="1"/>
    <xf numFmtId="3" fontId="14" fillId="2" borderId="0" xfId="3" applyNumberFormat="1" applyFont="1" applyFill="1" applyBorder="1" applyAlignment="1">
      <alignment horizontal="left"/>
    </xf>
    <xf numFmtId="167" fontId="14" fillId="2" borderId="0" xfId="0" applyNumberFormat="1" applyFont="1" applyFill="1" applyBorder="1" applyAlignment="1">
      <alignment horizontal="left"/>
    </xf>
    <xf numFmtId="4" fontId="14" fillId="2" borderId="0" xfId="5" applyNumberFormat="1" applyFont="1" applyFill="1" applyBorder="1" applyAlignment="1">
      <alignment horizontal="left"/>
    </xf>
    <xf numFmtId="0" fontId="14" fillId="2" borderId="0" xfId="5" applyFont="1" applyFill="1" applyBorder="1" applyAlignment="1">
      <alignment horizontal="left"/>
    </xf>
  </cellXfs>
  <cellStyles count="12">
    <cellStyle name="Comma" xfId="1" builtinId="3"/>
    <cellStyle name="Currency" xfId="2" builtinId="4"/>
    <cellStyle name="Hyperlink" xfId="11" builtinId="8"/>
    <cellStyle name="Normal" xfId="0" builtinId="0"/>
    <cellStyle name="Normal_94TAB9" xfId="6"/>
    <cellStyle name="Normal_Copy of SFY2010 Table10" xfId="8"/>
    <cellStyle name="Normal_SFY13_Table6_Annual Report (2)" xfId="7"/>
    <cellStyle name="Normal_SFY13_Tables4_5 Annual Report (3)" xfId="9"/>
    <cellStyle name="Normal_Table 10 (11) for SFY 2012" xfId="3"/>
    <cellStyle name="Normal_Table 13 (14) for SFY 2012" xfId="5"/>
    <cellStyle name="Normal_Table 3 for SFY 2012" xfId="1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tabSelected="1" workbookViewId="0">
      <selection sqref="A1:C1"/>
    </sheetView>
  </sheetViews>
  <sheetFormatPr defaultRowHeight="16.5" x14ac:dyDescent="0.3"/>
  <cols>
    <col min="1" max="1" width="62" style="4" customWidth="1"/>
    <col min="2" max="2" width="15.85546875" style="3" customWidth="1"/>
    <col min="3" max="3" width="19.42578125" style="4" customWidth="1"/>
    <col min="4" max="16384" width="9.140625" style="4"/>
  </cols>
  <sheetData>
    <row r="1" spans="1:3" s="1" customFormat="1" ht="18" x14ac:dyDescent="0.35">
      <c r="A1" s="416" t="s">
        <v>283</v>
      </c>
      <c r="B1" s="416"/>
      <c r="C1" s="416"/>
    </row>
    <row r="2" spans="1:3" s="1" customFormat="1" ht="18" x14ac:dyDescent="0.35">
      <c r="A2" s="416" t="s">
        <v>42</v>
      </c>
      <c r="B2" s="416"/>
      <c r="C2" s="416"/>
    </row>
    <row r="3" spans="1:3" s="1" customFormat="1" ht="18" x14ac:dyDescent="0.35">
      <c r="A3" s="416" t="s">
        <v>43</v>
      </c>
      <c r="B3" s="416"/>
      <c r="C3" s="416"/>
    </row>
    <row r="4" spans="1:3" s="1" customFormat="1" ht="18" x14ac:dyDescent="0.35">
      <c r="A4" s="416" t="s">
        <v>284</v>
      </c>
      <c r="B4" s="416"/>
      <c r="C4" s="416"/>
    </row>
    <row r="5" spans="1:3" s="9" customFormat="1" ht="19.5" x14ac:dyDescent="0.35">
      <c r="A5" s="7"/>
      <c r="B5" s="8"/>
    </row>
    <row r="6" spans="1:3" s="60" customFormat="1" ht="54.75" customHeight="1" x14ac:dyDescent="0.3">
      <c r="A6" s="164" t="s">
        <v>285</v>
      </c>
      <c r="B6" s="165" t="s">
        <v>313</v>
      </c>
      <c r="C6" s="165" t="s">
        <v>286</v>
      </c>
    </row>
    <row r="7" spans="1:3" s="62" customFormat="1" ht="15" x14ac:dyDescent="0.3">
      <c r="A7" s="166" t="s">
        <v>287</v>
      </c>
      <c r="B7" s="61">
        <v>2066</v>
      </c>
      <c r="C7" s="61">
        <v>2311</v>
      </c>
    </row>
    <row r="8" spans="1:3" s="62" customFormat="1" ht="15" x14ac:dyDescent="0.3">
      <c r="A8" s="166" t="s">
        <v>288</v>
      </c>
      <c r="B8" s="61">
        <v>26406</v>
      </c>
      <c r="C8" s="61">
        <v>37851</v>
      </c>
    </row>
    <row r="9" spans="1:3" s="62" customFormat="1" ht="15" x14ac:dyDescent="0.3">
      <c r="A9" s="166" t="s">
        <v>289</v>
      </c>
      <c r="B9" s="61">
        <v>802</v>
      </c>
      <c r="C9" s="61">
        <v>904</v>
      </c>
    </row>
    <row r="10" spans="1:3" s="62" customFormat="1" ht="15" x14ac:dyDescent="0.3">
      <c r="A10" s="166" t="s">
        <v>290</v>
      </c>
      <c r="B10" s="61">
        <v>2775</v>
      </c>
      <c r="C10" s="61">
        <v>3118</v>
      </c>
    </row>
    <row r="11" spans="1:3" s="62" customFormat="1" ht="15" x14ac:dyDescent="0.3">
      <c r="A11" s="166" t="s">
        <v>291</v>
      </c>
      <c r="B11" s="61">
        <v>384</v>
      </c>
      <c r="C11" s="61">
        <v>384</v>
      </c>
    </row>
    <row r="12" spans="1:3" s="62" customFormat="1" ht="15" x14ac:dyDescent="0.3">
      <c r="A12" s="166" t="s">
        <v>292</v>
      </c>
      <c r="B12" s="61">
        <v>2425</v>
      </c>
      <c r="C12" s="61">
        <v>2811</v>
      </c>
    </row>
    <row r="13" spans="1:3" s="62" customFormat="1" ht="15" x14ac:dyDescent="0.3">
      <c r="A13" s="166" t="s">
        <v>293</v>
      </c>
      <c r="B13" s="61">
        <v>3</v>
      </c>
      <c r="C13" s="61">
        <v>3</v>
      </c>
    </row>
    <row r="14" spans="1:3" s="62" customFormat="1" ht="15" x14ac:dyDescent="0.3">
      <c r="A14" s="166" t="s">
        <v>294</v>
      </c>
      <c r="B14" s="61">
        <v>901</v>
      </c>
      <c r="C14" s="61">
        <v>903</v>
      </c>
    </row>
    <row r="15" spans="1:3" s="62" customFormat="1" ht="15" x14ac:dyDescent="0.3">
      <c r="A15" s="166" t="s">
        <v>295</v>
      </c>
      <c r="B15" s="61">
        <v>7679</v>
      </c>
      <c r="C15" s="61">
        <v>8432</v>
      </c>
    </row>
    <row r="16" spans="1:3" s="62" customFormat="1" ht="15" x14ac:dyDescent="0.3">
      <c r="A16" s="166" t="s">
        <v>296</v>
      </c>
      <c r="B16" s="61">
        <v>10</v>
      </c>
      <c r="C16" s="61">
        <v>10</v>
      </c>
    </row>
    <row r="17" spans="1:3" s="62" customFormat="1" ht="15" x14ac:dyDescent="0.3">
      <c r="A17" s="166" t="s">
        <v>297</v>
      </c>
      <c r="B17" s="61">
        <v>765</v>
      </c>
      <c r="C17" s="61">
        <v>773</v>
      </c>
    </row>
    <row r="18" spans="1:3" s="62" customFormat="1" ht="15" x14ac:dyDescent="0.3">
      <c r="A18" s="166" t="s">
        <v>298</v>
      </c>
      <c r="B18" s="61">
        <v>240</v>
      </c>
      <c r="C18" s="61">
        <v>240</v>
      </c>
    </row>
    <row r="19" spans="1:3" s="62" customFormat="1" ht="15" x14ac:dyDescent="0.3">
      <c r="A19" s="166" t="s">
        <v>299</v>
      </c>
      <c r="B19" s="61">
        <v>36</v>
      </c>
      <c r="C19" s="61">
        <v>36</v>
      </c>
    </row>
    <row r="20" spans="1:3" s="62" customFormat="1" ht="15" x14ac:dyDescent="0.3">
      <c r="A20" s="166" t="s">
        <v>300</v>
      </c>
      <c r="B20" s="61">
        <v>1793</v>
      </c>
      <c r="C20" s="61">
        <v>2078</v>
      </c>
    </row>
    <row r="21" spans="1:3" s="62" customFormat="1" ht="15" x14ac:dyDescent="0.3">
      <c r="A21" s="166" t="s">
        <v>301</v>
      </c>
      <c r="B21" s="61">
        <v>3</v>
      </c>
      <c r="C21" s="61">
        <v>3</v>
      </c>
    </row>
    <row r="22" spans="1:3" s="62" customFormat="1" ht="15" x14ac:dyDescent="0.3">
      <c r="A22" s="166" t="s">
        <v>302</v>
      </c>
      <c r="B22" s="61">
        <v>2400</v>
      </c>
      <c r="C22" s="61">
        <v>2400</v>
      </c>
    </row>
    <row r="23" spans="1:3" s="62" customFormat="1" ht="15" x14ac:dyDescent="0.3">
      <c r="A23" s="166" t="s">
        <v>303</v>
      </c>
      <c r="B23" s="61">
        <v>11919</v>
      </c>
      <c r="C23" s="61">
        <v>14160</v>
      </c>
    </row>
    <row r="24" spans="1:3" s="62" customFormat="1" ht="15" x14ac:dyDescent="0.3">
      <c r="A24" s="166" t="s">
        <v>304</v>
      </c>
      <c r="B24" s="61">
        <v>255</v>
      </c>
      <c r="C24" s="61">
        <v>640</v>
      </c>
    </row>
    <row r="25" spans="1:3" s="62" customFormat="1" ht="15" x14ac:dyDescent="0.3">
      <c r="A25" s="166" t="s">
        <v>305</v>
      </c>
      <c r="B25" s="61">
        <v>56</v>
      </c>
      <c r="C25" s="61">
        <v>56</v>
      </c>
    </row>
    <row r="26" spans="1:3" s="62" customFormat="1" ht="15" x14ac:dyDescent="0.3">
      <c r="A26" s="166" t="s">
        <v>306</v>
      </c>
      <c r="B26" s="61">
        <v>1636</v>
      </c>
      <c r="C26" s="61">
        <v>1694</v>
      </c>
    </row>
    <row r="27" spans="1:3" s="62" customFormat="1" ht="15" x14ac:dyDescent="0.3">
      <c r="A27" s="166" t="s">
        <v>307</v>
      </c>
      <c r="B27" s="61">
        <v>44</v>
      </c>
      <c r="C27" s="61">
        <v>44</v>
      </c>
    </row>
    <row r="28" spans="1:3" s="62" customFormat="1" ht="15" x14ac:dyDescent="0.3">
      <c r="A28" s="166" t="s">
        <v>308</v>
      </c>
      <c r="B28" s="61">
        <v>1572</v>
      </c>
      <c r="C28" s="61">
        <v>1624</v>
      </c>
    </row>
    <row r="29" spans="1:3" s="62" customFormat="1" ht="15" x14ac:dyDescent="0.3">
      <c r="A29" s="166" t="s">
        <v>309</v>
      </c>
      <c r="B29" s="61">
        <v>1798</v>
      </c>
      <c r="C29" s="61">
        <v>2606</v>
      </c>
    </row>
    <row r="30" spans="1:3" s="62" customFormat="1" ht="15" x14ac:dyDescent="0.3">
      <c r="A30" s="167" t="s">
        <v>310</v>
      </c>
      <c r="B30" s="168">
        <v>287</v>
      </c>
      <c r="C30" s="168">
        <v>357</v>
      </c>
    </row>
    <row r="31" spans="1:3" s="93" customFormat="1" ht="15" x14ac:dyDescent="0.3">
      <c r="A31" s="169" t="s">
        <v>77</v>
      </c>
      <c r="B31" s="170">
        <f>SUM(B7:B30)</f>
        <v>66255</v>
      </c>
      <c r="C31" s="170">
        <f>SUM(C7:C30)</f>
        <v>83438</v>
      </c>
    </row>
    <row r="32" spans="1:3" x14ac:dyDescent="0.3">
      <c r="C32" s="3"/>
    </row>
    <row r="33" spans="1:3" s="173" customFormat="1" ht="13.5" x14ac:dyDescent="0.3">
      <c r="A33" s="171" t="s">
        <v>311</v>
      </c>
      <c r="B33" s="172"/>
      <c r="C33" s="172"/>
    </row>
    <row r="34" spans="1:3" s="175" customFormat="1" ht="13.5" x14ac:dyDescent="0.3">
      <c r="A34" s="171" t="s">
        <v>312</v>
      </c>
      <c r="B34" s="174"/>
      <c r="C34" s="174"/>
    </row>
    <row r="35" spans="1:3" x14ac:dyDescent="0.3">
      <c r="A35" s="6"/>
      <c r="B35" s="4"/>
    </row>
    <row r="36" spans="1:3" x14ac:dyDescent="0.3">
      <c r="B36" s="4"/>
    </row>
    <row r="37" spans="1:3" x14ac:dyDescent="0.3">
      <c r="B37" s="4"/>
    </row>
    <row r="38" spans="1:3" x14ac:dyDescent="0.3">
      <c r="B38" s="4"/>
    </row>
    <row r="39" spans="1:3" x14ac:dyDescent="0.3">
      <c r="B39" s="4"/>
    </row>
    <row r="40" spans="1:3" x14ac:dyDescent="0.3">
      <c r="B40" s="4"/>
    </row>
    <row r="41" spans="1:3" x14ac:dyDescent="0.3">
      <c r="B41" s="4"/>
    </row>
    <row r="42" spans="1:3" x14ac:dyDescent="0.3">
      <c r="B42" s="4"/>
    </row>
    <row r="43" spans="1:3" x14ac:dyDescent="0.3">
      <c r="B43" s="4"/>
    </row>
    <row r="44" spans="1:3" x14ac:dyDescent="0.3">
      <c r="B44" s="4"/>
    </row>
  </sheetData>
  <mergeCells count="4">
    <mergeCell ref="A1:C1"/>
    <mergeCell ref="A2:C2"/>
    <mergeCell ref="A3:C3"/>
    <mergeCell ref="A4:C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workbookViewId="0">
      <selection sqref="A1:I1"/>
    </sheetView>
  </sheetViews>
  <sheetFormatPr defaultRowHeight="16.5" x14ac:dyDescent="0.3"/>
  <cols>
    <col min="1" max="1" width="45.42578125" style="2" bestFit="1" customWidth="1"/>
    <col min="2" max="2" width="21.85546875" style="87" bestFit="1" customWidth="1"/>
    <col min="3" max="3" width="12.140625" style="126" customWidth="1"/>
    <col min="4" max="4" width="17" style="87" customWidth="1"/>
    <col min="5" max="5" width="13" style="127" bestFit="1" customWidth="1"/>
    <col min="6" max="6" width="20" style="121" bestFit="1" customWidth="1"/>
    <col min="7" max="7" width="14.7109375" style="127" customWidth="1"/>
    <col min="8" max="9" width="10.85546875" style="127" bestFit="1" customWidth="1"/>
    <col min="10" max="16384" width="9.140625" style="2"/>
  </cols>
  <sheetData>
    <row r="1" spans="1:9" s="119" customFormat="1" ht="18" x14ac:dyDescent="0.35">
      <c r="A1" s="433" t="s">
        <v>61</v>
      </c>
      <c r="B1" s="433"/>
      <c r="C1" s="433"/>
      <c r="D1" s="433"/>
      <c r="E1" s="433"/>
      <c r="F1" s="433"/>
      <c r="G1" s="433"/>
      <c r="H1" s="433"/>
      <c r="I1" s="433"/>
    </row>
    <row r="2" spans="1:9" s="119" customFormat="1" ht="18" x14ac:dyDescent="0.35">
      <c r="A2" s="433" t="s">
        <v>42</v>
      </c>
      <c r="B2" s="433"/>
      <c r="C2" s="433"/>
      <c r="D2" s="433"/>
      <c r="E2" s="433"/>
      <c r="F2" s="433"/>
      <c r="G2" s="433"/>
      <c r="H2" s="433"/>
      <c r="I2" s="433"/>
    </row>
    <row r="3" spans="1:9" s="119" customFormat="1" ht="18" x14ac:dyDescent="0.35">
      <c r="A3" s="433" t="s">
        <v>43</v>
      </c>
      <c r="B3" s="433"/>
      <c r="C3" s="433"/>
      <c r="D3" s="433"/>
      <c r="E3" s="433"/>
      <c r="F3" s="433"/>
      <c r="G3" s="433"/>
      <c r="H3" s="433"/>
      <c r="I3" s="433"/>
    </row>
    <row r="4" spans="1:9" s="119" customFormat="1" ht="18" x14ac:dyDescent="0.35">
      <c r="A4" s="433" t="s">
        <v>399</v>
      </c>
      <c r="B4" s="433"/>
      <c r="C4" s="433"/>
      <c r="D4" s="433"/>
      <c r="E4" s="433"/>
      <c r="F4" s="433"/>
      <c r="G4" s="433"/>
      <c r="H4" s="433"/>
      <c r="I4" s="433"/>
    </row>
    <row r="5" spans="1:9" s="78" customFormat="1" x14ac:dyDescent="0.3">
      <c r="A5" s="125"/>
      <c r="B5" s="85"/>
      <c r="C5" s="85"/>
      <c r="D5" s="85"/>
      <c r="E5" s="85"/>
      <c r="F5" s="85"/>
      <c r="G5" s="85"/>
      <c r="H5" s="85"/>
      <c r="I5" s="85"/>
    </row>
    <row r="6" spans="1:9" s="124" customFormat="1" ht="73.5" customHeight="1" x14ac:dyDescent="0.3">
      <c r="A6" s="333" t="s">
        <v>23</v>
      </c>
      <c r="B6" s="221" t="s">
        <v>26</v>
      </c>
      <c r="C6" s="334" t="s">
        <v>324</v>
      </c>
      <c r="D6" s="221" t="s">
        <v>25</v>
      </c>
      <c r="E6" s="334" t="s">
        <v>324</v>
      </c>
      <c r="F6" s="221" t="s">
        <v>336</v>
      </c>
      <c r="G6" s="335" t="s">
        <v>332</v>
      </c>
      <c r="H6" s="335" t="s">
        <v>333</v>
      </c>
      <c r="I6" s="335" t="s">
        <v>334</v>
      </c>
    </row>
    <row r="7" spans="1:9" s="60" customFormat="1" ht="15" x14ac:dyDescent="0.3">
      <c r="A7" s="225" t="s">
        <v>240</v>
      </c>
      <c r="B7" s="256">
        <v>418871738.74000531</v>
      </c>
      <c r="C7" s="146">
        <f t="shared" ref="C7:C29" si="0">B7/$B$37</f>
        <v>8.0018315898576331E-2</v>
      </c>
      <c r="D7" s="256">
        <v>1608833.5400000005</v>
      </c>
      <c r="E7" s="144">
        <f t="shared" ref="E7:E29" si="1">D7/$D$37</f>
        <v>5.788107237704028E-2</v>
      </c>
      <c r="F7" s="256">
        <f>B7+D7</f>
        <v>420480572.28000534</v>
      </c>
      <c r="G7" s="144">
        <f t="shared" ref="G7:G29" si="2">F7/$F$37</f>
        <v>7.9901391137412528E-2</v>
      </c>
      <c r="H7" s="144">
        <v>8.8986968673891928E-2</v>
      </c>
      <c r="I7" s="144">
        <v>8.4108338503050661E-2</v>
      </c>
    </row>
    <row r="8" spans="1:9" s="60" customFormat="1" ht="15" x14ac:dyDescent="0.3">
      <c r="A8" s="225" t="s">
        <v>256</v>
      </c>
      <c r="B8" s="256">
        <v>356928507.74000198</v>
      </c>
      <c r="C8" s="146">
        <f t="shared" si="0"/>
        <v>6.8185115977171931E-2</v>
      </c>
      <c r="D8" s="256">
        <v>1691382.870000001</v>
      </c>
      <c r="E8" s="144">
        <f t="shared" si="1"/>
        <v>6.085095311709883E-2</v>
      </c>
      <c r="F8" s="256">
        <f t="shared" ref="F8:F35" si="3">B8+D8</f>
        <v>358619890.61000198</v>
      </c>
      <c r="G8" s="144">
        <f t="shared" si="2"/>
        <v>6.8146378306878141E-2</v>
      </c>
      <c r="H8" s="144">
        <v>7.4375294600236508E-2</v>
      </c>
      <c r="I8" s="144">
        <v>6.7042987209829069E-2</v>
      </c>
    </row>
    <row r="9" spans="1:9" s="60" customFormat="1" ht="15" x14ac:dyDescent="0.3">
      <c r="A9" s="225" t="s">
        <v>64</v>
      </c>
      <c r="B9" s="256">
        <v>0</v>
      </c>
      <c r="C9" s="146">
        <f t="shared" si="0"/>
        <v>0</v>
      </c>
      <c r="D9" s="256">
        <v>0</v>
      </c>
      <c r="E9" s="144">
        <f t="shared" si="1"/>
        <v>0</v>
      </c>
      <c r="F9" s="256">
        <v>0</v>
      </c>
      <c r="G9" s="144">
        <f t="shared" si="2"/>
        <v>0</v>
      </c>
      <c r="H9" s="144">
        <v>0</v>
      </c>
      <c r="I9" s="336">
        <v>0</v>
      </c>
    </row>
    <row r="10" spans="1:9" s="60" customFormat="1" ht="15" x14ac:dyDescent="0.3">
      <c r="A10" s="225" t="s">
        <v>48</v>
      </c>
      <c r="B10" s="256">
        <v>0</v>
      </c>
      <c r="C10" s="146">
        <f t="shared" si="0"/>
        <v>0</v>
      </c>
      <c r="D10" s="256">
        <v>0</v>
      </c>
      <c r="E10" s="144">
        <f t="shared" si="1"/>
        <v>0</v>
      </c>
      <c r="F10" s="256">
        <v>0</v>
      </c>
      <c r="G10" s="144">
        <f t="shared" si="2"/>
        <v>0</v>
      </c>
      <c r="H10" s="144">
        <v>-2.8517810132506671E-6</v>
      </c>
      <c r="I10" s="144">
        <v>1.4594820729315555E-5</v>
      </c>
    </row>
    <row r="11" spans="1:9" s="60" customFormat="1" ht="15" x14ac:dyDescent="0.3">
      <c r="A11" s="225" t="s">
        <v>241</v>
      </c>
      <c r="B11" s="256">
        <v>347418759.63004571</v>
      </c>
      <c r="C11" s="146">
        <f t="shared" si="0"/>
        <v>6.6368440470088622E-2</v>
      </c>
      <c r="D11" s="256">
        <v>1738564.5500000089</v>
      </c>
      <c r="E11" s="144">
        <f t="shared" si="1"/>
        <v>6.2548410415851324E-2</v>
      </c>
      <c r="F11" s="256">
        <f t="shared" si="3"/>
        <v>349157324.18004572</v>
      </c>
      <c r="G11" s="144">
        <f t="shared" si="2"/>
        <v>6.6348263789044473E-2</v>
      </c>
      <c r="H11" s="144">
        <v>7.4792782346634834E-2</v>
      </c>
      <c r="I11" s="144">
        <v>7.2419176088123496E-2</v>
      </c>
    </row>
    <row r="12" spans="1:9" s="60" customFormat="1" ht="15" x14ac:dyDescent="0.3">
      <c r="A12" s="225" t="s">
        <v>242</v>
      </c>
      <c r="B12" s="256">
        <v>42657042.630001046</v>
      </c>
      <c r="C12" s="146">
        <f t="shared" si="0"/>
        <v>8.1489019114396061E-3</v>
      </c>
      <c r="D12" s="256">
        <v>273350.20000000013</v>
      </c>
      <c r="E12" s="144">
        <f t="shared" si="1"/>
        <v>9.8343317174245624E-3</v>
      </c>
      <c r="F12" s="256">
        <f t="shared" si="3"/>
        <v>42930392.830001049</v>
      </c>
      <c r="G12" s="144">
        <f t="shared" si="2"/>
        <v>8.1578040350184251E-3</v>
      </c>
      <c r="H12" s="144">
        <v>8.8453575699265069E-3</v>
      </c>
      <c r="I12" s="144">
        <v>7.7960861078625824E-3</v>
      </c>
    </row>
    <row r="13" spans="1:9" s="60" customFormat="1" ht="15" x14ac:dyDescent="0.3">
      <c r="A13" s="225" t="s">
        <v>243</v>
      </c>
      <c r="B13" s="256">
        <v>245601028.94999948</v>
      </c>
      <c r="C13" s="146">
        <f t="shared" si="0"/>
        <v>4.6917896105029069E-2</v>
      </c>
      <c r="D13" s="256">
        <v>667543.34999999974</v>
      </c>
      <c r="E13" s="144">
        <f t="shared" si="1"/>
        <v>2.4016235362772153E-2</v>
      </c>
      <c r="F13" s="256">
        <f t="shared" si="3"/>
        <v>246268572.29999948</v>
      </c>
      <c r="G13" s="144">
        <f t="shared" si="2"/>
        <v>4.6796933835723149E-2</v>
      </c>
      <c r="H13" s="144">
        <v>4.487032242208281E-2</v>
      </c>
      <c r="I13" s="144">
        <v>4.5339253193537293E-2</v>
      </c>
    </row>
    <row r="14" spans="1:9" s="60" customFormat="1" ht="15" x14ac:dyDescent="0.3">
      <c r="A14" s="225" t="s">
        <v>244</v>
      </c>
      <c r="B14" s="256">
        <v>1730333.2299999995</v>
      </c>
      <c r="C14" s="146">
        <f t="shared" si="0"/>
        <v>3.3055071087974573E-4</v>
      </c>
      <c r="D14" s="256"/>
      <c r="E14" s="144">
        <f t="shared" si="1"/>
        <v>0</v>
      </c>
      <c r="F14" s="256">
        <f t="shared" si="3"/>
        <v>1730333.2299999995</v>
      </c>
      <c r="G14" s="144">
        <f t="shared" si="2"/>
        <v>3.288048041283231E-4</v>
      </c>
      <c r="H14" s="144">
        <v>3.8768267850860285E-4</v>
      </c>
      <c r="I14" s="144">
        <v>5.0086249564006342E-4</v>
      </c>
    </row>
    <row r="15" spans="1:9" s="60" customFormat="1" ht="15" x14ac:dyDescent="0.3">
      <c r="A15" s="225" t="s">
        <v>245</v>
      </c>
      <c r="B15" s="256">
        <v>59037771.879995137</v>
      </c>
      <c r="C15" s="146">
        <f t="shared" si="0"/>
        <v>1.1278161411538435E-2</v>
      </c>
      <c r="D15" s="256">
        <v>246431.22000000035</v>
      </c>
      <c r="E15" s="144">
        <f t="shared" si="1"/>
        <v>8.8658664343747775E-3</v>
      </c>
      <c r="F15" s="256">
        <f t="shared" si="3"/>
        <v>59284203.099995136</v>
      </c>
      <c r="G15" s="144">
        <f t="shared" si="2"/>
        <v>1.1265420122687947E-2</v>
      </c>
      <c r="H15" s="144">
        <v>1.1594269338041837E-2</v>
      </c>
      <c r="I15" s="144">
        <v>1.2358973871398933E-2</v>
      </c>
    </row>
    <row r="16" spans="1:9" s="60" customFormat="1" ht="15" x14ac:dyDescent="0.3">
      <c r="A16" s="225" t="s">
        <v>246</v>
      </c>
      <c r="B16" s="256">
        <v>965457751.91999567</v>
      </c>
      <c r="C16" s="146">
        <f t="shared" si="0"/>
        <v>0.18443427005185345</v>
      </c>
      <c r="D16" s="256">
        <v>4011320.5499999993</v>
      </c>
      <c r="E16" s="144">
        <f t="shared" si="1"/>
        <v>0.14431544924284642</v>
      </c>
      <c r="F16" s="256">
        <f t="shared" si="3"/>
        <v>969469072.46999562</v>
      </c>
      <c r="G16" s="144">
        <f t="shared" si="2"/>
        <v>0.18422236997781291</v>
      </c>
      <c r="H16" s="144">
        <v>0.16580760334470548</v>
      </c>
      <c r="I16" s="144">
        <v>0.15066634594309408</v>
      </c>
    </row>
    <row r="17" spans="1:13" s="60" customFormat="1" ht="15" x14ac:dyDescent="0.3">
      <c r="A17" s="225" t="s">
        <v>247</v>
      </c>
      <c r="B17" s="256">
        <v>254184982.39000678</v>
      </c>
      <c r="C17" s="146">
        <f t="shared" si="0"/>
        <v>4.8557714298749506E-2</v>
      </c>
      <c r="D17" s="256">
        <v>1156791.2299999993</v>
      </c>
      <c r="E17" s="144">
        <f t="shared" si="1"/>
        <v>4.1617927053382658E-2</v>
      </c>
      <c r="F17" s="256">
        <f t="shared" si="3"/>
        <v>255341773.62000677</v>
      </c>
      <c r="G17" s="144">
        <f t="shared" si="2"/>
        <v>4.8521059646357806E-2</v>
      </c>
      <c r="H17" s="144">
        <v>4.6521155881699514E-2</v>
      </c>
      <c r="I17" s="144">
        <v>4.4876505633382982E-2</v>
      </c>
    </row>
    <row r="18" spans="1:13" s="60" customFormat="1" ht="15" x14ac:dyDescent="0.3">
      <c r="A18" s="225" t="s">
        <v>72</v>
      </c>
      <c r="B18" s="256">
        <v>102644959.55999996</v>
      </c>
      <c r="C18" s="146">
        <f t="shared" si="0"/>
        <v>1.9608572361972582E-2</v>
      </c>
      <c r="D18" s="256">
        <v>1472006.1000000006</v>
      </c>
      <c r="E18" s="144">
        <f t="shared" si="1"/>
        <v>5.2958425775698835E-2</v>
      </c>
      <c r="F18" s="256">
        <f t="shared" si="3"/>
        <v>104116965.65999995</v>
      </c>
      <c r="G18" s="144">
        <f t="shared" si="2"/>
        <v>1.9784720021976135E-2</v>
      </c>
      <c r="H18" s="144">
        <v>1.92247063708859E-2</v>
      </c>
      <c r="I18" s="144">
        <v>1.8365198865168821E-2</v>
      </c>
    </row>
    <row r="19" spans="1:13" s="60" customFormat="1" ht="15" x14ac:dyDescent="0.3">
      <c r="A19" s="225" t="s">
        <v>73</v>
      </c>
      <c r="B19" s="256">
        <v>108504.11000000002</v>
      </c>
      <c r="C19" s="146">
        <f t="shared" si="0"/>
        <v>2.0727863322531316E-5</v>
      </c>
      <c r="D19" s="256">
        <v>1563.7499999999998</v>
      </c>
      <c r="E19" s="144">
        <f t="shared" si="1"/>
        <v>5.6259099949890837E-5</v>
      </c>
      <c r="F19" s="256">
        <f t="shared" si="3"/>
        <v>110067.86000000002</v>
      </c>
      <c r="G19" s="144">
        <f t="shared" si="2"/>
        <v>2.0915532638833795E-5</v>
      </c>
      <c r="H19" s="144">
        <v>6.1236337721595236E-6</v>
      </c>
      <c r="I19" s="144">
        <v>1.783250428461066E-6</v>
      </c>
    </row>
    <row r="20" spans="1:13" s="60" customFormat="1" ht="15" x14ac:dyDescent="0.3">
      <c r="A20" s="225" t="s">
        <v>254</v>
      </c>
      <c r="B20" s="256">
        <v>104545547.46000001</v>
      </c>
      <c r="C20" s="146">
        <f t="shared" si="0"/>
        <v>1.9971647329581257E-2</v>
      </c>
      <c r="D20" s="256">
        <v>491821.42999999988</v>
      </c>
      <c r="E20" s="144">
        <f t="shared" si="1"/>
        <v>1.7694280407909345E-2</v>
      </c>
      <c r="F20" s="256">
        <f t="shared" si="3"/>
        <v>105037368.89000002</v>
      </c>
      <c r="G20" s="144">
        <f t="shared" si="2"/>
        <v>1.9959618705369764E-2</v>
      </c>
      <c r="H20" s="144">
        <v>1.8155251663320122E-2</v>
      </c>
      <c r="I20" s="144">
        <v>1.6020022968860716E-2</v>
      </c>
    </row>
    <row r="21" spans="1:13" s="60" customFormat="1" ht="15" x14ac:dyDescent="0.3">
      <c r="A21" s="225" t="s">
        <v>255</v>
      </c>
      <c r="B21" s="256">
        <v>208300481.0000028</v>
      </c>
      <c r="C21" s="146">
        <f t="shared" si="0"/>
        <v>3.9792261327110917E-2</v>
      </c>
      <c r="D21" s="256">
        <v>1783786.1800000004</v>
      </c>
      <c r="E21" s="144">
        <f t="shared" si="1"/>
        <v>6.4175350912776347E-2</v>
      </c>
      <c r="F21" s="256">
        <f t="shared" si="3"/>
        <v>210084267.18000281</v>
      </c>
      <c r="G21" s="144">
        <f t="shared" si="2"/>
        <v>3.9921048225238752E-2</v>
      </c>
      <c r="H21" s="144">
        <v>4.1701727742534889E-2</v>
      </c>
      <c r="I21" s="144">
        <v>4.1263229718509951E-2</v>
      </c>
    </row>
    <row r="22" spans="1:13" s="60" customFormat="1" ht="15" x14ac:dyDescent="0.3">
      <c r="A22" s="225" t="s">
        <v>248</v>
      </c>
      <c r="B22" s="256">
        <v>21010332.560000014</v>
      </c>
      <c r="C22" s="146">
        <f t="shared" si="0"/>
        <v>4.0136664100982877E-3</v>
      </c>
      <c r="D22" s="256">
        <v>33564.829999999973</v>
      </c>
      <c r="E22" s="144">
        <f t="shared" si="1"/>
        <v>1.2075633098456232E-3</v>
      </c>
      <c r="F22" s="256">
        <f t="shared" si="3"/>
        <v>21043897.390000012</v>
      </c>
      <c r="G22" s="144">
        <f t="shared" si="2"/>
        <v>3.998845100729809E-3</v>
      </c>
      <c r="H22" s="144">
        <v>4.4062505442656495E-3</v>
      </c>
      <c r="I22" s="144">
        <v>4.2790535128441748E-3</v>
      </c>
    </row>
    <row r="23" spans="1:13" s="60" customFormat="1" ht="15" x14ac:dyDescent="0.3">
      <c r="A23" s="225" t="s">
        <v>249</v>
      </c>
      <c r="B23" s="256">
        <v>3155676.6799996686</v>
      </c>
      <c r="C23" s="146">
        <f t="shared" si="0"/>
        <v>6.0283831564659173E-4</v>
      </c>
      <c r="D23" s="256">
        <v>9422.1500000000033</v>
      </c>
      <c r="E23" s="144">
        <f t="shared" si="1"/>
        <v>3.3898108942789079E-4</v>
      </c>
      <c r="F23" s="256">
        <f t="shared" si="3"/>
        <v>3165098.8299996685</v>
      </c>
      <c r="G23" s="144">
        <f t="shared" si="2"/>
        <v>6.0144467135086219E-4</v>
      </c>
      <c r="H23" s="144">
        <v>6.8579967715800866E-4</v>
      </c>
      <c r="I23" s="144">
        <v>6.8722825821668741E-4</v>
      </c>
    </row>
    <row r="24" spans="1:13" s="60" customFormat="1" ht="15" x14ac:dyDescent="0.3">
      <c r="A24" s="225" t="s">
        <v>250</v>
      </c>
      <c r="B24" s="256">
        <v>29800871.570000187</v>
      </c>
      <c r="C24" s="146">
        <f t="shared" si="0"/>
        <v>5.6929492605881293E-3</v>
      </c>
      <c r="D24" s="256">
        <v>95890.870000000054</v>
      </c>
      <c r="E24" s="144">
        <f t="shared" si="1"/>
        <v>3.4498698894401231E-3</v>
      </c>
      <c r="F24" s="256">
        <f t="shared" si="3"/>
        <v>29896762.440000188</v>
      </c>
      <c r="G24" s="144">
        <f t="shared" si="2"/>
        <v>5.6811017367766042E-3</v>
      </c>
      <c r="H24" s="144">
        <v>5.2175611462042274E-3</v>
      </c>
      <c r="I24" s="144">
        <v>4.3273041159180145E-3</v>
      </c>
    </row>
    <row r="25" spans="1:13" s="60" customFormat="1" ht="15" x14ac:dyDescent="0.3">
      <c r="A25" s="225" t="s">
        <v>49</v>
      </c>
      <c r="B25" s="256">
        <v>0</v>
      </c>
      <c r="C25" s="146">
        <f t="shared" si="0"/>
        <v>0</v>
      </c>
      <c r="D25" s="256">
        <v>0</v>
      </c>
      <c r="E25" s="144">
        <f t="shared" si="1"/>
        <v>0</v>
      </c>
      <c r="F25" s="256">
        <f t="shared" si="3"/>
        <v>0</v>
      </c>
      <c r="G25" s="144">
        <f t="shared" si="2"/>
        <v>0</v>
      </c>
      <c r="H25" s="144">
        <v>1.1152762796246177E-9</v>
      </c>
      <c r="I25" s="144">
        <v>3.3754128380473031E-7</v>
      </c>
    </row>
    <row r="26" spans="1:13" s="60" customFormat="1" ht="15" x14ac:dyDescent="0.3">
      <c r="A26" s="225" t="s">
        <v>251</v>
      </c>
      <c r="B26" s="256">
        <v>39038.159999999982</v>
      </c>
      <c r="C26" s="146">
        <f t="shared" si="0"/>
        <v>7.4575759834637473E-6</v>
      </c>
      <c r="D26" s="256">
        <v>251.45</v>
      </c>
      <c r="E26" s="144">
        <f t="shared" si="1"/>
        <v>9.0464272949001136E-6</v>
      </c>
      <c r="F26" s="256">
        <f t="shared" si="3"/>
        <v>39289.609999999979</v>
      </c>
      <c r="G26" s="144">
        <f t="shared" si="2"/>
        <v>7.4659679975794027E-6</v>
      </c>
      <c r="H26" s="144">
        <v>7.3951485188092423E-6</v>
      </c>
      <c r="I26" s="144">
        <v>1.9076074217832093E-6</v>
      </c>
    </row>
    <row r="27" spans="1:13" s="60" customFormat="1" ht="15" x14ac:dyDescent="0.3">
      <c r="A27" s="225" t="s">
        <v>252</v>
      </c>
      <c r="B27" s="256">
        <v>34360963.789999567</v>
      </c>
      <c r="C27" s="146">
        <f t="shared" si="0"/>
        <v>6.5640772600186166E-3</v>
      </c>
      <c r="D27" s="256">
        <v>127731.17999999991</v>
      </c>
      <c r="E27" s="144">
        <f t="shared" si="1"/>
        <v>4.595390070239804E-3</v>
      </c>
      <c r="F27" s="256">
        <f t="shared" si="3"/>
        <v>34488694.969999567</v>
      </c>
      <c r="G27" s="144">
        <f t="shared" si="2"/>
        <v>6.5536790241566313E-3</v>
      </c>
      <c r="H27" s="144">
        <v>6.6210059350519501E-3</v>
      </c>
      <c r="I27" s="144">
        <v>6.9408845361048502E-3</v>
      </c>
    </row>
    <row r="28" spans="1:13" s="60" customFormat="1" ht="15" x14ac:dyDescent="0.3">
      <c r="A28" s="225" t="s">
        <v>253</v>
      </c>
      <c r="B28" s="307">
        <v>41111648.039994597</v>
      </c>
      <c r="C28" s="337">
        <f t="shared" si="0"/>
        <v>7.8536805798141689E-3</v>
      </c>
      <c r="D28" s="307">
        <v>150835.5699999998</v>
      </c>
      <c r="E28" s="338">
        <f t="shared" si="1"/>
        <v>5.4266176873724991E-3</v>
      </c>
      <c r="F28" s="307">
        <f t="shared" si="3"/>
        <v>41262483.609994598</v>
      </c>
      <c r="G28" s="338">
        <f t="shared" si="2"/>
        <v>7.8408612896097591E-3</v>
      </c>
      <c r="H28" s="338">
        <v>1.0055772985652795E-2</v>
      </c>
      <c r="I28" s="339">
        <v>1.0671160396622015E-2</v>
      </c>
    </row>
    <row r="29" spans="1:13" s="208" customFormat="1" ht="15" x14ac:dyDescent="0.3">
      <c r="A29" s="340" t="s">
        <v>40</v>
      </c>
      <c r="B29" s="327">
        <f>SUM(B7:B28)</f>
        <v>3236965940.0400481</v>
      </c>
      <c r="C29" s="341">
        <f t="shared" si="0"/>
        <v>0.61836724511946328</v>
      </c>
      <c r="D29" s="327">
        <f>SUM(D7:D28)</f>
        <v>15561091.020000009</v>
      </c>
      <c r="E29" s="342">
        <f t="shared" si="1"/>
        <v>0.5598420303907462</v>
      </c>
      <c r="F29" s="327">
        <f t="shared" si="3"/>
        <v>3252527031.0600481</v>
      </c>
      <c r="G29" s="342">
        <f t="shared" si="2"/>
        <v>0.61805812593090848</v>
      </c>
      <c r="H29" s="342">
        <v>0.62226018103735536</v>
      </c>
      <c r="I29" s="341">
        <v>0.58768123463802768</v>
      </c>
      <c r="J29" s="92"/>
      <c r="K29" s="343"/>
      <c r="L29" s="238"/>
      <c r="M29" s="344"/>
    </row>
    <row r="30" spans="1:13" s="60" customFormat="1" ht="15" x14ac:dyDescent="0.3">
      <c r="A30" s="340"/>
      <c r="B30" s="326"/>
      <c r="C30" s="146"/>
      <c r="D30" s="326"/>
      <c r="E30" s="144"/>
      <c r="F30" s="326"/>
      <c r="G30" s="144"/>
      <c r="H30" s="144"/>
      <c r="I30" s="146"/>
      <c r="J30" s="91"/>
      <c r="K30" s="345"/>
      <c r="L30" s="228"/>
      <c r="M30" s="346"/>
    </row>
    <row r="31" spans="1:13" s="60" customFormat="1" ht="15" x14ac:dyDescent="0.3">
      <c r="A31" s="340" t="s">
        <v>34</v>
      </c>
      <c r="B31" s="326"/>
      <c r="C31" s="146"/>
      <c r="D31" s="326"/>
      <c r="E31" s="144"/>
      <c r="F31" s="326"/>
      <c r="G31" s="144"/>
      <c r="H31" s="144"/>
      <c r="I31" s="146"/>
      <c r="J31" s="91"/>
      <c r="K31" s="345"/>
      <c r="L31" s="228"/>
      <c r="M31" s="346"/>
    </row>
    <row r="32" spans="1:13" s="60" customFormat="1" ht="15" x14ac:dyDescent="0.3">
      <c r="A32" s="230" t="s">
        <v>35</v>
      </c>
      <c r="B32" s="316">
        <v>571916</v>
      </c>
      <c r="C32" s="146">
        <f>B32/$B$37</f>
        <v>1.0925481698314302E-4</v>
      </c>
      <c r="D32" s="316">
        <v>314640</v>
      </c>
      <c r="E32" s="144">
        <f>D32/$D$37</f>
        <v>1.1319816599989548E-2</v>
      </c>
      <c r="F32" s="316">
        <f t="shared" si="3"/>
        <v>886556</v>
      </c>
      <c r="G32" s="144">
        <f>F32/$F$37</f>
        <v>1.6846689809499278E-4</v>
      </c>
      <c r="H32" s="144">
        <v>1.6612265196889659E-4</v>
      </c>
      <c r="I32" s="146">
        <v>1.6694533050867465E-4</v>
      </c>
      <c r="J32" s="91"/>
      <c r="K32" s="345"/>
      <c r="L32" s="228"/>
      <c r="M32" s="346"/>
    </row>
    <row r="33" spans="1:16" s="60" customFormat="1" ht="15" x14ac:dyDescent="0.3">
      <c r="A33" s="230" t="s">
        <v>36</v>
      </c>
      <c r="B33" s="256">
        <v>170823217.70266512</v>
      </c>
      <c r="C33" s="146">
        <f>B33/$B$37</f>
        <v>3.2632868090027689E-2</v>
      </c>
      <c r="D33" s="256">
        <v>1174206.700000125</v>
      </c>
      <c r="E33" s="144">
        <f>D33/$D$37</f>
        <v>4.2244484154844782E-2</v>
      </c>
      <c r="F33" s="256">
        <f t="shared" si="3"/>
        <v>171997424.40266526</v>
      </c>
      <c r="G33" s="144">
        <f>F33/$F$37</f>
        <v>3.2683634840263931E-2</v>
      </c>
      <c r="H33" s="144">
        <v>3.1544718363137214E-2</v>
      </c>
      <c r="I33" s="146">
        <v>5.4699065331702698E-2</v>
      </c>
      <c r="J33" s="91"/>
      <c r="K33" s="345"/>
      <c r="L33" s="228"/>
      <c r="M33" s="346"/>
    </row>
    <row r="34" spans="1:16" s="60" customFormat="1" ht="15" x14ac:dyDescent="0.3">
      <c r="A34" s="225" t="s">
        <v>37</v>
      </c>
      <c r="B34" s="307">
        <v>1826337182.9780064</v>
      </c>
      <c r="C34" s="337">
        <f>B34/$B$37</f>
        <v>0.34889063197352593</v>
      </c>
      <c r="D34" s="307">
        <v>10745565.609999977</v>
      </c>
      <c r="E34" s="338">
        <f>D34/$D$37</f>
        <v>0.38659366885441948</v>
      </c>
      <c r="F34" s="307">
        <f t="shared" si="3"/>
        <v>1837082748.5880063</v>
      </c>
      <c r="G34" s="338">
        <f>F34/$F$37</f>
        <v>0.34908977233073246</v>
      </c>
      <c r="H34" s="338">
        <v>0.3460289779475384</v>
      </c>
      <c r="I34" s="338">
        <v>0.35745275469976101</v>
      </c>
    </row>
    <row r="35" spans="1:16" s="208" customFormat="1" ht="15" x14ac:dyDescent="0.3">
      <c r="A35" s="340" t="s">
        <v>38</v>
      </c>
      <c r="B35" s="311">
        <f>SUM(B32:B34)</f>
        <v>1997732316.6806715</v>
      </c>
      <c r="C35" s="341">
        <f>B35/$B$37</f>
        <v>0.38163275488053677</v>
      </c>
      <c r="D35" s="311">
        <f>SUM(D32:D34)</f>
        <v>12234412.310000103</v>
      </c>
      <c r="E35" s="342">
        <f>D35/$D$37</f>
        <v>0.44015796960925385</v>
      </c>
      <c r="F35" s="311">
        <f t="shared" si="3"/>
        <v>2009966728.9906716</v>
      </c>
      <c r="G35" s="342">
        <f>F35/$F$37</f>
        <v>0.38194187406909141</v>
      </c>
      <c r="H35" s="342">
        <v>0.37773981896264452</v>
      </c>
      <c r="I35" s="342">
        <v>0.41231876536197237</v>
      </c>
    </row>
    <row r="36" spans="1:16" s="60" customFormat="1" ht="15" x14ac:dyDescent="0.3">
      <c r="B36" s="256"/>
      <c r="C36" s="146"/>
      <c r="D36" s="256"/>
      <c r="E36" s="144"/>
      <c r="F36" s="256"/>
      <c r="G36" s="144"/>
      <c r="H36" s="144"/>
      <c r="I36" s="144"/>
    </row>
    <row r="37" spans="1:16" s="208" customFormat="1" ht="15" x14ac:dyDescent="0.3">
      <c r="A37" s="317" t="s">
        <v>39</v>
      </c>
      <c r="B37" s="327">
        <f>B29+B35</f>
        <v>5234698256.7207193</v>
      </c>
      <c r="C37" s="341">
        <f>B37/$B$37</f>
        <v>1</v>
      </c>
      <c r="D37" s="327">
        <f>D29+D35</f>
        <v>27795503.33000011</v>
      </c>
      <c r="E37" s="342">
        <f>D37/$D$37</f>
        <v>1</v>
      </c>
      <c r="F37" s="327">
        <f>F29+F35</f>
        <v>5262493760.0507202</v>
      </c>
      <c r="G37" s="342">
        <f>F37/$F$37</f>
        <v>1</v>
      </c>
      <c r="H37" s="342">
        <v>1</v>
      </c>
      <c r="I37" s="342">
        <v>1</v>
      </c>
    </row>
    <row r="38" spans="1:16" s="208" customFormat="1" ht="15" x14ac:dyDescent="0.3">
      <c r="A38" s="60"/>
      <c r="B38" s="347"/>
      <c r="C38" s="342"/>
      <c r="D38" s="347"/>
      <c r="E38" s="342"/>
      <c r="F38" s="347"/>
      <c r="G38" s="144"/>
      <c r="H38" s="342"/>
      <c r="I38" s="342"/>
    </row>
    <row r="39" spans="1:16" s="208" customFormat="1" ht="15" x14ac:dyDescent="0.3">
      <c r="A39" s="235" t="s">
        <v>62</v>
      </c>
      <c r="B39" s="206">
        <v>392277</v>
      </c>
      <c r="C39" s="342"/>
      <c r="D39" s="206">
        <v>2594</v>
      </c>
      <c r="E39" s="342"/>
      <c r="F39" s="348">
        <f>B39+D39</f>
        <v>394871</v>
      </c>
      <c r="G39" s="342"/>
      <c r="H39" s="342"/>
      <c r="I39" s="342"/>
    </row>
    <row r="40" spans="1:16" s="92" customFormat="1" ht="15" x14ac:dyDescent="0.3">
      <c r="A40" s="349" t="s">
        <v>63</v>
      </c>
      <c r="B40" s="311">
        <f>B37/B39</f>
        <v>13344.392499995462</v>
      </c>
      <c r="C40" s="311"/>
      <c r="D40" s="311">
        <f>D37/D39</f>
        <v>10715.305832690867</v>
      </c>
      <c r="E40" s="311"/>
      <c r="F40" s="311">
        <f>F37/F39</f>
        <v>13327.121414463762</v>
      </c>
      <c r="G40" s="341"/>
      <c r="H40" s="341"/>
      <c r="I40" s="341"/>
    </row>
    <row r="41" spans="1:16" s="60" customFormat="1" ht="15" x14ac:dyDescent="0.3">
      <c r="B41" s="318"/>
      <c r="C41" s="146"/>
      <c r="D41" s="318"/>
      <c r="E41" s="144"/>
      <c r="F41" s="145"/>
      <c r="G41" s="144"/>
      <c r="H41" s="144"/>
      <c r="I41" s="144"/>
    </row>
    <row r="42" spans="1:16" s="136" customFormat="1" ht="13.5" x14ac:dyDescent="0.3">
      <c r="A42" s="128" t="s">
        <v>337</v>
      </c>
      <c r="B42" s="129"/>
      <c r="C42" s="130"/>
      <c r="D42" s="129"/>
      <c r="E42" s="131"/>
      <c r="F42" s="132"/>
      <c r="G42" s="131"/>
      <c r="H42" s="133"/>
      <c r="I42" s="134"/>
      <c r="J42" s="135"/>
    </row>
    <row r="43" spans="1:16" s="112" customFormat="1" ht="12" customHeight="1" x14ac:dyDescent="0.3">
      <c r="A43" s="430" t="s">
        <v>396</v>
      </c>
      <c r="B43" s="431"/>
      <c r="C43" s="431"/>
      <c r="D43" s="431"/>
      <c r="E43" s="431"/>
      <c r="F43" s="431"/>
      <c r="G43" s="431"/>
      <c r="H43" s="431"/>
      <c r="I43" s="431"/>
      <c r="J43" s="431"/>
      <c r="K43" s="431"/>
      <c r="L43" s="431"/>
      <c r="M43" s="431"/>
      <c r="N43" s="111"/>
      <c r="O43" s="111"/>
      <c r="P43" s="111"/>
    </row>
    <row r="44" spans="1:16" s="112" customFormat="1" ht="12" customHeight="1" x14ac:dyDescent="0.3">
      <c r="A44" s="414"/>
      <c r="B44" s="415"/>
      <c r="C44" s="415"/>
      <c r="D44" s="415"/>
      <c r="E44" s="415"/>
      <c r="F44" s="415"/>
      <c r="G44" s="415"/>
      <c r="H44" s="415"/>
      <c r="I44" s="415"/>
      <c r="J44" s="415"/>
      <c r="K44" s="415"/>
      <c r="L44" s="415"/>
      <c r="M44" s="415"/>
      <c r="N44" s="111"/>
      <c r="O44" s="111"/>
      <c r="P44" s="111"/>
    </row>
    <row r="45" spans="1:16" s="141" customFormat="1" ht="14.25" x14ac:dyDescent="0.3">
      <c r="A45" s="403" t="s">
        <v>379</v>
      </c>
      <c r="B45" s="137"/>
      <c r="C45" s="138"/>
      <c r="D45" s="139"/>
      <c r="E45" s="140"/>
      <c r="F45" s="139"/>
      <c r="G45" s="138"/>
      <c r="H45" s="138"/>
      <c r="I45" s="138"/>
    </row>
  </sheetData>
  <mergeCells count="5">
    <mergeCell ref="A1:I1"/>
    <mergeCell ref="A2:I2"/>
    <mergeCell ref="A3:I3"/>
    <mergeCell ref="A4:I4"/>
    <mergeCell ref="A43:M43"/>
  </mergeCells>
  <pageMargins left="0.7" right="0.7" top="0.75" bottom="0.75" header="0.3" footer="0.3"/>
  <pageSetup orientation="portrait" horizontalDpi="4294967293" verticalDpi="0" r:id="rId1"/>
  <ignoredErrors>
    <ignoredError sqref="C29 C37:F37 C3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election sqref="A1:R1"/>
    </sheetView>
  </sheetViews>
  <sheetFormatPr defaultRowHeight="16.5" x14ac:dyDescent="0.3"/>
  <cols>
    <col min="1" max="1" width="45.42578125" style="40" bestFit="1" customWidth="1"/>
    <col min="2" max="2" width="19.7109375" style="33" customWidth="1"/>
    <col min="3" max="3" width="12.28515625" style="33" customWidth="1"/>
    <col min="4" max="4" width="19.7109375" style="33" customWidth="1"/>
    <col min="5" max="5" width="12.140625" style="33" customWidth="1"/>
    <col min="6" max="6" width="19.7109375" style="33" customWidth="1"/>
    <col min="7" max="7" width="11" style="33" customWidth="1"/>
    <col min="8" max="8" width="19.7109375" style="33" customWidth="1"/>
    <col min="9" max="9" width="11.28515625" style="33" customWidth="1"/>
    <col min="10" max="10" width="19.7109375" style="33" customWidth="1"/>
    <col min="11" max="11" width="11.28515625" style="33" customWidth="1"/>
    <col min="12" max="12" width="19.7109375" style="33" customWidth="1"/>
    <col min="13" max="13" width="12.28515625" style="33" customWidth="1"/>
    <col min="14" max="14" width="19.7109375" style="33" customWidth="1"/>
    <col min="15" max="15" width="9.5703125" style="33" bestFit="1" customWidth="1"/>
    <col min="16" max="16" width="19.7109375" style="2" customWidth="1"/>
    <col min="17" max="17" width="13.42578125" style="2" customWidth="1"/>
    <col min="18" max="18" width="12" style="2" customWidth="1"/>
    <col min="19" max="16384" width="9.140625" style="2"/>
  </cols>
  <sheetData>
    <row r="1" spans="1:18" s="163" customFormat="1" ht="18" x14ac:dyDescent="0.35">
      <c r="A1" s="434" t="s">
        <v>65</v>
      </c>
      <c r="B1" s="434"/>
      <c r="C1" s="434"/>
      <c r="D1" s="434"/>
      <c r="E1" s="434"/>
      <c r="F1" s="434"/>
      <c r="G1" s="434"/>
      <c r="H1" s="434"/>
      <c r="I1" s="434"/>
      <c r="J1" s="434"/>
      <c r="K1" s="434"/>
      <c r="L1" s="434"/>
      <c r="M1" s="434"/>
      <c r="N1" s="434"/>
      <c r="O1" s="434"/>
      <c r="P1" s="434"/>
      <c r="Q1" s="434"/>
      <c r="R1" s="434"/>
    </row>
    <row r="2" spans="1:18" s="163" customFormat="1" ht="18" x14ac:dyDescent="0.35">
      <c r="A2" s="435" t="s">
        <v>42</v>
      </c>
      <c r="B2" s="435"/>
      <c r="C2" s="435"/>
      <c r="D2" s="435"/>
      <c r="E2" s="435"/>
      <c r="F2" s="435"/>
      <c r="G2" s="435"/>
      <c r="H2" s="435"/>
      <c r="I2" s="435"/>
      <c r="J2" s="435"/>
      <c r="K2" s="435"/>
      <c r="L2" s="435"/>
      <c r="M2" s="435"/>
      <c r="N2" s="435"/>
      <c r="O2" s="435"/>
      <c r="P2" s="435"/>
      <c r="Q2" s="435"/>
      <c r="R2" s="435"/>
    </row>
    <row r="3" spans="1:18" s="163" customFormat="1" ht="18" x14ac:dyDescent="0.35">
      <c r="A3" s="434" t="s">
        <v>43</v>
      </c>
      <c r="B3" s="434"/>
      <c r="C3" s="434"/>
      <c r="D3" s="434"/>
      <c r="E3" s="434"/>
      <c r="F3" s="434"/>
      <c r="G3" s="434"/>
      <c r="H3" s="434"/>
      <c r="I3" s="434"/>
      <c r="J3" s="434"/>
      <c r="K3" s="434"/>
      <c r="L3" s="434"/>
      <c r="M3" s="434"/>
      <c r="N3" s="434"/>
      <c r="O3" s="434"/>
      <c r="P3" s="434"/>
      <c r="Q3" s="434"/>
      <c r="R3" s="434"/>
    </row>
    <row r="4" spans="1:18" s="163" customFormat="1" ht="18" x14ac:dyDescent="0.35">
      <c r="A4" s="434" t="s">
        <v>398</v>
      </c>
      <c r="B4" s="434"/>
      <c r="C4" s="434"/>
      <c r="D4" s="434"/>
      <c r="E4" s="434"/>
      <c r="F4" s="434"/>
      <c r="G4" s="434"/>
      <c r="H4" s="434"/>
      <c r="I4" s="434"/>
      <c r="J4" s="434"/>
      <c r="K4" s="434"/>
      <c r="L4" s="434"/>
      <c r="M4" s="434"/>
      <c r="N4" s="434"/>
      <c r="O4" s="434"/>
      <c r="P4" s="434"/>
      <c r="Q4" s="434"/>
      <c r="R4" s="434"/>
    </row>
    <row r="5" spans="1:18" s="147" customFormat="1" x14ac:dyDescent="0.3">
      <c r="A5" s="148"/>
      <c r="B5" s="148"/>
      <c r="C5" s="148"/>
      <c r="D5" s="148"/>
      <c r="E5" s="148"/>
      <c r="F5" s="148"/>
      <c r="G5" s="148"/>
      <c r="H5" s="148"/>
      <c r="I5" s="148"/>
      <c r="J5" s="148"/>
      <c r="K5" s="148"/>
      <c r="L5" s="148"/>
      <c r="M5" s="148"/>
      <c r="N5" s="148"/>
      <c r="O5" s="148"/>
      <c r="P5" s="148"/>
      <c r="Q5" s="148"/>
      <c r="R5" s="148"/>
    </row>
    <row r="6" spans="1:18" s="350" customFormat="1" ht="45" x14ac:dyDescent="0.3">
      <c r="A6" s="405" t="s">
        <v>23</v>
      </c>
      <c r="B6" s="406" t="s">
        <v>66</v>
      </c>
      <c r="C6" s="407" t="s">
        <v>338</v>
      </c>
      <c r="D6" s="408" t="s">
        <v>67</v>
      </c>
      <c r="E6" s="407" t="s">
        <v>338</v>
      </c>
      <c r="F6" s="408" t="s">
        <v>68</v>
      </c>
      <c r="G6" s="407" t="s">
        <v>338</v>
      </c>
      <c r="H6" s="408" t="s">
        <v>69</v>
      </c>
      <c r="I6" s="407" t="s">
        <v>338</v>
      </c>
      <c r="J6" s="408" t="s">
        <v>29</v>
      </c>
      <c r="K6" s="407" t="s">
        <v>338</v>
      </c>
      <c r="L6" s="408" t="s">
        <v>70</v>
      </c>
      <c r="M6" s="407" t="s">
        <v>338</v>
      </c>
      <c r="N6" s="408" t="s">
        <v>31</v>
      </c>
      <c r="O6" s="407" t="s">
        <v>338</v>
      </c>
      <c r="P6" s="408" t="s">
        <v>71</v>
      </c>
      <c r="Q6" s="335" t="s">
        <v>332</v>
      </c>
      <c r="R6" s="335" t="s">
        <v>333</v>
      </c>
    </row>
    <row r="7" spans="1:18" s="60" customFormat="1" ht="15" x14ac:dyDescent="0.3">
      <c r="A7" s="351" t="s">
        <v>240</v>
      </c>
      <c r="B7" s="226">
        <v>149687563.61999249</v>
      </c>
      <c r="C7" s="352">
        <f t="shared" ref="C7:C29" si="0">B7/$B$37</f>
        <v>0.16188699578579033</v>
      </c>
      <c r="D7" s="226">
        <v>45570431.50000377</v>
      </c>
      <c r="E7" s="352">
        <f t="shared" ref="E7:E29" si="1">D7/$D$37</f>
        <v>0.27803169259770677</v>
      </c>
      <c r="F7" s="226">
        <v>79707450.720002905</v>
      </c>
      <c r="G7" s="352">
        <f t="shared" ref="G7:G29" si="2">F7/$F$37</f>
        <v>5.0156707105556052E-2</v>
      </c>
      <c r="H7" s="226">
        <v>196352049.3598609</v>
      </c>
      <c r="I7" s="352">
        <f>H7/$H$37</f>
        <v>0.15933943353055757</v>
      </c>
      <c r="J7" s="226">
        <v>9799485.8299999926</v>
      </c>
      <c r="K7" s="352">
        <f>J7/$J$37</f>
        <v>3.8438608439976756E-2</v>
      </c>
      <c r="L7" s="226">
        <v>696330.94000000064</v>
      </c>
      <c r="M7" s="352">
        <f>L7/$L$37</f>
        <v>4.9555158877757584E-2</v>
      </c>
      <c r="N7" s="226">
        <v>117396.26999999999</v>
      </c>
      <c r="O7" s="352">
        <f>N7/$N$37</f>
        <v>1.24131526073008E-2</v>
      </c>
      <c r="P7" s="226">
        <f>B7+D7+F7+H7+J7+L7+N7</f>
        <v>481930708.23986</v>
      </c>
      <c r="Q7" s="352">
        <f>P7/$P$37</f>
        <v>0.11506182990212607</v>
      </c>
      <c r="R7" s="352">
        <v>0.11268421042529443</v>
      </c>
    </row>
    <row r="8" spans="1:18" s="60" customFormat="1" ht="15" x14ac:dyDescent="0.3">
      <c r="A8" s="351" t="s">
        <v>256</v>
      </c>
      <c r="B8" s="226">
        <v>236187374.62000254</v>
      </c>
      <c r="C8" s="352">
        <f t="shared" si="0"/>
        <v>0.25543648112833883</v>
      </c>
      <c r="D8" s="226">
        <v>21159685.850000136</v>
      </c>
      <c r="E8" s="352">
        <f t="shared" si="1"/>
        <v>0.12909825687542142</v>
      </c>
      <c r="F8" s="226">
        <v>126839879.04000421</v>
      </c>
      <c r="G8" s="352">
        <f t="shared" si="2"/>
        <v>7.9815256978443452E-2</v>
      </c>
      <c r="H8" s="226">
        <v>122644301.28000888</v>
      </c>
      <c r="I8" s="352">
        <f t="shared" ref="I8:I37" si="3">H8/$H$37</f>
        <v>9.9525691508787095E-2</v>
      </c>
      <c r="J8" s="226">
        <v>25966672.840000249</v>
      </c>
      <c r="K8" s="352">
        <f t="shared" ref="K8:K35" si="4">J8/$J$37</f>
        <v>0.1018546061600611</v>
      </c>
      <c r="L8" s="226">
        <v>7531830.0499999952</v>
      </c>
      <c r="M8" s="352">
        <f t="shared" ref="M8:O35" si="5">L8/$L$37</f>
        <v>0.53601098748824549</v>
      </c>
      <c r="N8" s="226">
        <v>382865.6300000007</v>
      </c>
      <c r="O8" s="352">
        <f t="shared" ref="O8:O29" si="6">N8/$N$37</f>
        <v>4.0483138802283693E-2</v>
      </c>
      <c r="P8" s="226">
        <f t="shared" ref="P8:P35" si="7">B8+D8+F8+H8+J8+L8+N8</f>
        <v>540712609.31001604</v>
      </c>
      <c r="Q8" s="352">
        <f t="shared" ref="Q8:Q35" si="8">P8/$P$37</f>
        <v>0.1290961153017019</v>
      </c>
      <c r="R8" s="352">
        <v>0.13759718663322018</v>
      </c>
    </row>
    <row r="9" spans="1:18" s="60" customFormat="1" ht="15" x14ac:dyDescent="0.3">
      <c r="A9" s="351" t="s">
        <v>64</v>
      </c>
      <c r="B9" s="116">
        <v>0</v>
      </c>
      <c r="C9" s="352">
        <f t="shared" si="0"/>
        <v>0</v>
      </c>
      <c r="D9" s="116">
        <v>0</v>
      </c>
      <c r="E9" s="352">
        <f t="shared" si="1"/>
        <v>0</v>
      </c>
      <c r="F9" s="116">
        <v>0</v>
      </c>
      <c r="G9" s="352">
        <f t="shared" si="2"/>
        <v>0</v>
      </c>
      <c r="H9" s="116">
        <v>0</v>
      </c>
      <c r="I9" s="352">
        <f t="shared" si="3"/>
        <v>0</v>
      </c>
      <c r="J9" s="116">
        <v>0</v>
      </c>
      <c r="K9" s="352">
        <f t="shared" si="4"/>
        <v>0</v>
      </c>
      <c r="L9" s="116">
        <v>0</v>
      </c>
      <c r="M9" s="352">
        <f t="shared" si="5"/>
        <v>0</v>
      </c>
      <c r="N9" s="116">
        <v>0</v>
      </c>
      <c r="O9" s="352">
        <f t="shared" si="6"/>
        <v>0</v>
      </c>
      <c r="P9" s="116">
        <f t="shared" si="7"/>
        <v>0</v>
      </c>
      <c r="Q9" s="352">
        <f t="shared" si="8"/>
        <v>0</v>
      </c>
      <c r="R9" s="352">
        <v>0</v>
      </c>
    </row>
    <row r="10" spans="1:18" s="60" customFormat="1" ht="15" x14ac:dyDescent="0.3">
      <c r="A10" s="351" t="s">
        <v>48</v>
      </c>
      <c r="B10" s="226"/>
      <c r="C10" s="352">
        <f t="shared" si="0"/>
        <v>0</v>
      </c>
      <c r="D10" s="226"/>
      <c r="E10" s="352">
        <f t="shared" si="1"/>
        <v>0</v>
      </c>
      <c r="F10" s="226">
        <v>102</v>
      </c>
      <c r="G10" s="352">
        <f t="shared" si="2"/>
        <v>6.4184515732891714E-8</v>
      </c>
      <c r="H10" s="226">
        <v>93732.13</v>
      </c>
      <c r="I10" s="352">
        <f t="shared" si="3"/>
        <v>7.6063501992995762E-5</v>
      </c>
      <c r="J10" s="226"/>
      <c r="K10" s="352">
        <f t="shared" si="4"/>
        <v>0</v>
      </c>
      <c r="L10" s="226"/>
      <c r="M10" s="352">
        <f t="shared" si="5"/>
        <v>0</v>
      </c>
      <c r="N10" s="226"/>
      <c r="O10" s="352">
        <f t="shared" si="6"/>
        <v>0</v>
      </c>
      <c r="P10" s="226">
        <f t="shared" si="7"/>
        <v>93834.13</v>
      </c>
      <c r="Q10" s="352">
        <f t="shared" si="8"/>
        <v>2.2403068574954528E-5</v>
      </c>
      <c r="R10" s="352">
        <v>1.3596242998168254E-5</v>
      </c>
    </row>
    <row r="11" spans="1:18" s="60" customFormat="1" ht="15" x14ac:dyDescent="0.3">
      <c r="A11" s="351" t="s">
        <v>241</v>
      </c>
      <c r="B11" s="226">
        <v>238499021.11003852</v>
      </c>
      <c r="C11" s="352">
        <f t="shared" si="0"/>
        <v>0.25793652519706811</v>
      </c>
      <c r="D11" s="226">
        <v>46457684.220008284</v>
      </c>
      <c r="E11" s="352">
        <f t="shared" si="1"/>
        <v>0.28344494780255935</v>
      </c>
      <c r="F11" s="226">
        <v>196392790.89017084</v>
      </c>
      <c r="G11" s="352">
        <f t="shared" si="2"/>
        <v>0.12358211937957532</v>
      </c>
      <c r="H11" s="226">
        <v>250243696.40023974</v>
      </c>
      <c r="I11" s="352">
        <f t="shared" si="3"/>
        <v>0.20307243524578242</v>
      </c>
      <c r="J11" s="226">
        <v>47827881.969991058</v>
      </c>
      <c r="K11" s="352">
        <f t="shared" si="4"/>
        <v>0.18760547843538355</v>
      </c>
      <c r="L11" s="226">
        <v>2962371.3299999945</v>
      </c>
      <c r="M11" s="352">
        <f t="shared" si="5"/>
        <v>0.21082042098124151</v>
      </c>
      <c r="N11" s="226">
        <v>-45198.970000000198</v>
      </c>
      <c r="O11" s="352">
        <f t="shared" si="6"/>
        <v>-4.7792124255976202E-3</v>
      </c>
      <c r="P11" s="226">
        <f t="shared" si="7"/>
        <v>782338246.95044839</v>
      </c>
      <c r="Q11" s="352">
        <f t="shared" si="8"/>
        <v>0.18678467413978905</v>
      </c>
      <c r="R11" s="352">
        <v>0.18642911805447668</v>
      </c>
    </row>
    <row r="12" spans="1:18" s="60" customFormat="1" ht="15" x14ac:dyDescent="0.3">
      <c r="A12" s="351" t="s">
        <v>242</v>
      </c>
      <c r="B12" s="226">
        <v>19088987.769999038</v>
      </c>
      <c r="C12" s="352">
        <f t="shared" si="0"/>
        <v>2.0644726976263631E-2</v>
      </c>
      <c r="D12" s="226">
        <v>6757940.9299998078</v>
      </c>
      <c r="E12" s="352">
        <f t="shared" si="1"/>
        <v>4.123116006138787E-2</v>
      </c>
      <c r="F12" s="226">
        <v>20273559.88000311</v>
      </c>
      <c r="G12" s="352">
        <f t="shared" si="2"/>
        <v>1.2757339441958645E-2</v>
      </c>
      <c r="H12" s="226">
        <v>22157029.110003699</v>
      </c>
      <c r="I12" s="352">
        <f t="shared" si="3"/>
        <v>1.7980400401309896E-2</v>
      </c>
      <c r="J12" s="226">
        <v>4276417.0299998624</v>
      </c>
      <c r="K12" s="352">
        <f t="shared" si="4"/>
        <v>1.6774300467784151E-2</v>
      </c>
      <c r="L12" s="226">
        <v>49603.05</v>
      </c>
      <c r="M12" s="352">
        <f t="shared" si="5"/>
        <v>3.5300557283457074E-3</v>
      </c>
      <c r="N12" s="226">
        <v>9102.3800000000447</v>
      </c>
      <c r="O12" s="352">
        <f t="shared" si="6"/>
        <v>9.6246015337321381E-4</v>
      </c>
      <c r="P12" s="226">
        <f t="shared" si="7"/>
        <v>72612640.150005519</v>
      </c>
      <c r="Q12" s="352">
        <f t="shared" si="8"/>
        <v>1.7336399417664659E-2</v>
      </c>
      <c r="R12" s="352">
        <v>1.6883485648669538E-2</v>
      </c>
    </row>
    <row r="13" spans="1:18" s="60" customFormat="1" ht="15" x14ac:dyDescent="0.3">
      <c r="A13" s="351" t="s">
        <v>243</v>
      </c>
      <c r="B13" s="226">
        <v>155385.20999999996</v>
      </c>
      <c r="C13" s="352">
        <f t="shared" si="0"/>
        <v>1.6804899637690691E-4</v>
      </c>
      <c r="D13" s="226"/>
      <c r="E13" s="352">
        <f t="shared" si="1"/>
        <v>0</v>
      </c>
      <c r="F13" s="226">
        <v>35292.750000000007</v>
      </c>
      <c r="G13" s="352">
        <f t="shared" si="2"/>
        <v>2.2208314388549162E-5</v>
      </c>
      <c r="H13" s="226"/>
      <c r="I13" s="352">
        <f t="shared" si="3"/>
        <v>0</v>
      </c>
      <c r="J13" s="226"/>
      <c r="K13" s="352">
        <f t="shared" si="4"/>
        <v>0</v>
      </c>
      <c r="L13" s="226"/>
      <c r="M13" s="352">
        <f t="shared" si="5"/>
        <v>0</v>
      </c>
      <c r="N13" s="226">
        <v>0</v>
      </c>
      <c r="O13" s="352">
        <f t="shared" si="6"/>
        <v>0</v>
      </c>
      <c r="P13" s="226">
        <f t="shared" si="7"/>
        <v>190677.95999999996</v>
      </c>
      <c r="Q13" s="352">
        <f t="shared" si="8"/>
        <v>4.5524708478806539E-5</v>
      </c>
      <c r="R13" s="352">
        <v>3.9147363458163736E-5</v>
      </c>
    </row>
    <row r="14" spans="1:18" s="60" customFormat="1" ht="15" x14ac:dyDescent="0.3">
      <c r="A14" s="351" t="s">
        <v>244</v>
      </c>
      <c r="B14" s="226"/>
      <c r="C14" s="352">
        <f t="shared" si="0"/>
        <v>0</v>
      </c>
      <c r="D14" s="226"/>
      <c r="E14" s="352">
        <f t="shared" si="1"/>
        <v>0</v>
      </c>
      <c r="F14" s="226">
        <v>36713.040000000008</v>
      </c>
      <c r="G14" s="352">
        <f t="shared" si="2"/>
        <v>2.3102046014532188E-5</v>
      </c>
      <c r="H14" s="226">
        <v>53689.100000000006</v>
      </c>
      <c r="I14" s="352">
        <f t="shared" si="3"/>
        <v>4.3568635054512781E-5</v>
      </c>
      <c r="J14" s="226"/>
      <c r="K14" s="352">
        <f t="shared" si="4"/>
        <v>0</v>
      </c>
      <c r="L14" s="226"/>
      <c r="M14" s="352">
        <f t="shared" si="5"/>
        <v>0</v>
      </c>
      <c r="N14" s="226"/>
      <c r="O14" s="352">
        <f t="shared" si="6"/>
        <v>0</v>
      </c>
      <c r="P14" s="226">
        <f t="shared" si="7"/>
        <v>90402.140000000014</v>
      </c>
      <c r="Q14" s="352">
        <f t="shared" si="8"/>
        <v>2.1583674743322498E-5</v>
      </c>
      <c r="R14" s="352">
        <v>1.2558280789071623E-5</v>
      </c>
    </row>
    <row r="15" spans="1:18" s="60" customFormat="1" ht="15" x14ac:dyDescent="0.3">
      <c r="A15" s="351" t="s">
        <v>245</v>
      </c>
      <c r="B15" s="226">
        <v>50773761.499996997</v>
      </c>
      <c r="C15" s="352">
        <f t="shared" si="0"/>
        <v>5.4911787694304576E-2</v>
      </c>
      <c r="D15" s="226">
        <v>1437163.5299999958</v>
      </c>
      <c r="E15" s="352">
        <f t="shared" si="1"/>
        <v>8.7683393734281599E-3</v>
      </c>
      <c r="F15" s="226">
        <v>96510022.369957268</v>
      </c>
      <c r="G15" s="352">
        <f t="shared" si="2"/>
        <v>6.0729892639080914E-2</v>
      </c>
      <c r="H15" s="226">
        <v>107373877.98993348</v>
      </c>
      <c r="I15" s="352">
        <f t="shared" si="3"/>
        <v>8.7133762803459053E-2</v>
      </c>
      <c r="J15" s="226">
        <v>28208804.330003016</v>
      </c>
      <c r="K15" s="352">
        <f t="shared" si="4"/>
        <v>0.11064939559190194</v>
      </c>
      <c r="L15" s="226">
        <v>121309.20999999998</v>
      </c>
      <c r="M15" s="352">
        <f t="shared" si="5"/>
        <v>8.6331036430540523E-3</v>
      </c>
      <c r="N15" s="226"/>
      <c r="O15" s="352">
        <f t="shared" si="6"/>
        <v>0</v>
      </c>
      <c r="P15" s="226">
        <f t="shared" si="7"/>
        <v>284424938.92989075</v>
      </c>
      <c r="Q15" s="352">
        <f t="shared" si="8"/>
        <v>6.790696957784545E-2</v>
      </c>
      <c r="R15" s="352">
        <v>6.6959080427820936E-2</v>
      </c>
    </row>
    <row r="16" spans="1:18" s="60" customFormat="1" ht="15" x14ac:dyDescent="0.3">
      <c r="A16" s="351" t="s">
        <v>246</v>
      </c>
      <c r="B16" s="226"/>
      <c r="C16" s="352">
        <f t="shared" si="0"/>
        <v>0</v>
      </c>
      <c r="D16" s="226">
        <v>10877595.640000036</v>
      </c>
      <c r="E16" s="352">
        <f t="shared" si="1"/>
        <v>6.6365760157052603E-2</v>
      </c>
      <c r="F16" s="226">
        <v>547302789.5499202</v>
      </c>
      <c r="G16" s="352">
        <f t="shared" si="2"/>
        <v>0.34439573045610172</v>
      </c>
      <c r="H16" s="226">
        <v>192305277.93999794</v>
      </c>
      <c r="I16" s="352">
        <f t="shared" si="3"/>
        <v>0.15605548376904096</v>
      </c>
      <c r="J16" s="226">
        <v>54717108.540002868</v>
      </c>
      <c r="K16" s="352">
        <f t="shared" si="4"/>
        <v>0.21462855772473524</v>
      </c>
      <c r="L16" s="226">
        <v>1766965.2300000002</v>
      </c>
      <c r="M16" s="352">
        <f t="shared" si="5"/>
        <v>0.12574802823514261</v>
      </c>
      <c r="N16" s="226">
        <v>234240.11999999924</v>
      </c>
      <c r="O16" s="352">
        <f t="shared" si="6"/>
        <v>2.4767893871861884E-2</v>
      </c>
      <c r="P16" s="226">
        <f t="shared" si="7"/>
        <v>807203977.01992095</v>
      </c>
      <c r="Q16" s="352">
        <f t="shared" si="8"/>
        <v>0.19272141225323136</v>
      </c>
      <c r="R16" s="352">
        <v>0.18049374176704602</v>
      </c>
    </row>
    <row r="17" spans="1:18" s="60" customFormat="1" ht="15" x14ac:dyDescent="0.3">
      <c r="A17" s="351" t="s">
        <v>247</v>
      </c>
      <c r="B17" s="226">
        <v>14514690.889999736</v>
      </c>
      <c r="C17" s="352">
        <f t="shared" si="0"/>
        <v>1.5697628086904086E-2</v>
      </c>
      <c r="D17" s="226">
        <v>1106318.9699999967</v>
      </c>
      <c r="E17" s="352">
        <f t="shared" si="1"/>
        <v>6.7498095948910469E-3</v>
      </c>
      <c r="F17" s="226">
        <v>20440081.689997375</v>
      </c>
      <c r="G17" s="352">
        <f t="shared" si="2"/>
        <v>1.2862124949149298E-2</v>
      </c>
      <c r="H17" s="226">
        <v>19771466.11999749</v>
      </c>
      <c r="I17" s="352">
        <f t="shared" si="3"/>
        <v>1.6044519127249933E-2</v>
      </c>
      <c r="J17" s="226">
        <v>3626109.1700000698</v>
      </c>
      <c r="K17" s="352">
        <f t="shared" si="4"/>
        <v>1.4223459573719481E-2</v>
      </c>
      <c r="L17" s="226">
        <v>446867.99000000022</v>
      </c>
      <c r="M17" s="352">
        <f t="shared" si="5"/>
        <v>3.1801853069797784E-2</v>
      </c>
      <c r="N17" s="226">
        <v>0</v>
      </c>
      <c r="O17" s="352">
        <f t="shared" si="6"/>
        <v>0</v>
      </c>
      <c r="P17" s="226">
        <f t="shared" si="7"/>
        <v>59905534.829994664</v>
      </c>
      <c r="Q17" s="352">
        <f t="shared" si="8"/>
        <v>1.4302554995881532E-2</v>
      </c>
      <c r="R17" s="352">
        <v>1.3564601014207442E-2</v>
      </c>
    </row>
    <row r="18" spans="1:18" s="90" customFormat="1" ht="15" x14ac:dyDescent="0.3">
      <c r="A18" s="351" t="s">
        <v>72</v>
      </c>
      <c r="B18" s="116">
        <v>0</v>
      </c>
      <c r="C18" s="352">
        <f t="shared" si="0"/>
        <v>0</v>
      </c>
      <c r="D18" s="116"/>
      <c r="E18" s="352">
        <f t="shared" si="1"/>
        <v>0</v>
      </c>
      <c r="F18" s="116"/>
      <c r="G18" s="352">
        <f t="shared" si="2"/>
        <v>0</v>
      </c>
      <c r="H18" s="116"/>
      <c r="I18" s="352">
        <f t="shared" si="3"/>
        <v>0</v>
      </c>
      <c r="J18" s="116"/>
      <c r="K18" s="352">
        <f t="shared" si="4"/>
        <v>0</v>
      </c>
      <c r="L18" s="116"/>
      <c r="M18" s="352">
        <f t="shared" si="5"/>
        <v>0</v>
      </c>
      <c r="N18" s="116"/>
      <c r="O18" s="352">
        <f t="shared" si="6"/>
        <v>0</v>
      </c>
      <c r="P18" s="116">
        <f t="shared" si="7"/>
        <v>0</v>
      </c>
      <c r="Q18" s="352">
        <f t="shared" si="8"/>
        <v>0</v>
      </c>
      <c r="R18" s="352">
        <v>0</v>
      </c>
    </row>
    <row r="19" spans="1:18" s="90" customFormat="1" ht="15" x14ac:dyDescent="0.3">
      <c r="A19" s="351" t="s">
        <v>73</v>
      </c>
      <c r="B19" s="116">
        <v>0</v>
      </c>
      <c r="C19" s="352">
        <f t="shared" si="0"/>
        <v>0</v>
      </c>
      <c r="D19" s="116"/>
      <c r="E19" s="352">
        <f t="shared" si="1"/>
        <v>0</v>
      </c>
      <c r="F19" s="116"/>
      <c r="G19" s="352">
        <f t="shared" si="2"/>
        <v>0</v>
      </c>
      <c r="H19" s="116"/>
      <c r="I19" s="352">
        <f t="shared" si="3"/>
        <v>0</v>
      </c>
      <c r="J19" s="116"/>
      <c r="K19" s="352">
        <f t="shared" si="4"/>
        <v>0</v>
      </c>
      <c r="L19" s="116"/>
      <c r="M19" s="352">
        <f t="shared" si="5"/>
        <v>0</v>
      </c>
      <c r="N19" s="116"/>
      <c r="O19" s="352">
        <f t="shared" si="6"/>
        <v>0</v>
      </c>
      <c r="P19" s="116">
        <f t="shared" si="7"/>
        <v>0</v>
      </c>
      <c r="Q19" s="352">
        <f t="shared" si="8"/>
        <v>0</v>
      </c>
      <c r="R19" s="352">
        <v>0</v>
      </c>
    </row>
    <row r="20" spans="1:18" s="60" customFormat="1" ht="15" x14ac:dyDescent="0.3">
      <c r="A20" s="351" t="s">
        <v>254</v>
      </c>
      <c r="B20" s="226"/>
      <c r="C20" s="352">
        <f t="shared" si="0"/>
        <v>0</v>
      </c>
      <c r="D20" s="226"/>
      <c r="E20" s="352">
        <f t="shared" si="1"/>
        <v>0</v>
      </c>
      <c r="F20" s="226">
        <v>2063439.9500000009</v>
      </c>
      <c r="G20" s="352">
        <f t="shared" si="2"/>
        <v>1.2984401366142387E-3</v>
      </c>
      <c r="H20" s="226"/>
      <c r="I20" s="352">
        <f t="shared" si="3"/>
        <v>0</v>
      </c>
      <c r="J20" s="226"/>
      <c r="K20" s="352">
        <f t="shared" si="4"/>
        <v>0</v>
      </c>
      <c r="L20" s="226"/>
      <c r="M20" s="352">
        <f t="shared" si="5"/>
        <v>0</v>
      </c>
      <c r="N20" s="226"/>
      <c r="O20" s="352">
        <f t="shared" si="6"/>
        <v>0</v>
      </c>
      <c r="P20" s="226">
        <f t="shared" si="7"/>
        <v>2063439.9500000009</v>
      </c>
      <c r="Q20" s="352">
        <f t="shared" si="8"/>
        <v>4.9265002723583367E-4</v>
      </c>
      <c r="R20" s="352">
        <v>5.3216095031125932E-4</v>
      </c>
    </row>
    <row r="21" spans="1:18" s="60" customFormat="1" ht="15" x14ac:dyDescent="0.3">
      <c r="A21" s="351" t="s">
        <v>255</v>
      </c>
      <c r="B21" s="226">
        <v>4212470.6599999974</v>
      </c>
      <c r="C21" s="352">
        <f t="shared" si="0"/>
        <v>4.5557840844708862E-3</v>
      </c>
      <c r="D21" s="226"/>
      <c r="E21" s="352">
        <f t="shared" si="1"/>
        <v>0</v>
      </c>
      <c r="F21" s="226">
        <v>706973.64999999932</v>
      </c>
      <c r="G21" s="352">
        <f t="shared" si="2"/>
        <v>4.4487020942318467E-4</v>
      </c>
      <c r="H21" s="226">
        <v>302657.43999999983</v>
      </c>
      <c r="I21" s="352">
        <f t="shared" si="3"/>
        <v>2.4560612023470478E-4</v>
      </c>
      <c r="J21" s="226">
        <v>51165.15000000006</v>
      </c>
      <c r="K21" s="352">
        <f t="shared" si="4"/>
        <v>2.0069595494508517E-4</v>
      </c>
      <c r="L21" s="226">
        <v>31313.280000000042</v>
      </c>
      <c r="M21" s="352">
        <f t="shared" si="5"/>
        <v>2.2284440863473763E-3</v>
      </c>
      <c r="N21" s="226"/>
      <c r="O21" s="352">
        <f t="shared" si="6"/>
        <v>0</v>
      </c>
      <c r="P21" s="226">
        <f t="shared" si="7"/>
        <v>5304580.1799999969</v>
      </c>
      <c r="Q21" s="352">
        <f t="shared" si="8"/>
        <v>1.26647813044022E-3</v>
      </c>
      <c r="R21" s="352">
        <v>1.4580500028161555E-3</v>
      </c>
    </row>
    <row r="22" spans="1:18" s="60" customFormat="1" ht="15" x14ac:dyDescent="0.3">
      <c r="A22" s="351" t="s">
        <v>248</v>
      </c>
      <c r="B22" s="226">
        <v>385533.23000000016</v>
      </c>
      <c r="C22" s="352">
        <f t="shared" si="0"/>
        <v>4.1695391969060158E-4</v>
      </c>
      <c r="D22" s="226"/>
      <c r="E22" s="352">
        <f t="shared" si="1"/>
        <v>0</v>
      </c>
      <c r="F22" s="226">
        <v>169262.87999999977</v>
      </c>
      <c r="G22" s="352">
        <f t="shared" si="2"/>
        <v>1.0651035278778969E-4</v>
      </c>
      <c r="H22" s="226">
        <v>189434.69000000006</v>
      </c>
      <c r="I22" s="352">
        <f t="shared" si="3"/>
        <v>1.5372600537678531E-4</v>
      </c>
      <c r="J22" s="226">
        <v>81138.310000000085</v>
      </c>
      <c r="K22" s="352">
        <f t="shared" si="4"/>
        <v>3.1826605820720451E-4</v>
      </c>
      <c r="L22" s="226">
        <v>86585.879999999961</v>
      </c>
      <c r="M22" s="352">
        <f t="shared" si="5"/>
        <v>6.1619795897198638E-3</v>
      </c>
      <c r="N22" s="226"/>
      <c r="O22" s="352">
        <f t="shared" si="6"/>
        <v>0</v>
      </c>
      <c r="P22" s="226">
        <f t="shared" si="7"/>
        <v>911954.99</v>
      </c>
      <c r="Q22" s="352">
        <f t="shared" si="8"/>
        <v>2.1773090642223644E-4</v>
      </c>
      <c r="R22" s="352">
        <v>2.2033563278003594E-4</v>
      </c>
    </row>
    <row r="23" spans="1:18" s="60" customFormat="1" ht="15" x14ac:dyDescent="0.3">
      <c r="A23" s="351" t="s">
        <v>249</v>
      </c>
      <c r="B23" s="226">
        <v>248886.78999999989</v>
      </c>
      <c r="C23" s="352">
        <f t="shared" si="0"/>
        <v>2.6917089001565839E-4</v>
      </c>
      <c r="D23" s="226">
        <v>37528.159999999982</v>
      </c>
      <c r="E23" s="352">
        <f t="shared" si="1"/>
        <v>2.2896464881787848E-4</v>
      </c>
      <c r="F23" s="226">
        <v>27088504.720024802</v>
      </c>
      <c r="G23" s="352">
        <f t="shared" si="2"/>
        <v>1.70457113468916E-2</v>
      </c>
      <c r="H23" s="226">
        <v>55856725.840102807</v>
      </c>
      <c r="I23" s="352">
        <f t="shared" si="3"/>
        <v>4.5327660613931182E-2</v>
      </c>
      <c r="J23" s="226">
        <v>7151309.119998238</v>
      </c>
      <c r="K23" s="352">
        <f t="shared" si="4"/>
        <v>2.8051101442007721E-2</v>
      </c>
      <c r="L23" s="226">
        <v>1537.34</v>
      </c>
      <c r="M23" s="352">
        <f t="shared" si="5"/>
        <v>1.0940649563716323E-4</v>
      </c>
      <c r="N23" s="226">
        <v>-479.46000000000004</v>
      </c>
      <c r="O23" s="352">
        <f t="shared" si="6"/>
        <v>-5.0696756797268283E-5</v>
      </c>
      <c r="P23" s="226">
        <f t="shared" si="7"/>
        <v>90384012.510125846</v>
      </c>
      <c r="Q23" s="352">
        <f t="shared" si="8"/>
        <v>2.1579346772266094E-2</v>
      </c>
      <c r="R23" s="352">
        <v>2.4813109463129972E-2</v>
      </c>
    </row>
    <row r="24" spans="1:18" s="60" customFormat="1" ht="15" x14ac:dyDescent="0.3">
      <c r="A24" s="351" t="s">
        <v>250</v>
      </c>
      <c r="B24" s="226">
        <v>55559370.869997032</v>
      </c>
      <c r="C24" s="352">
        <f t="shared" si="0"/>
        <v>6.0087420894404046E-2</v>
      </c>
      <c r="D24" s="226">
        <v>6414493.9500000514</v>
      </c>
      <c r="E24" s="352">
        <f t="shared" si="1"/>
        <v>3.9135741123630059E-2</v>
      </c>
      <c r="F24" s="226">
        <v>11916537.339990728</v>
      </c>
      <c r="G24" s="352">
        <f t="shared" si="2"/>
        <v>7.4985997880414358E-3</v>
      </c>
      <c r="H24" s="226">
        <v>10552807.309991887</v>
      </c>
      <c r="I24" s="352">
        <f t="shared" si="3"/>
        <v>8.5635894527870873E-3</v>
      </c>
      <c r="J24" s="226">
        <v>1670160.8500001128</v>
      </c>
      <c r="K24" s="352">
        <f t="shared" si="4"/>
        <v>6.5512272846393951E-3</v>
      </c>
      <c r="L24" s="226">
        <v>70456.309999999969</v>
      </c>
      <c r="M24" s="352">
        <f t="shared" si="5"/>
        <v>5.0141009618078084E-3</v>
      </c>
      <c r="N24" s="226">
        <v>100244.50000000007</v>
      </c>
      <c r="O24" s="352">
        <f t="shared" si="6"/>
        <v>1.0599572512334217E-2</v>
      </c>
      <c r="P24" s="226">
        <f t="shared" si="7"/>
        <v>86284071.129979804</v>
      </c>
      <c r="Q24" s="352">
        <f t="shared" si="8"/>
        <v>2.060047833822503E-2</v>
      </c>
      <c r="R24" s="352">
        <v>2.1870976166320933E-2</v>
      </c>
    </row>
    <row r="25" spans="1:18" s="60" customFormat="1" ht="15" x14ac:dyDescent="0.3">
      <c r="A25" s="353" t="s">
        <v>49</v>
      </c>
      <c r="B25" s="116">
        <v>0</v>
      </c>
      <c r="C25" s="352">
        <f t="shared" si="0"/>
        <v>0</v>
      </c>
      <c r="D25" s="116"/>
      <c r="E25" s="352">
        <f t="shared" si="1"/>
        <v>0</v>
      </c>
      <c r="F25" s="116"/>
      <c r="G25" s="352">
        <f t="shared" si="2"/>
        <v>0</v>
      </c>
      <c r="H25" s="116"/>
      <c r="I25" s="352">
        <f t="shared" si="3"/>
        <v>0</v>
      </c>
      <c r="J25" s="116"/>
      <c r="K25" s="352">
        <f t="shared" si="4"/>
        <v>0</v>
      </c>
      <c r="L25" s="116"/>
      <c r="M25" s="352">
        <f t="shared" si="5"/>
        <v>0</v>
      </c>
      <c r="N25" s="116"/>
      <c r="O25" s="352">
        <f t="shared" si="6"/>
        <v>0</v>
      </c>
      <c r="P25" s="116">
        <f t="shared" si="7"/>
        <v>0</v>
      </c>
      <c r="Q25" s="352">
        <f t="shared" si="8"/>
        <v>0</v>
      </c>
      <c r="R25" s="352">
        <v>0</v>
      </c>
    </row>
    <row r="26" spans="1:18" s="60" customFormat="1" ht="15" x14ac:dyDescent="0.3">
      <c r="A26" s="351" t="s">
        <v>251</v>
      </c>
      <c r="B26" s="226">
        <v>18262.770000000026</v>
      </c>
      <c r="C26" s="352">
        <f t="shared" si="0"/>
        <v>1.9751173033535746E-5</v>
      </c>
      <c r="D26" s="226">
        <v>-759.77999999999986</v>
      </c>
      <c r="E26" s="352">
        <f t="shared" si="1"/>
        <v>-4.6355259857890117E-6</v>
      </c>
      <c r="F26" s="226">
        <v>22989.329999999994</v>
      </c>
      <c r="G26" s="352">
        <f t="shared" si="2"/>
        <v>1.4466264834055285E-5</v>
      </c>
      <c r="H26" s="226">
        <v>5411.4399999999978</v>
      </c>
      <c r="I26" s="352">
        <f t="shared" si="3"/>
        <v>4.391376545320978E-6</v>
      </c>
      <c r="J26" s="226">
        <v>-769.99000000000024</v>
      </c>
      <c r="K26" s="352">
        <f t="shared" si="4"/>
        <v>-3.0202956181730337E-6</v>
      </c>
      <c r="L26" s="226">
        <v>54.26</v>
      </c>
      <c r="M26" s="352">
        <f t="shared" si="5"/>
        <v>3.8614727082314101E-6</v>
      </c>
      <c r="N26" s="226"/>
      <c r="O26" s="352">
        <f t="shared" si="6"/>
        <v>0</v>
      </c>
      <c r="P26" s="226">
        <f t="shared" si="7"/>
        <v>45188.030000000021</v>
      </c>
      <c r="Q26" s="352">
        <f t="shared" si="8"/>
        <v>1.0788724048031381E-5</v>
      </c>
      <c r="R26" s="352">
        <v>1.0986763200973176E-5</v>
      </c>
    </row>
    <row r="27" spans="1:18" s="60" customFormat="1" ht="15" x14ac:dyDescent="0.3">
      <c r="A27" s="351" t="s">
        <v>252</v>
      </c>
      <c r="B27" s="226">
        <v>117798.29999999967</v>
      </c>
      <c r="C27" s="352">
        <f t="shared" si="0"/>
        <v>1.2739877939416333E-4</v>
      </c>
      <c r="D27" s="226">
        <v>5518.45</v>
      </c>
      <c r="E27" s="352">
        <f t="shared" si="1"/>
        <v>3.3668849372551761E-5</v>
      </c>
      <c r="F27" s="226">
        <v>35921578.520000651</v>
      </c>
      <c r="G27" s="352">
        <f t="shared" si="2"/>
        <v>2.2604010996738106E-2</v>
      </c>
      <c r="H27" s="226">
        <v>38928009.590000451</v>
      </c>
      <c r="I27" s="352">
        <f t="shared" si="3"/>
        <v>3.1590029321134146E-2</v>
      </c>
      <c r="J27" s="226">
        <v>10819138.450000001</v>
      </c>
      <c r="K27" s="352">
        <f t="shared" si="4"/>
        <v>4.2438208876663823E-2</v>
      </c>
      <c r="L27" s="226">
        <v>270.13</v>
      </c>
      <c r="M27" s="352">
        <f t="shared" si="5"/>
        <v>1.9224099201521395E-5</v>
      </c>
      <c r="N27" s="226"/>
      <c r="O27" s="352">
        <f t="shared" si="6"/>
        <v>0</v>
      </c>
      <c r="P27" s="226">
        <f t="shared" si="7"/>
        <v>85792313.4400011</v>
      </c>
      <c r="Q27" s="352">
        <f t="shared" si="8"/>
        <v>2.0483070298625217E-2</v>
      </c>
      <c r="R27" s="352">
        <v>1.943677848087335E-2</v>
      </c>
    </row>
    <row r="28" spans="1:18" s="60" customFormat="1" ht="15" x14ac:dyDescent="0.3">
      <c r="A28" s="351" t="s">
        <v>253</v>
      </c>
      <c r="B28" s="231">
        <v>22581515.319997746</v>
      </c>
      <c r="C28" s="354">
        <f t="shared" si="0"/>
        <v>2.4421893088765464E-2</v>
      </c>
      <c r="D28" s="231">
        <v>8355592.539999892</v>
      </c>
      <c r="E28" s="354">
        <f t="shared" si="1"/>
        <v>5.0978660067169862E-2</v>
      </c>
      <c r="F28" s="231">
        <v>34363662.639990687</v>
      </c>
      <c r="G28" s="354">
        <f t="shared" si="2"/>
        <v>2.1623676915257503E-2</v>
      </c>
      <c r="H28" s="231">
        <v>22149416.449999906</v>
      </c>
      <c r="I28" s="354">
        <f t="shared" si="3"/>
        <v>1.797422273758487E-2</v>
      </c>
      <c r="J28" s="231">
        <v>5951383.0099999961</v>
      </c>
      <c r="K28" s="354">
        <f t="shared" si="4"/>
        <v>2.3344375936275044E-2</v>
      </c>
      <c r="L28" s="231">
        <v>28594.700000000015</v>
      </c>
      <c r="M28" s="354">
        <f t="shared" si="5"/>
        <v>2.0349733440852336E-3</v>
      </c>
      <c r="N28" s="231">
        <v>8633676.7600001264</v>
      </c>
      <c r="O28" s="354">
        <f t="shared" si="6"/>
        <v>0.91290078623441706</v>
      </c>
      <c r="P28" s="231">
        <f t="shared" si="7"/>
        <v>102063841.41998835</v>
      </c>
      <c r="Q28" s="354">
        <f t="shared" si="8"/>
        <v>2.4367927089591845E-2</v>
      </c>
      <c r="R28" s="354">
        <v>2.4025850376767608E-2</v>
      </c>
    </row>
    <row r="29" spans="1:18" s="60" customFormat="1" ht="15" x14ac:dyDescent="0.3">
      <c r="A29" s="355" t="s">
        <v>40</v>
      </c>
      <c r="B29" s="249">
        <f>SUM(B7:B28)</f>
        <v>792030622.66002405</v>
      </c>
      <c r="C29" s="356">
        <f t="shared" si="0"/>
        <v>0.85658056669482074</v>
      </c>
      <c r="D29" s="249">
        <f t="shared" ref="D29:N29" si="9">SUM(D7:D28)</f>
        <v>148179193.96001196</v>
      </c>
      <c r="E29" s="356">
        <f t="shared" si="1"/>
        <v>0.90406236562545172</v>
      </c>
      <c r="F29" s="249">
        <f t="shared" si="9"/>
        <v>1199791630.960063</v>
      </c>
      <c r="G29" s="356">
        <f t="shared" si="2"/>
        <v>0.75498083150537221</v>
      </c>
      <c r="H29" s="249">
        <f t="shared" si="9"/>
        <v>1038979582.1901373</v>
      </c>
      <c r="I29" s="356">
        <f t="shared" si="3"/>
        <v>0.84313058415082864</v>
      </c>
      <c r="J29" s="249">
        <f t="shared" si="9"/>
        <v>200146004.60999545</v>
      </c>
      <c r="K29" s="356">
        <f t="shared" si="4"/>
        <v>0.78507526165068231</v>
      </c>
      <c r="L29" s="249">
        <f t="shared" si="9"/>
        <v>13794089.699999992</v>
      </c>
      <c r="M29" s="356">
        <f t="shared" si="5"/>
        <v>0.98167159807309212</v>
      </c>
      <c r="N29" s="249">
        <f t="shared" si="9"/>
        <v>9431847.2300001271</v>
      </c>
      <c r="O29" s="356">
        <f t="shared" si="6"/>
        <v>0.99729709499917607</v>
      </c>
      <c r="P29" s="249">
        <f t="shared" si="7"/>
        <v>3402352971.3102317</v>
      </c>
      <c r="Q29" s="356">
        <f t="shared" si="8"/>
        <v>0.81231793732689173</v>
      </c>
      <c r="R29" s="356">
        <v>0.80704497369418093</v>
      </c>
    </row>
    <row r="30" spans="1:18" s="60" customFormat="1" ht="15" x14ac:dyDescent="0.3">
      <c r="A30" s="355"/>
      <c r="B30" s="226"/>
      <c r="C30" s="356"/>
      <c r="D30" s="226"/>
      <c r="E30" s="356"/>
      <c r="F30" s="226"/>
      <c r="G30" s="356"/>
      <c r="H30" s="226"/>
      <c r="I30" s="356"/>
      <c r="J30" s="226"/>
      <c r="K30" s="356"/>
      <c r="L30" s="226"/>
      <c r="M30" s="356"/>
      <c r="N30" s="226"/>
      <c r="O30" s="356"/>
      <c r="P30" s="226"/>
      <c r="Q30" s="356"/>
      <c r="R30" s="356"/>
    </row>
    <row r="31" spans="1:18" s="60" customFormat="1" ht="15" x14ac:dyDescent="0.3">
      <c r="A31" s="261" t="s">
        <v>34</v>
      </c>
      <c r="B31" s="226"/>
      <c r="C31" s="352"/>
      <c r="D31" s="226"/>
      <c r="E31" s="352"/>
      <c r="F31" s="226"/>
      <c r="G31" s="352"/>
      <c r="H31" s="226"/>
      <c r="I31" s="352"/>
      <c r="J31" s="226"/>
      <c r="K31" s="352"/>
      <c r="L31" s="226"/>
      <c r="M31" s="352"/>
      <c r="N31" s="226"/>
      <c r="O31" s="352"/>
      <c r="P31" s="226"/>
      <c r="Q31" s="352"/>
      <c r="R31" s="352"/>
    </row>
    <row r="32" spans="1:18" s="60" customFormat="1" ht="15" x14ac:dyDescent="0.3">
      <c r="A32" s="357" t="s">
        <v>35</v>
      </c>
      <c r="B32" s="116">
        <v>0</v>
      </c>
      <c r="C32" s="352">
        <f>B32/$B$37</f>
        <v>0</v>
      </c>
      <c r="D32" s="116">
        <v>0</v>
      </c>
      <c r="E32" s="352">
        <f>D32/$D$37</f>
        <v>0</v>
      </c>
      <c r="F32" s="116">
        <v>0</v>
      </c>
      <c r="G32" s="352">
        <f>F32/$F$37</f>
        <v>0</v>
      </c>
      <c r="H32" s="116">
        <v>0</v>
      </c>
      <c r="I32" s="352">
        <f t="shared" si="3"/>
        <v>0</v>
      </c>
      <c r="J32" s="116">
        <v>0</v>
      </c>
      <c r="K32" s="352">
        <f t="shared" si="4"/>
        <v>0</v>
      </c>
      <c r="L32" s="116">
        <v>0</v>
      </c>
      <c r="M32" s="352">
        <f t="shared" si="5"/>
        <v>0</v>
      </c>
      <c r="N32" s="116">
        <v>0</v>
      </c>
      <c r="O32" s="352">
        <f t="shared" si="5"/>
        <v>0</v>
      </c>
      <c r="P32" s="116">
        <f t="shared" si="7"/>
        <v>0</v>
      </c>
      <c r="Q32" s="352">
        <f t="shared" si="8"/>
        <v>0</v>
      </c>
      <c r="R32" s="352">
        <v>0</v>
      </c>
    </row>
    <row r="33" spans="1:18" s="60" customFormat="1" ht="15" x14ac:dyDescent="0.3">
      <c r="A33" s="357" t="s">
        <v>36</v>
      </c>
      <c r="B33" s="226">
        <v>1791409.8</v>
      </c>
      <c r="C33" s="352">
        <f>B33/$B$37</f>
        <v>1.9374084508413357E-3</v>
      </c>
      <c r="D33" s="226">
        <v>126629.09999999963</v>
      </c>
      <c r="E33" s="352">
        <f>D33/$D$37</f>
        <v>7.7258217326999098E-4</v>
      </c>
      <c r="F33" s="116"/>
      <c r="G33" s="352">
        <f>F33/$F$37</f>
        <v>0</v>
      </c>
      <c r="H33" s="226">
        <v>12204.499999999982</v>
      </c>
      <c r="I33" s="352">
        <f t="shared" si="3"/>
        <v>9.9039359296915088E-6</v>
      </c>
      <c r="J33" s="226">
        <v>105</v>
      </c>
      <c r="K33" s="352">
        <f t="shared" si="4"/>
        <v>4.1186384226830012E-7</v>
      </c>
      <c r="L33" s="226">
        <v>2036.7999999999997</v>
      </c>
      <c r="M33" s="352">
        <f t="shared" si="5"/>
        <v>1.4495111706829591E-4</v>
      </c>
      <c r="N33" s="226">
        <v>38933.500000000095</v>
      </c>
      <c r="O33" s="352">
        <f t="shared" si="5"/>
        <v>2.7707454420554368E-3</v>
      </c>
      <c r="P33" s="226">
        <f t="shared" si="7"/>
        <v>1971318.6999999997</v>
      </c>
      <c r="Q33" s="352">
        <f t="shared" si="8"/>
        <v>4.7065591186480014E-4</v>
      </c>
      <c r="R33" s="352">
        <v>4.3638962154379671E-4</v>
      </c>
    </row>
    <row r="34" spans="1:18" s="60" customFormat="1" ht="15" x14ac:dyDescent="0.3">
      <c r="A34" s="351" t="s">
        <v>37</v>
      </c>
      <c r="B34" s="231">
        <v>130820264.42996094</v>
      </c>
      <c r="C34" s="354">
        <f>B34/$B$37</f>
        <v>0.14148202485433789</v>
      </c>
      <c r="D34" s="231">
        <v>15597907.030000228</v>
      </c>
      <c r="E34" s="354">
        <f>D34/$D$37</f>
        <v>9.516505220127823E-2</v>
      </c>
      <c r="F34" s="231">
        <v>389376704.03961247</v>
      </c>
      <c r="G34" s="354">
        <f>F34/$F$37</f>
        <v>0.24501916849462771</v>
      </c>
      <c r="H34" s="231">
        <v>193296072.06019008</v>
      </c>
      <c r="I34" s="354">
        <f t="shared" si="3"/>
        <v>0.15685951191324171</v>
      </c>
      <c r="J34" s="231">
        <v>54792511.420009732</v>
      </c>
      <c r="K34" s="354">
        <f t="shared" si="4"/>
        <v>0.21492432648547544</v>
      </c>
      <c r="L34" s="231">
        <v>255507.18999999992</v>
      </c>
      <c r="M34" s="354">
        <f t="shared" si="5"/>
        <v>1.8183450809839612E-2</v>
      </c>
      <c r="N34" s="231">
        <v>-13371.019999999997</v>
      </c>
      <c r="O34" s="354">
        <f t="shared" si="5"/>
        <v>-9.5156337654287403E-4</v>
      </c>
      <c r="P34" s="231">
        <f t="shared" si="7"/>
        <v>784125595.14977348</v>
      </c>
      <c r="Q34" s="354">
        <f t="shared" si="8"/>
        <v>0.18721140676124354</v>
      </c>
      <c r="R34" s="354">
        <v>0.19251863668427535</v>
      </c>
    </row>
    <row r="35" spans="1:18" s="60" customFormat="1" ht="15" x14ac:dyDescent="0.3">
      <c r="A35" s="261" t="s">
        <v>38</v>
      </c>
      <c r="B35" s="249">
        <f>SUM(B32:B34)</f>
        <v>132611674.22996093</v>
      </c>
      <c r="C35" s="356">
        <f>B35/$B$37</f>
        <v>0.14341943330517923</v>
      </c>
      <c r="D35" s="249">
        <f t="shared" ref="D35:N35" si="10">SUM(D32:D34)</f>
        <v>15724536.130000228</v>
      </c>
      <c r="E35" s="356">
        <f>D35/$D$37</f>
        <v>9.593763437454822E-2</v>
      </c>
      <c r="F35" s="249">
        <f t="shared" si="10"/>
        <v>389376704.03961247</v>
      </c>
      <c r="G35" s="356">
        <f>F35/$F$37</f>
        <v>0.24501916849462771</v>
      </c>
      <c r="H35" s="249">
        <f t="shared" si="10"/>
        <v>193308276.56019008</v>
      </c>
      <c r="I35" s="356">
        <f t="shared" si="3"/>
        <v>0.15686941584917138</v>
      </c>
      <c r="J35" s="249">
        <f t="shared" si="10"/>
        <v>54792616.420009732</v>
      </c>
      <c r="K35" s="356">
        <f t="shared" si="4"/>
        <v>0.21492473834931772</v>
      </c>
      <c r="L35" s="249">
        <f t="shared" si="10"/>
        <v>257543.9899999999</v>
      </c>
      <c r="M35" s="356">
        <f t="shared" si="5"/>
        <v>1.8328401926907906E-2</v>
      </c>
      <c r="N35" s="249">
        <f t="shared" si="10"/>
        <v>25562.480000000098</v>
      </c>
      <c r="O35" s="356"/>
      <c r="P35" s="249">
        <f t="shared" si="7"/>
        <v>786096913.84977341</v>
      </c>
      <c r="Q35" s="356">
        <f t="shared" si="8"/>
        <v>0.18768206267310833</v>
      </c>
      <c r="R35" s="356">
        <v>0.19295502630581915</v>
      </c>
    </row>
    <row r="36" spans="1:18" s="60" customFormat="1" ht="15" x14ac:dyDescent="0.3">
      <c r="A36" s="353"/>
      <c r="B36" s="226"/>
      <c r="C36" s="352"/>
      <c r="D36" s="226"/>
      <c r="E36" s="352"/>
      <c r="F36" s="226"/>
      <c r="G36" s="352"/>
      <c r="H36" s="226"/>
      <c r="I36" s="352"/>
      <c r="J36" s="226"/>
      <c r="K36" s="352"/>
      <c r="L36" s="226"/>
      <c r="M36" s="352"/>
      <c r="N36" s="226"/>
      <c r="O36" s="352"/>
      <c r="P36" s="226"/>
      <c r="Q36" s="352"/>
      <c r="R36" s="352"/>
    </row>
    <row r="37" spans="1:18" s="208" customFormat="1" ht="15" x14ac:dyDescent="0.3">
      <c r="A37" s="358" t="s">
        <v>39</v>
      </c>
      <c r="B37" s="249">
        <f>B29+B35</f>
        <v>924642296.88998497</v>
      </c>
      <c r="C37" s="359">
        <f t="shared" ref="C37:O37" si="11">C29+C35</f>
        <v>1</v>
      </c>
      <c r="D37" s="249">
        <f t="shared" si="11"/>
        <v>163903730.09001219</v>
      </c>
      <c r="E37" s="359">
        <f t="shared" si="11"/>
        <v>1</v>
      </c>
      <c r="F37" s="249">
        <f t="shared" si="11"/>
        <v>1589168334.9996755</v>
      </c>
      <c r="G37" s="359">
        <f t="shared" si="11"/>
        <v>0.99999999999999989</v>
      </c>
      <c r="H37" s="249">
        <f t="shared" si="11"/>
        <v>1232287858.7503273</v>
      </c>
      <c r="I37" s="359">
        <f t="shared" si="3"/>
        <v>1</v>
      </c>
      <c r="J37" s="249">
        <f t="shared" si="11"/>
        <v>254938621.03000519</v>
      </c>
      <c r="K37" s="359">
        <f t="shared" si="11"/>
        <v>1</v>
      </c>
      <c r="L37" s="249">
        <f t="shared" si="11"/>
        <v>14051633.689999992</v>
      </c>
      <c r="M37" s="359">
        <f t="shared" si="11"/>
        <v>1</v>
      </c>
      <c r="N37" s="249">
        <f t="shared" si="11"/>
        <v>9457409.7100001276</v>
      </c>
      <c r="O37" s="359">
        <f t="shared" si="11"/>
        <v>0.99729709499917607</v>
      </c>
      <c r="P37" s="249">
        <f>P29+P35</f>
        <v>4188449885.1600051</v>
      </c>
      <c r="Q37" s="359">
        <f>Q29+Q35</f>
        <v>1</v>
      </c>
      <c r="R37" s="359">
        <v>1</v>
      </c>
    </row>
    <row r="38" spans="1:18" s="60" customFormat="1" ht="15" x14ac:dyDescent="0.3">
      <c r="A38" s="358"/>
      <c r="B38" s="91"/>
      <c r="C38" s="91"/>
      <c r="D38" s="91"/>
      <c r="E38" s="91"/>
      <c r="F38" s="91"/>
      <c r="G38" s="91"/>
      <c r="H38" s="91"/>
      <c r="I38" s="360"/>
      <c r="J38" s="91"/>
      <c r="K38" s="91"/>
      <c r="L38" s="91"/>
      <c r="M38" s="91"/>
      <c r="N38" s="91"/>
      <c r="O38" s="91"/>
      <c r="P38" s="96"/>
    </row>
    <row r="39" spans="1:18" s="60" customFormat="1" ht="15" x14ac:dyDescent="0.3">
      <c r="A39" s="358"/>
      <c r="B39" s="91"/>
      <c r="C39" s="91"/>
      <c r="D39" s="91"/>
      <c r="E39" s="91"/>
      <c r="F39" s="91"/>
      <c r="G39" s="91"/>
      <c r="H39" s="91"/>
      <c r="I39" s="360"/>
      <c r="J39" s="91"/>
      <c r="K39" s="91"/>
      <c r="L39" s="91"/>
      <c r="M39" s="91"/>
      <c r="N39" s="91"/>
      <c r="O39" s="91"/>
      <c r="P39" s="96"/>
    </row>
    <row r="40" spans="1:18" s="208" customFormat="1" ht="15" x14ac:dyDescent="0.3">
      <c r="A40" s="358" t="s">
        <v>60</v>
      </c>
      <c r="B40" s="209">
        <v>363628</v>
      </c>
      <c r="C40" s="92"/>
      <c r="D40" s="209">
        <v>81143</v>
      </c>
      <c r="E40" s="92"/>
      <c r="F40" s="209">
        <v>900798</v>
      </c>
      <c r="G40" s="92"/>
      <c r="H40" s="209">
        <v>903567</v>
      </c>
      <c r="I40" s="360"/>
      <c r="J40" s="209">
        <v>249582</v>
      </c>
      <c r="K40" s="92"/>
      <c r="L40" s="209">
        <v>860</v>
      </c>
      <c r="M40" s="92"/>
      <c r="N40" s="209">
        <v>35008</v>
      </c>
      <c r="O40" s="92"/>
      <c r="P40" s="209">
        <v>1779562</v>
      </c>
    </row>
    <row r="41" spans="1:18" s="60" customFormat="1" ht="15" x14ac:dyDescent="0.3">
      <c r="A41" s="261" t="s">
        <v>63</v>
      </c>
      <c r="B41" s="249">
        <f>B37/B40</f>
        <v>2542.8248014178912</v>
      </c>
      <c r="C41" s="249"/>
      <c r="D41" s="249">
        <f t="shared" ref="D41:N41" si="12">D37/D40</f>
        <v>2019.9367793896231</v>
      </c>
      <c r="E41" s="249"/>
      <c r="F41" s="249">
        <f t="shared" si="12"/>
        <v>1764.1783563014965</v>
      </c>
      <c r="G41" s="249"/>
      <c r="H41" s="249">
        <f t="shared" si="12"/>
        <v>1363.8035239781082</v>
      </c>
      <c r="I41" s="249"/>
      <c r="J41" s="249">
        <f t="shared" si="12"/>
        <v>1021.4623692013254</v>
      </c>
      <c r="K41" s="249"/>
      <c r="L41" s="249">
        <f t="shared" si="12"/>
        <v>16339.108941860455</v>
      </c>
      <c r="M41" s="249"/>
      <c r="N41" s="249">
        <f t="shared" si="12"/>
        <v>270.14995743830349</v>
      </c>
      <c r="O41" s="249"/>
      <c r="P41" s="249">
        <f>P37/P40</f>
        <v>2353.6408875667189</v>
      </c>
    </row>
    <row r="42" spans="1:18" s="60" customFormat="1" ht="15" x14ac:dyDescent="0.3">
      <c r="A42" s="361"/>
      <c r="B42" s="91"/>
      <c r="C42" s="91"/>
      <c r="D42" s="91"/>
      <c r="E42" s="91"/>
      <c r="F42" s="91"/>
      <c r="G42" s="91"/>
      <c r="H42" s="91"/>
      <c r="I42" s="91"/>
      <c r="J42" s="91"/>
      <c r="K42" s="91"/>
      <c r="L42" s="91"/>
      <c r="M42" s="91"/>
      <c r="N42" s="91"/>
      <c r="O42" s="91"/>
    </row>
    <row r="43" spans="1:18" s="136" customFormat="1" ht="13.5" x14ac:dyDescent="0.3">
      <c r="A43" s="278" t="s">
        <v>337</v>
      </c>
      <c r="B43" s="330"/>
      <c r="C43" s="362"/>
      <c r="D43" s="363"/>
      <c r="E43" s="132"/>
      <c r="F43" s="132"/>
      <c r="G43" s="132"/>
      <c r="H43" s="133"/>
      <c r="I43" s="329"/>
      <c r="J43" s="135"/>
    </row>
    <row r="44" spans="1:18" s="112" customFormat="1" ht="12" customHeight="1" x14ac:dyDescent="0.3">
      <c r="A44" s="430" t="s">
        <v>396</v>
      </c>
      <c r="B44" s="431"/>
      <c r="C44" s="431"/>
      <c r="D44" s="431"/>
      <c r="E44" s="431"/>
      <c r="F44" s="431"/>
      <c r="G44" s="431"/>
      <c r="H44" s="431"/>
      <c r="I44" s="431"/>
      <c r="J44" s="431"/>
      <c r="K44" s="431"/>
      <c r="L44" s="431"/>
      <c r="M44" s="431"/>
      <c r="N44" s="111"/>
      <c r="O44" s="111"/>
      <c r="P44" s="111"/>
    </row>
    <row r="45" spans="1:18" s="112" customFormat="1" ht="12" customHeight="1" x14ac:dyDescent="0.3">
      <c r="A45" s="414"/>
      <c r="B45" s="415"/>
      <c r="C45" s="415"/>
      <c r="D45" s="415"/>
      <c r="E45" s="415"/>
      <c r="F45" s="415"/>
      <c r="G45" s="415"/>
      <c r="H45" s="415"/>
      <c r="I45" s="415"/>
      <c r="J45" s="415"/>
      <c r="K45" s="415"/>
      <c r="L45" s="415"/>
      <c r="M45" s="415"/>
      <c r="N45" s="111"/>
      <c r="O45" s="111"/>
      <c r="P45" s="111"/>
    </row>
    <row r="46" spans="1:18" s="104" customFormat="1" ht="14.25" x14ac:dyDescent="0.3">
      <c r="A46" s="403" t="s">
        <v>379</v>
      </c>
      <c r="B46" s="364"/>
      <c r="E46" s="281"/>
    </row>
    <row r="48" spans="1:18" x14ac:dyDescent="0.3">
      <c r="A48" s="149"/>
      <c r="B48" s="5"/>
    </row>
    <row r="49" spans="1:2" x14ac:dyDescent="0.3">
      <c r="A49" s="149"/>
      <c r="B49" s="5"/>
    </row>
    <row r="50" spans="1:2" x14ac:dyDescent="0.3">
      <c r="A50" s="149"/>
      <c r="B50" s="5"/>
    </row>
    <row r="51" spans="1:2" x14ac:dyDescent="0.3">
      <c r="A51" s="149"/>
      <c r="B51" s="5"/>
    </row>
    <row r="52" spans="1:2" x14ac:dyDescent="0.3">
      <c r="A52" s="149"/>
      <c r="B52" s="5"/>
    </row>
    <row r="53" spans="1:2" x14ac:dyDescent="0.3">
      <c r="A53" s="149"/>
      <c r="B53" s="5"/>
    </row>
    <row r="54" spans="1:2" x14ac:dyDescent="0.3">
      <c r="A54" s="149"/>
      <c r="B54" s="5"/>
    </row>
  </sheetData>
  <mergeCells count="5">
    <mergeCell ref="A1:R1"/>
    <mergeCell ref="A2:R2"/>
    <mergeCell ref="A3:R3"/>
    <mergeCell ref="A4:R4"/>
    <mergeCell ref="A44:M44"/>
  </mergeCells>
  <pageMargins left="0.7" right="0.7" top="0.75" bottom="0.75" header="0.3" footer="0.3"/>
  <ignoredErrors>
    <ignoredError sqref="C29:R29 C35:R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election sqref="A1:H1"/>
    </sheetView>
  </sheetViews>
  <sheetFormatPr defaultRowHeight="16.5" x14ac:dyDescent="0.3"/>
  <cols>
    <col min="1" max="1" width="13.7109375" style="13" customWidth="1"/>
    <col min="2" max="2" width="20.5703125" style="13" customWidth="1"/>
    <col min="3" max="3" width="17.5703125" style="13" bestFit="1" customWidth="1"/>
    <col min="4" max="8" width="17.5703125" style="14" bestFit="1" customWidth="1"/>
    <col min="9" max="9" width="4.140625" style="13" customWidth="1"/>
    <col min="10" max="10" width="20.140625" style="13" customWidth="1"/>
    <col min="11" max="11" width="9.85546875" style="13" customWidth="1"/>
    <col min="12" max="12" width="4" style="13" customWidth="1"/>
    <col min="13" max="13" width="16.5703125" style="13" bestFit="1" customWidth="1"/>
    <col min="14" max="14" width="16" style="13" bestFit="1" customWidth="1"/>
    <col min="15" max="15" width="4" style="13" customWidth="1"/>
    <col min="16" max="16" width="16.5703125" style="13" bestFit="1" customWidth="1"/>
    <col min="17" max="17" width="16" style="13" bestFit="1" customWidth="1"/>
    <col min="18" max="248" width="9.140625" style="13"/>
    <col min="249" max="249" width="13.7109375" style="13" customWidth="1"/>
    <col min="250" max="250" width="20.5703125" style="13" bestFit="1" customWidth="1"/>
    <col min="251" max="251" width="9.85546875" style="13" bestFit="1" customWidth="1"/>
    <col min="252" max="252" width="5.140625" style="13" customWidth="1"/>
    <col min="253" max="253" width="20.140625" style="13" bestFit="1" customWidth="1"/>
    <col min="254" max="254" width="9.85546875" style="13" bestFit="1" customWidth="1"/>
    <col min="255" max="255" width="4.28515625" style="13" customWidth="1"/>
    <col min="256" max="256" width="21.140625" style="13" bestFit="1" customWidth="1"/>
    <col min="257" max="257" width="9.85546875" style="13" bestFit="1" customWidth="1"/>
    <col min="258" max="258" width="4.42578125" style="13" customWidth="1"/>
    <col min="259" max="259" width="20.140625" style="13" bestFit="1" customWidth="1"/>
    <col min="260" max="260" width="9.85546875" style="13" bestFit="1" customWidth="1"/>
    <col min="261" max="504" width="9.140625" style="13"/>
    <col min="505" max="505" width="13.7109375" style="13" customWidth="1"/>
    <col min="506" max="506" width="20.5703125" style="13" bestFit="1" customWidth="1"/>
    <col min="507" max="507" width="9.85546875" style="13" bestFit="1" customWidth="1"/>
    <col min="508" max="508" width="5.140625" style="13" customWidth="1"/>
    <col min="509" max="509" width="20.140625" style="13" bestFit="1" customWidth="1"/>
    <col min="510" max="510" width="9.85546875" style="13" bestFit="1" customWidth="1"/>
    <col min="511" max="511" width="4.28515625" style="13" customWidth="1"/>
    <col min="512" max="512" width="21.140625" style="13" bestFit="1" customWidth="1"/>
    <col min="513" max="513" width="9.85546875" style="13" bestFit="1" customWidth="1"/>
    <col min="514" max="514" width="4.42578125" style="13" customWidth="1"/>
    <col min="515" max="515" width="20.140625" style="13" bestFit="1" customWidth="1"/>
    <col min="516" max="516" width="9.85546875" style="13" bestFit="1" customWidth="1"/>
    <col min="517" max="760" width="9.140625" style="13"/>
    <col min="761" max="761" width="13.7109375" style="13" customWidth="1"/>
    <col min="762" max="762" width="20.5703125" style="13" bestFit="1" customWidth="1"/>
    <col min="763" max="763" width="9.85546875" style="13" bestFit="1" customWidth="1"/>
    <col min="764" max="764" width="5.140625" style="13" customWidth="1"/>
    <col min="765" max="765" width="20.140625" style="13" bestFit="1" customWidth="1"/>
    <col min="766" max="766" width="9.85546875" style="13" bestFit="1" customWidth="1"/>
    <col min="767" max="767" width="4.28515625" style="13" customWidth="1"/>
    <col min="768" max="768" width="21.140625" style="13" bestFit="1" customWidth="1"/>
    <col min="769" max="769" width="9.85546875" style="13" bestFit="1" customWidth="1"/>
    <col min="770" max="770" width="4.42578125" style="13" customWidth="1"/>
    <col min="771" max="771" width="20.140625" style="13" bestFit="1" customWidth="1"/>
    <col min="772" max="772" width="9.85546875" style="13" bestFit="1" customWidth="1"/>
    <col min="773" max="1016" width="9.140625" style="13"/>
    <col min="1017" max="1017" width="13.7109375" style="13" customWidth="1"/>
    <col min="1018" max="1018" width="20.5703125" style="13" bestFit="1" customWidth="1"/>
    <col min="1019" max="1019" width="9.85546875" style="13" bestFit="1" customWidth="1"/>
    <col min="1020" max="1020" width="5.140625" style="13" customWidth="1"/>
    <col min="1021" max="1021" width="20.140625" style="13" bestFit="1" customWidth="1"/>
    <col min="1022" max="1022" width="9.85546875" style="13" bestFit="1" customWidth="1"/>
    <col min="1023" max="1023" width="4.28515625" style="13" customWidth="1"/>
    <col min="1024" max="1024" width="21.140625" style="13" bestFit="1" customWidth="1"/>
    <col min="1025" max="1025" width="9.85546875" style="13" bestFit="1" customWidth="1"/>
    <col min="1026" max="1026" width="4.42578125" style="13" customWidth="1"/>
    <col min="1027" max="1027" width="20.140625" style="13" bestFit="1" customWidth="1"/>
    <col min="1028" max="1028" width="9.85546875" style="13" bestFit="1" customWidth="1"/>
    <col min="1029" max="1272" width="9.140625" style="13"/>
    <col min="1273" max="1273" width="13.7109375" style="13" customWidth="1"/>
    <col min="1274" max="1274" width="20.5703125" style="13" bestFit="1" customWidth="1"/>
    <col min="1275" max="1275" width="9.85546875" style="13" bestFit="1" customWidth="1"/>
    <col min="1276" max="1276" width="5.140625" style="13" customWidth="1"/>
    <col min="1277" max="1277" width="20.140625" style="13" bestFit="1" customWidth="1"/>
    <col min="1278" max="1278" width="9.85546875" style="13" bestFit="1" customWidth="1"/>
    <col min="1279" max="1279" width="4.28515625" style="13" customWidth="1"/>
    <col min="1280" max="1280" width="21.140625" style="13" bestFit="1" customWidth="1"/>
    <col min="1281" max="1281" width="9.85546875" style="13" bestFit="1" customWidth="1"/>
    <col min="1282" max="1282" width="4.42578125" style="13" customWidth="1"/>
    <col min="1283" max="1283" width="20.140625" style="13" bestFit="1" customWidth="1"/>
    <col min="1284" max="1284" width="9.85546875" style="13" bestFit="1" customWidth="1"/>
    <col min="1285" max="1528" width="9.140625" style="13"/>
    <col min="1529" max="1529" width="13.7109375" style="13" customWidth="1"/>
    <col min="1530" max="1530" width="20.5703125" style="13" bestFit="1" customWidth="1"/>
    <col min="1531" max="1531" width="9.85546875" style="13" bestFit="1" customWidth="1"/>
    <col min="1532" max="1532" width="5.140625" style="13" customWidth="1"/>
    <col min="1533" max="1533" width="20.140625" style="13" bestFit="1" customWidth="1"/>
    <col min="1534" max="1534" width="9.85546875" style="13" bestFit="1" customWidth="1"/>
    <col min="1535" max="1535" width="4.28515625" style="13" customWidth="1"/>
    <col min="1536" max="1536" width="21.140625" style="13" bestFit="1" customWidth="1"/>
    <col min="1537" max="1537" width="9.85546875" style="13" bestFit="1" customWidth="1"/>
    <col min="1538" max="1538" width="4.42578125" style="13" customWidth="1"/>
    <col min="1539" max="1539" width="20.140625" style="13" bestFit="1" customWidth="1"/>
    <col min="1540" max="1540" width="9.85546875" style="13" bestFit="1" customWidth="1"/>
    <col min="1541" max="1784" width="9.140625" style="13"/>
    <col min="1785" max="1785" width="13.7109375" style="13" customWidth="1"/>
    <col min="1786" max="1786" width="20.5703125" style="13" bestFit="1" customWidth="1"/>
    <col min="1787" max="1787" width="9.85546875" style="13" bestFit="1" customWidth="1"/>
    <col min="1788" max="1788" width="5.140625" style="13" customWidth="1"/>
    <col min="1789" max="1789" width="20.140625" style="13" bestFit="1" customWidth="1"/>
    <col min="1790" max="1790" width="9.85546875" style="13" bestFit="1" customWidth="1"/>
    <col min="1791" max="1791" width="4.28515625" style="13" customWidth="1"/>
    <col min="1792" max="1792" width="21.140625" style="13" bestFit="1" customWidth="1"/>
    <col min="1793" max="1793" width="9.85546875" style="13" bestFit="1" customWidth="1"/>
    <col min="1794" max="1794" width="4.42578125" style="13" customWidth="1"/>
    <col min="1795" max="1795" width="20.140625" style="13" bestFit="1" customWidth="1"/>
    <col min="1796" max="1796" width="9.85546875" style="13" bestFit="1" customWidth="1"/>
    <col min="1797" max="2040" width="9.140625" style="13"/>
    <col min="2041" max="2041" width="13.7109375" style="13" customWidth="1"/>
    <col min="2042" max="2042" width="20.5703125" style="13" bestFit="1" customWidth="1"/>
    <col min="2043" max="2043" width="9.85546875" style="13" bestFit="1" customWidth="1"/>
    <col min="2044" max="2044" width="5.140625" style="13" customWidth="1"/>
    <col min="2045" max="2045" width="20.140625" style="13" bestFit="1" customWidth="1"/>
    <col min="2046" max="2046" width="9.85546875" style="13" bestFit="1" customWidth="1"/>
    <col min="2047" max="2047" width="4.28515625" style="13" customWidth="1"/>
    <col min="2048" max="2048" width="21.140625" style="13" bestFit="1" customWidth="1"/>
    <col min="2049" max="2049" width="9.85546875" style="13" bestFit="1" customWidth="1"/>
    <col min="2050" max="2050" width="4.42578125" style="13" customWidth="1"/>
    <col min="2051" max="2051" width="20.140625" style="13" bestFit="1" customWidth="1"/>
    <col min="2052" max="2052" width="9.85546875" style="13" bestFit="1" customWidth="1"/>
    <col min="2053" max="2296" width="9.140625" style="13"/>
    <col min="2297" max="2297" width="13.7109375" style="13" customWidth="1"/>
    <col min="2298" max="2298" width="20.5703125" style="13" bestFit="1" customWidth="1"/>
    <col min="2299" max="2299" width="9.85546875" style="13" bestFit="1" customWidth="1"/>
    <col min="2300" max="2300" width="5.140625" style="13" customWidth="1"/>
    <col min="2301" max="2301" width="20.140625" style="13" bestFit="1" customWidth="1"/>
    <col min="2302" max="2302" width="9.85546875" style="13" bestFit="1" customWidth="1"/>
    <col min="2303" max="2303" width="4.28515625" style="13" customWidth="1"/>
    <col min="2304" max="2304" width="21.140625" style="13" bestFit="1" customWidth="1"/>
    <col min="2305" max="2305" width="9.85546875" style="13" bestFit="1" customWidth="1"/>
    <col min="2306" max="2306" width="4.42578125" style="13" customWidth="1"/>
    <col min="2307" max="2307" width="20.140625" style="13" bestFit="1" customWidth="1"/>
    <col min="2308" max="2308" width="9.85546875" style="13" bestFit="1" customWidth="1"/>
    <col min="2309" max="2552" width="9.140625" style="13"/>
    <col min="2553" max="2553" width="13.7109375" style="13" customWidth="1"/>
    <col min="2554" max="2554" width="20.5703125" style="13" bestFit="1" customWidth="1"/>
    <col min="2555" max="2555" width="9.85546875" style="13" bestFit="1" customWidth="1"/>
    <col min="2556" max="2556" width="5.140625" style="13" customWidth="1"/>
    <col min="2557" max="2557" width="20.140625" style="13" bestFit="1" customWidth="1"/>
    <col min="2558" max="2558" width="9.85546875" style="13" bestFit="1" customWidth="1"/>
    <col min="2559" max="2559" width="4.28515625" style="13" customWidth="1"/>
    <col min="2560" max="2560" width="21.140625" style="13" bestFit="1" customWidth="1"/>
    <col min="2561" max="2561" width="9.85546875" style="13" bestFit="1" customWidth="1"/>
    <col min="2562" max="2562" width="4.42578125" style="13" customWidth="1"/>
    <col min="2563" max="2563" width="20.140625" style="13" bestFit="1" customWidth="1"/>
    <col min="2564" max="2564" width="9.85546875" style="13" bestFit="1" customWidth="1"/>
    <col min="2565" max="2808" width="9.140625" style="13"/>
    <col min="2809" max="2809" width="13.7109375" style="13" customWidth="1"/>
    <col min="2810" max="2810" width="20.5703125" style="13" bestFit="1" customWidth="1"/>
    <col min="2811" max="2811" width="9.85546875" style="13" bestFit="1" customWidth="1"/>
    <col min="2812" max="2812" width="5.140625" style="13" customWidth="1"/>
    <col min="2813" max="2813" width="20.140625" style="13" bestFit="1" customWidth="1"/>
    <col min="2814" max="2814" width="9.85546875" style="13" bestFit="1" customWidth="1"/>
    <col min="2815" max="2815" width="4.28515625" style="13" customWidth="1"/>
    <col min="2816" max="2816" width="21.140625" style="13" bestFit="1" customWidth="1"/>
    <col min="2817" max="2817" width="9.85546875" style="13" bestFit="1" customWidth="1"/>
    <col min="2818" max="2818" width="4.42578125" style="13" customWidth="1"/>
    <col min="2819" max="2819" width="20.140625" style="13" bestFit="1" customWidth="1"/>
    <col min="2820" max="2820" width="9.85546875" style="13" bestFit="1" customWidth="1"/>
    <col min="2821" max="3064" width="9.140625" style="13"/>
    <col min="3065" max="3065" width="13.7109375" style="13" customWidth="1"/>
    <col min="3066" max="3066" width="20.5703125" style="13" bestFit="1" customWidth="1"/>
    <col min="3067" max="3067" width="9.85546875" style="13" bestFit="1" customWidth="1"/>
    <col min="3068" max="3068" width="5.140625" style="13" customWidth="1"/>
    <col min="3069" max="3069" width="20.140625" style="13" bestFit="1" customWidth="1"/>
    <col min="3070" max="3070" width="9.85546875" style="13" bestFit="1" customWidth="1"/>
    <col min="3071" max="3071" width="4.28515625" style="13" customWidth="1"/>
    <col min="3072" max="3072" width="21.140625" style="13" bestFit="1" customWidth="1"/>
    <col min="3073" max="3073" width="9.85546875" style="13" bestFit="1" customWidth="1"/>
    <col min="3074" max="3074" width="4.42578125" style="13" customWidth="1"/>
    <col min="3075" max="3075" width="20.140625" style="13" bestFit="1" customWidth="1"/>
    <col min="3076" max="3076" width="9.85546875" style="13" bestFit="1" customWidth="1"/>
    <col min="3077" max="3320" width="9.140625" style="13"/>
    <col min="3321" max="3321" width="13.7109375" style="13" customWidth="1"/>
    <col min="3322" max="3322" width="20.5703125" style="13" bestFit="1" customWidth="1"/>
    <col min="3323" max="3323" width="9.85546875" style="13" bestFit="1" customWidth="1"/>
    <col min="3324" max="3324" width="5.140625" style="13" customWidth="1"/>
    <col min="3325" max="3325" width="20.140625" style="13" bestFit="1" customWidth="1"/>
    <col min="3326" max="3326" width="9.85546875" style="13" bestFit="1" customWidth="1"/>
    <col min="3327" max="3327" width="4.28515625" style="13" customWidth="1"/>
    <col min="3328" max="3328" width="21.140625" style="13" bestFit="1" customWidth="1"/>
    <col min="3329" max="3329" width="9.85546875" style="13" bestFit="1" customWidth="1"/>
    <col min="3330" max="3330" width="4.42578125" style="13" customWidth="1"/>
    <col min="3331" max="3331" width="20.140625" style="13" bestFit="1" customWidth="1"/>
    <col min="3332" max="3332" width="9.85546875" style="13" bestFit="1" customWidth="1"/>
    <col min="3333" max="3576" width="9.140625" style="13"/>
    <col min="3577" max="3577" width="13.7109375" style="13" customWidth="1"/>
    <col min="3578" max="3578" width="20.5703125" style="13" bestFit="1" customWidth="1"/>
    <col min="3579" max="3579" width="9.85546875" style="13" bestFit="1" customWidth="1"/>
    <col min="3580" max="3580" width="5.140625" style="13" customWidth="1"/>
    <col min="3581" max="3581" width="20.140625" style="13" bestFit="1" customWidth="1"/>
    <col min="3582" max="3582" width="9.85546875" style="13" bestFit="1" customWidth="1"/>
    <col min="3583" max="3583" width="4.28515625" style="13" customWidth="1"/>
    <col min="3584" max="3584" width="21.140625" style="13" bestFit="1" customWidth="1"/>
    <col min="3585" max="3585" width="9.85546875" style="13" bestFit="1" customWidth="1"/>
    <col min="3586" max="3586" width="4.42578125" style="13" customWidth="1"/>
    <col min="3587" max="3587" width="20.140625" style="13" bestFit="1" customWidth="1"/>
    <col min="3588" max="3588" width="9.85546875" style="13" bestFit="1" customWidth="1"/>
    <col min="3589" max="3832" width="9.140625" style="13"/>
    <col min="3833" max="3833" width="13.7109375" style="13" customWidth="1"/>
    <col min="3834" max="3834" width="20.5703125" style="13" bestFit="1" customWidth="1"/>
    <col min="3835" max="3835" width="9.85546875" style="13" bestFit="1" customWidth="1"/>
    <col min="3836" max="3836" width="5.140625" style="13" customWidth="1"/>
    <col min="3837" max="3837" width="20.140625" style="13" bestFit="1" customWidth="1"/>
    <col min="3838" max="3838" width="9.85546875" style="13" bestFit="1" customWidth="1"/>
    <col min="3839" max="3839" width="4.28515625" style="13" customWidth="1"/>
    <col min="3840" max="3840" width="21.140625" style="13" bestFit="1" customWidth="1"/>
    <col min="3841" max="3841" width="9.85546875" style="13" bestFit="1" customWidth="1"/>
    <col min="3842" max="3842" width="4.42578125" style="13" customWidth="1"/>
    <col min="3843" max="3843" width="20.140625" style="13" bestFit="1" customWidth="1"/>
    <col min="3844" max="3844" width="9.85546875" style="13" bestFit="1" customWidth="1"/>
    <col min="3845" max="4088" width="9.140625" style="13"/>
    <col min="4089" max="4089" width="13.7109375" style="13" customWidth="1"/>
    <col min="4090" max="4090" width="20.5703125" style="13" bestFit="1" customWidth="1"/>
    <col min="4091" max="4091" width="9.85546875" style="13" bestFit="1" customWidth="1"/>
    <col min="4092" max="4092" width="5.140625" style="13" customWidth="1"/>
    <col min="4093" max="4093" width="20.140625" style="13" bestFit="1" customWidth="1"/>
    <col min="4094" max="4094" width="9.85546875" style="13" bestFit="1" customWidth="1"/>
    <col min="4095" max="4095" width="4.28515625" style="13" customWidth="1"/>
    <col min="4096" max="4096" width="21.140625" style="13" bestFit="1" customWidth="1"/>
    <col min="4097" max="4097" width="9.85546875" style="13" bestFit="1" customWidth="1"/>
    <col min="4098" max="4098" width="4.42578125" style="13" customWidth="1"/>
    <col min="4099" max="4099" width="20.140625" style="13" bestFit="1" customWidth="1"/>
    <col min="4100" max="4100" width="9.85546875" style="13" bestFit="1" customWidth="1"/>
    <col min="4101" max="4344" width="9.140625" style="13"/>
    <col min="4345" max="4345" width="13.7109375" style="13" customWidth="1"/>
    <col min="4346" max="4346" width="20.5703125" style="13" bestFit="1" customWidth="1"/>
    <col min="4347" max="4347" width="9.85546875" style="13" bestFit="1" customWidth="1"/>
    <col min="4348" max="4348" width="5.140625" style="13" customWidth="1"/>
    <col min="4349" max="4349" width="20.140625" style="13" bestFit="1" customWidth="1"/>
    <col min="4350" max="4350" width="9.85546875" style="13" bestFit="1" customWidth="1"/>
    <col min="4351" max="4351" width="4.28515625" style="13" customWidth="1"/>
    <col min="4352" max="4352" width="21.140625" style="13" bestFit="1" customWidth="1"/>
    <col min="4353" max="4353" width="9.85546875" style="13" bestFit="1" customWidth="1"/>
    <col min="4354" max="4354" width="4.42578125" style="13" customWidth="1"/>
    <col min="4355" max="4355" width="20.140625" style="13" bestFit="1" customWidth="1"/>
    <col min="4356" max="4356" width="9.85546875" style="13" bestFit="1" customWidth="1"/>
    <col min="4357" max="4600" width="9.140625" style="13"/>
    <col min="4601" max="4601" width="13.7109375" style="13" customWidth="1"/>
    <col min="4602" max="4602" width="20.5703125" style="13" bestFit="1" customWidth="1"/>
    <col min="4603" max="4603" width="9.85546875" style="13" bestFit="1" customWidth="1"/>
    <col min="4604" max="4604" width="5.140625" style="13" customWidth="1"/>
    <col min="4605" max="4605" width="20.140625" style="13" bestFit="1" customWidth="1"/>
    <col min="4606" max="4606" width="9.85546875" style="13" bestFit="1" customWidth="1"/>
    <col min="4607" max="4607" width="4.28515625" style="13" customWidth="1"/>
    <col min="4608" max="4608" width="21.140625" style="13" bestFit="1" customWidth="1"/>
    <col min="4609" max="4609" width="9.85546875" style="13" bestFit="1" customWidth="1"/>
    <col min="4610" max="4610" width="4.42578125" style="13" customWidth="1"/>
    <col min="4611" max="4611" width="20.140625" style="13" bestFit="1" customWidth="1"/>
    <col min="4612" max="4612" width="9.85546875" style="13" bestFit="1" customWidth="1"/>
    <col min="4613" max="4856" width="9.140625" style="13"/>
    <col min="4857" max="4857" width="13.7109375" style="13" customWidth="1"/>
    <col min="4858" max="4858" width="20.5703125" style="13" bestFit="1" customWidth="1"/>
    <col min="4859" max="4859" width="9.85546875" style="13" bestFit="1" customWidth="1"/>
    <col min="4860" max="4860" width="5.140625" style="13" customWidth="1"/>
    <col min="4861" max="4861" width="20.140625" style="13" bestFit="1" customWidth="1"/>
    <col min="4862" max="4862" width="9.85546875" style="13" bestFit="1" customWidth="1"/>
    <col min="4863" max="4863" width="4.28515625" style="13" customWidth="1"/>
    <col min="4864" max="4864" width="21.140625" style="13" bestFit="1" customWidth="1"/>
    <col min="4865" max="4865" width="9.85546875" style="13" bestFit="1" customWidth="1"/>
    <col min="4866" max="4866" width="4.42578125" style="13" customWidth="1"/>
    <col min="4867" max="4867" width="20.140625" style="13" bestFit="1" customWidth="1"/>
    <col min="4868" max="4868" width="9.85546875" style="13" bestFit="1" customWidth="1"/>
    <col min="4869" max="5112" width="9.140625" style="13"/>
    <col min="5113" max="5113" width="13.7109375" style="13" customWidth="1"/>
    <col min="5114" max="5114" width="20.5703125" style="13" bestFit="1" customWidth="1"/>
    <col min="5115" max="5115" width="9.85546875" style="13" bestFit="1" customWidth="1"/>
    <col min="5116" max="5116" width="5.140625" style="13" customWidth="1"/>
    <col min="5117" max="5117" width="20.140625" style="13" bestFit="1" customWidth="1"/>
    <col min="5118" max="5118" width="9.85546875" style="13" bestFit="1" customWidth="1"/>
    <col min="5119" max="5119" width="4.28515625" style="13" customWidth="1"/>
    <col min="5120" max="5120" width="21.140625" style="13" bestFit="1" customWidth="1"/>
    <col min="5121" max="5121" width="9.85546875" style="13" bestFit="1" customWidth="1"/>
    <col min="5122" max="5122" width="4.42578125" style="13" customWidth="1"/>
    <col min="5123" max="5123" width="20.140625" style="13" bestFit="1" customWidth="1"/>
    <col min="5124" max="5124" width="9.85546875" style="13" bestFit="1" customWidth="1"/>
    <col min="5125" max="5368" width="9.140625" style="13"/>
    <col min="5369" max="5369" width="13.7109375" style="13" customWidth="1"/>
    <col min="5370" max="5370" width="20.5703125" style="13" bestFit="1" customWidth="1"/>
    <col min="5371" max="5371" width="9.85546875" style="13" bestFit="1" customWidth="1"/>
    <col min="5372" max="5372" width="5.140625" style="13" customWidth="1"/>
    <col min="5373" max="5373" width="20.140625" style="13" bestFit="1" customWidth="1"/>
    <col min="5374" max="5374" width="9.85546875" style="13" bestFit="1" customWidth="1"/>
    <col min="5375" max="5375" width="4.28515625" style="13" customWidth="1"/>
    <col min="5376" max="5376" width="21.140625" style="13" bestFit="1" customWidth="1"/>
    <col min="5377" max="5377" width="9.85546875" style="13" bestFit="1" customWidth="1"/>
    <col min="5378" max="5378" width="4.42578125" style="13" customWidth="1"/>
    <col min="5379" max="5379" width="20.140625" style="13" bestFit="1" customWidth="1"/>
    <col min="5380" max="5380" width="9.85546875" style="13" bestFit="1" customWidth="1"/>
    <col min="5381" max="5624" width="9.140625" style="13"/>
    <col min="5625" max="5625" width="13.7109375" style="13" customWidth="1"/>
    <col min="5626" max="5626" width="20.5703125" style="13" bestFit="1" customWidth="1"/>
    <col min="5627" max="5627" width="9.85546875" style="13" bestFit="1" customWidth="1"/>
    <col min="5628" max="5628" width="5.140625" style="13" customWidth="1"/>
    <col min="5629" max="5629" width="20.140625" style="13" bestFit="1" customWidth="1"/>
    <col min="5630" max="5630" width="9.85546875" style="13" bestFit="1" customWidth="1"/>
    <col min="5631" max="5631" width="4.28515625" style="13" customWidth="1"/>
    <col min="5632" max="5632" width="21.140625" style="13" bestFit="1" customWidth="1"/>
    <col min="5633" max="5633" width="9.85546875" style="13" bestFit="1" customWidth="1"/>
    <col min="5634" max="5634" width="4.42578125" style="13" customWidth="1"/>
    <col min="5635" max="5635" width="20.140625" style="13" bestFit="1" customWidth="1"/>
    <col min="5636" max="5636" width="9.85546875" style="13" bestFit="1" customWidth="1"/>
    <col min="5637" max="5880" width="9.140625" style="13"/>
    <col min="5881" max="5881" width="13.7109375" style="13" customWidth="1"/>
    <col min="5882" max="5882" width="20.5703125" style="13" bestFit="1" customWidth="1"/>
    <col min="5883" max="5883" width="9.85546875" style="13" bestFit="1" customWidth="1"/>
    <col min="5884" max="5884" width="5.140625" style="13" customWidth="1"/>
    <col min="5885" max="5885" width="20.140625" style="13" bestFit="1" customWidth="1"/>
    <col min="5886" max="5886" width="9.85546875" style="13" bestFit="1" customWidth="1"/>
    <col min="5887" max="5887" width="4.28515625" style="13" customWidth="1"/>
    <col min="5888" max="5888" width="21.140625" style="13" bestFit="1" customWidth="1"/>
    <col min="5889" max="5889" width="9.85546875" style="13" bestFit="1" customWidth="1"/>
    <col min="5890" max="5890" width="4.42578125" style="13" customWidth="1"/>
    <col min="5891" max="5891" width="20.140625" style="13" bestFit="1" customWidth="1"/>
    <col min="5892" max="5892" width="9.85546875" style="13" bestFit="1" customWidth="1"/>
    <col min="5893" max="6136" width="9.140625" style="13"/>
    <col min="6137" max="6137" width="13.7109375" style="13" customWidth="1"/>
    <col min="6138" max="6138" width="20.5703125" style="13" bestFit="1" customWidth="1"/>
    <col min="6139" max="6139" width="9.85546875" style="13" bestFit="1" customWidth="1"/>
    <col min="6140" max="6140" width="5.140625" style="13" customWidth="1"/>
    <col min="6141" max="6141" width="20.140625" style="13" bestFit="1" customWidth="1"/>
    <col min="6142" max="6142" width="9.85546875" style="13" bestFit="1" customWidth="1"/>
    <col min="6143" max="6143" width="4.28515625" style="13" customWidth="1"/>
    <col min="6144" max="6144" width="21.140625" style="13" bestFit="1" customWidth="1"/>
    <col min="6145" max="6145" width="9.85546875" style="13" bestFit="1" customWidth="1"/>
    <col min="6146" max="6146" width="4.42578125" style="13" customWidth="1"/>
    <col min="6147" max="6147" width="20.140625" style="13" bestFit="1" customWidth="1"/>
    <col min="6148" max="6148" width="9.85546875" style="13" bestFit="1" customWidth="1"/>
    <col min="6149" max="6392" width="9.140625" style="13"/>
    <col min="6393" max="6393" width="13.7109375" style="13" customWidth="1"/>
    <col min="6394" max="6394" width="20.5703125" style="13" bestFit="1" customWidth="1"/>
    <col min="6395" max="6395" width="9.85546875" style="13" bestFit="1" customWidth="1"/>
    <col min="6396" max="6396" width="5.140625" style="13" customWidth="1"/>
    <col min="6397" max="6397" width="20.140625" style="13" bestFit="1" customWidth="1"/>
    <col min="6398" max="6398" width="9.85546875" style="13" bestFit="1" customWidth="1"/>
    <col min="6399" max="6399" width="4.28515625" style="13" customWidth="1"/>
    <col min="6400" max="6400" width="21.140625" style="13" bestFit="1" customWidth="1"/>
    <col min="6401" max="6401" width="9.85546875" style="13" bestFit="1" customWidth="1"/>
    <col min="6402" max="6402" width="4.42578125" style="13" customWidth="1"/>
    <col min="6403" max="6403" width="20.140625" style="13" bestFit="1" customWidth="1"/>
    <col min="6404" max="6404" width="9.85546875" style="13" bestFit="1" customWidth="1"/>
    <col min="6405" max="6648" width="9.140625" style="13"/>
    <col min="6649" max="6649" width="13.7109375" style="13" customWidth="1"/>
    <col min="6650" max="6650" width="20.5703125" style="13" bestFit="1" customWidth="1"/>
    <col min="6651" max="6651" width="9.85546875" style="13" bestFit="1" customWidth="1"/>
    <col min="6652" max="6652" width="5.140625" style="13" customWidth="1"/>
    <col min="6653" max="6653" width="20.140625" style="13" bestFit="1" customWidth="1"/>
    <col min="6654" max="6654" width="9.85546875" style="13" bestFit="1" customWidth="1"/>
    <col min="6655" max="6655" width="4.28515625" style="13" customWidth="1"/>
    <col min="6656" max="6656" width="21.140625" style="13" bestFit="1" customWidth="1"/>
    <col min="6657" max="6657" width="9.85546875" style="13" bestFit="1" customWidth="1"/>
    <col min="6658" max="6658" width="4.42578125" style="13" customWidth="1"/>
    <col min="6659" max="6659" width="20.140625" style="13" bestFit="1" customWidth="1"/>
    <col min="6660" max="6660" width="9.85546875" style="13" bestFit="1" customWidth="1"/>
    <col min="6661" max="6904" width="9.140625" style="13"/>
    <col min="6905" max="6905" width="13.7109375" style="13" customWidth="1"/>
    <col min="6906" max="6906" width="20.5703125" style="13" bestFit="1" customWidth="1"/>
    <col min="6907" max="6907" width="9.85546875" style="13" bestFit="1" customWidth="1"/>
    <col min="6908" max="6908" width="5.140625" style="13" customWidth="1"/>
    <col min="6909" max="6909" width="20.140625" style="13" bestFit="1" customWidth="1"/>
    <col min="6910" max="6910" width="9.85546875" style="13" bestFit="1" customWidth="1"/>
    <col min="6911" max="6911" width="4.28515625" style="13" customWidth="1"/>
    <col min="6912" max="6912" width="21.140625" style="13" bestFit="1" customWidth="1"/>
    <col min="6913" max="6913" width="9.85546875" style="13" bestFit="1" customWidth="1"/>
    <col min="6914" max="6914" width="4.42578125" style="13" customWidth="1"/>
    <col min="6915" max="6915" width="20.140625" style="13" bestFit="1" customWidth="1"/>
    <col min="6916" max="6916" width="9.85546875" style="13" bestFit="1" customWidth="1"/>
    <col min="6917" max="7160" width="9.140625" style="13"/>
    <col min="7161" max="7161" width="13.7109375" style="13" customWidth="1"/>
    <col min="7162" max="7162" width="20.5703125" style="13" bestFit="1" customWidth="1"/>
    <col min="7163" max="7163" width="9.85546875" style="13" bestFit="1" customWidth="1"/>
    <col min="7164" max="7164" width="5.140625" style="13" customWidth="1"/>
    <col min="7165" max="7165" width="20.140625" style="13" bestFit="1" customWidth="1"/>
    <col min="7166" max="7166" width="9.85546875" style="13" bestFit="1" customWidth="1"/>
    <col min="7167" max="7167" width="4.28515625" style="13" customWidth="1"/>
    <col min="7168" max="7168" width="21.140625" style="13" bestFit="1" customWidth="1"/>
    <col min="7169" max="7169" width="9.85546875" style="13" bestFit="1" customWidth="1"/>
    <col min="7170" max="7170" width="4.42578125" style="13" customWidth="1"/>
    <col min="7171" max="7171" width="20.140625" style="13" bestFit="1" customWidth="1"/>
    <col min="7172" max="7172" width="9.85546875" style="13" bestFit="1" customWidth="1"/>
    <col min="7173" max="7416" width="9.140625" style="13"/>
    <col min="7417" max="7417" width="13.7109375" style="13" customWidth="1"/>
    <col min="7418" max="7418" width="20.5703125" style="13" bestFit="1" customWidth="1"/>
    <col min="7419" max="7419" width="9.85546875" style="13" bestFit="1" customWidth="1"/>
    <col min="7420" max="7420" width="5.140625" style="13" customWidth="1"/>
    <col min="7421" max="7421" width="20.140625" style="13" bestFit="1" customWidth="1"/>
    <col min="7422" max="7422" width="9.85546875" style="13" bestFit="1" customWidth="1"/>
    <col min="7423" max="7423" width="4.28515625" style="13" customWidth="1"/>
    <col min="7424" max="7424" width="21.140625" style="13" bestFit="1" customWidth="1"/>
    <col min="7425" max="7425" width="9.85546875" style="13" bestFit="1" customWidth="1"/>
    <col min="7426" max="7426" width="4.42578125" style="13" customWidth="1"/>
    <col min="7427" max="7427" width="20.140625" style="13" bestFit="1" customWidth="1"/>
    <col min="7428" max="7428" width="9.85546875" style="13" bestFit="1" customWidth="1"/>
    <col min="7429" max="7672" width="9.140625" style="13"/>
    <col min="7673" max="7673" width="13.7109375" style="13" customWidth="1"/>
    <col min="7674" max="7674" width="20.5703125" style="13" bestFit="1" customWidth="1"/>
    <col min="7675" max="7675" width="9.85546875" style="13" bestFit="1" customWidth="1"/>
    <col min="7676" max="7676" width="5.140625" style="13" customWidth="1"/>
    <col min="7677" max="7677" width="20.140625" style="13" bestFit="1" customWidth="1"/>
    <col min="7678" max="7678" width="9.85546875" style="13" bestFit="1" customWidth="1"/>
    <col min="7679" max="7679" width="4.28515625" style="13" customWidth="1"/>
    <col min="7680" max="7680" width="21.140625" style="13" bestFit="1" customWidth="1"/>
    <col min="7681" max="7681" width="9.85546875" style="13" bestFit="1" customWidth="1"/>
    <col min="7682" max="7682" width="4.42578125" style="13" customWidth="1"/>
    <col min="7683" max="7683" width="20.140625" style="13" bestFit="1" customWidth="1"/>
    <col min="7684" max="7684" width="9.85546875" style="13" bestFit="1" customWidth="1"/>
    <col min="7685" max="7928" width="9.140625" style="13"/>
    <col min="7929" max="7929" width="13.7109375" style="13" customWidth="1"/>
    <col min="7930" max="7930" width="20.5703125" style="13" bestFit="1" customWidth="1"/>
    <col min="7931" max="7931" width="9.85546875" style="13" bestFit="1" customWidth="1"/>
    <col min="7932" max="7932" width="5.140625" style="13" customWidth="1"/>
    <col min="7933" max="7933" width="20.140625" style="13" bestFit="1" customWidth="1"/>
    <col min="7934" max="7934" width="9.85546875" style="13" bestFit="1" customWidth="1"/>
    <col min="7935" max="7935" width="4.28515625" style="13" customWidth="1"/>
    <col min="7936" max="7936" width="21.140625" style="13" bestFit="1" customWidth="1"/>
    <col min="7937" max="7937" width="9.85546875" style="13" bestFit="1" customWidth="1"/>
    <col min="7938" max="7938" width="4.42578125" style="13" customWidth="1"/>
    <col min="7939" max="7939" width="20.140625" style="13" bestFit="1" customWidth="1"/>
    <col min="7940" max="7940" width="9.85546875" style="13" bestFit="1" customWidth="1"/>
    <col min="7941" max="8184" width="9.140625" style="13"/>
    <col min="8185" max="8185" width="13.7109375" style="13" customWidth="1"/>
    <col min="8186" max="8186" width="20.5703125" style="13" bestFit="1" customWidth="1"/>
    <col min="8187" max="8187" width="9.85546875" style="13" bestFit="1" customWidth="1"/>
    <col min="8188" max="8188" width="5.140625" style="13" customWidth="1"/>
    <col min="8189" max="8189" width="20.140625" style="13" bestFit="1" customWidth="1"/>
    <col min="8190" max="8190" width="9.85546875" style="13" bestFit="1" customWidth="1"/>
    <col min="8191" max="8191" width="4.28515625" style="13" customWidth="1"/>
    <col min="8192" max="8192" width="21.140625" style="13" bestFit="1" customWidth="1"/>
    <col min="8193" max="8193" width="9.85546875" style="13" bestFit="1" customWidth="1"/>
    <col min="8194" max="8194" width="4.42578125" style="13" customWidth="1"/>
    <col min="8195" max="8195" width="20.140625" style="13" bestFit="1" customWidth="1"/>
    <col min="8196" max="8196" width="9.85546875" style="13" bestFit="1" customWidth="1"/>
    <col min="8197" max="8440" width="9.140625" style="13"/>
    <col min="8441" max="8441" width="13.7109375" style="13" customWidth="1"/>
    <col min="8442" max="8442" width="20.5703125" style="13" bestFit="1" customWidth="1"/>
    <col min="8443" max="8443" width="9.85546875" style="13" bestFit="1" customWidth="1"/>
    <col min="8444" max="8444" width="5.140625" style="13" customWidth="1"/>
    <col min="8445" max="8445" width="20.140625" style="13" bestFit="1" customWidth="1"/>
    <col min="8446" max="8446" width="9.85546875" style="13" bestFit="1" customWidth="1"/>
    <col min="8447" max="8447" width="4.28515625" style="13" customWidth="1"/>
    <col min="8448" max="8448" width="21.140625" style="13" bestFit="1" customWidth="1"/>
    <col min="8449" max="8449" width="9.85546875" style="13" bestFit="1" customWidth="1"/>
    <col min="8450" max="8450" width="4.42578125" style="13" customWidth="1"/>
    <col min="8451" max="8451" width="20.140625" style="13" bestFit="1" customWidth="1"/>
    <col min="8452" max="8452" width="9.85546875" style="13" bestFit="1" customWidth="1"/>
    <col min="8453" max="8696" width="9.140625" style="13"/>
    <col min="8697" max="8697" width="13.7109375" style="13" customWidth="1"/>
    <col min="8698" max="8698" width="20.5703125" style="13" bestFit="1" customWidth="1"/>
    <col min="8699" max="8699" width="9.85546875" style="13" bestFit="1" customWidth="1"/>
    <col min="8700" max="8700" width="5.140625" style="13" customWidth="1"/>
    <col min="8701" max="8701" width="20.140625" style="13" bestFit="1" customWidth="1"/>
    <col min="8702" max="8702" width="9.85546875" style="13" bestFit="1" customWidth="1"/>
    <col min="8703" max="8703" width="4.28515625" style="13" customWidth="1"/>
    <col min="8704" max="8704" width="21.140625" style="13" bestFit="1" customWidth="1"/>
    <col min="8705" max="8705" width="9.85546875" style="13" bestFit="1" customWidth="1"/>
    <col min="8706" max="8706" width="4.42578125" style="13" customWidth="1"/>
    <col min="8707" max="8707" width="20.140625" style="13" bestFit="1" customWidth="1"/>
    <col min="8708" max="8708" width="9.85546875" style="13" bestFit="1" customWidth="1"/>
    <col min="8709" max="8952" width="9.140625" style="13"/>
    <col min="8953" max="8953" width="13.7109375" style="13" customWidth="1"/>
    <col min="8954" max="8954" width="20.5703125" style="13" bestFit="1" customWidth="1"/>
    <col min="8955" max="8955" width="9.85546875" style="13" bestFit="1" customWidth="1"/>
    <col min="8956" max="8956" width="5.140625" style="13" customWidth="1"/>
    <col min="8957" max="8957" width="20.140625" style="13" bestFit="1" customWidth="1"/>
    <col min="8958" max="8958" width="9.85546875" style="13" bestFit="1" customWidth="1"/>
    <col min="8959" max="8959" width="4.28515625" style="13" customWidth="1"/>
    <col min="8960" max="8960" width="21.140625" style="13" bestFit="1" customWidth="1"/>
    <col min="8961" max="8961" width="9.85546875" style="13" bestFit="1" customWidth="1"/>
    <col min="8962" max="8962" width="4.42578125" style="13" customWidth="1"/>
    <col min="8963" max="8963" width="20.140625" style="13" bestFit="1" customWidth="1"/>
    <col min="8964" max="8964" width="9.85546875" style="13" bestFit="1" customWidth="1"/>
    <col min="8965" max="9208" width="9.140625" style="13"/>
    <col min="9209" max="9209" width="13.7109375" style="13" customWidth="1"/>
    <col min="9210" max="9210" width="20.5703125" style="13" bestFit="1" customWidth="1"/>
    <col min="9211" max="9211" width="9.85546875" style="13" bestFit="1" customWidth="1"/>
    <col min="9212" max="9212" width="5.140625" style="13" customWidth="1"/>
    <col min="9213" max="9213" width="20.140625" style="13" bestFit="1" customWidth="1"/>
    <col min="9214" max="9214" width="9.85546875" style="13" bestFit="1" customWidth="1"/>
    <col min="9215" max="9215" width="4.28515625" style="13" customWidth="1"/>
    <col min="9216" max="9216" width="21.140625" style="13" bestFit="1" customWidth="1"/>
    <col min="9217" max="9217" width="9.85546875" style="13" bestFit="1" customWidth="1"/>
    <col min="9218" max="9218" width="4.42578125" style="13" customWidth="1"/>
    <col min="9219" max="9219" width="20.140625" style="13" bestFit="1" customWidth="1"/>
    <col min="9220" max="9220" width="9.85546875" style="13" bestFit="1" customWidth="1"/>
    <col min="9221" max="9464" width="9.140625" style="13"/>
    <col min="9465" max="9465" width="13.7109375" style="13" customWidth="1"/>
    <col min="9466" max="9466" width="20.5703125" style="13" bestFit="1" customWidth="1"/>
    <col min="9467" max="9467" width="9.85546875" style="13" bestFit="1" customWidth="1"/>
    <col min="9468" max="9468" width="5.140625" style="13" customWidth="1"/>
    <col min="9469" max="9469" width="20.140625" style="13" bestFit="1" customWidth="1"/>
    <col min="9470" max="9470" width="9.85546875" style="13" bestFit="1" customWidth="1"/>
    <col min="9471" max="9471" width="4.28515625" style="13" customWidth="1"/>
    <col min="9472" max="9472" width="21.140625" style="13" bestFit="1" customWidth="1"/>
    <col min="9473" max="9473" width="9.85546875" style="13" bestFit="1" customWidth="1"/>
    <col min="9474" max="9474" width="4.42578125" style="13" customWidth="1"/>
    <col min="9475" max="9475" width="20.140625" style="13" bestFit="1" customWidth="1"/>
    <col min="9476" max="9476" width="9.85546875" style="13" bestFit="1" customWidth="1"/>
    <col min="9477" max="9720" width="9.140625" style="13"/>
    <col min="9721" max="9721" width="13.7109375" style="13" customWidth="1"/>
    <col min="9722" max="9722" width="20.5703125" style="13" bestFit="1" customWidth="1"/>
    <col min="9723" max="9723" width="9.85546875" style="13" bestFit="1" customWidth="1"/>
    <col min="9724" max="9724" width="5.140625" style="13" customWidth="1"/>
    <col min="9725" max="9725" width="20.140625" style="13" bestFit="1" customWidth="1"/>
    <col min="9726" max="9726" width="9.85546875" style="13" bestFit="1" customWidth="1"/>
    <col min="9727" max="9727" width="4.28515625" style="13" customWidth="1"/>
    <col min="9728" max="9728" width="21.140625" style="13" bestFit="1" customWidth="1"/>
    <col min="9729" max="9729" width="9.85546875" style="13" bestFit="1" customWidth="1"/>
    <col min="9730" max="9730" width="4.42578125" style="13" customWidth="1"/>
    <col min="9731" max="9731" width="20.140625" style="13" bestFit="1" customWidth="1"/>
    <col min="9732" max="9732" width="9.85546875" style="13" bestFit="1" customWidth="1"/>
    <col min="9733" max="9976" width="9.140625" style="13"/>
    <col min="9977" max="9977" width="13.7109375" style="13" customWidth="1"/>
    <col min="9978" max="9978" width="20.5703125" style="13" bestFit="1" customWidth="1"/>
    <col min="9979" max="9979" width="9.85546875" style="13" bestFit="1" customWidth="1"/>
    <col min="9980" max="9980" width="5.140625" style="13" customWidth="1"/>
    <col min="9981" max="9981" width="20.140625" style="13" bestFit="1" customWidth="1"/>
    <col min="9982" max="9982" width="9.85546875" style="13" bestFit="1" customWidth="1"/>
    <col min="9983" max="9983" width="4.28515625" style="13" customWidth="1"/>
    <col min="9984" max="9984" width="21.140625" style="13" bestFit="1" customWidth="1"/>
    <col min="9985" max="9985" width="9.85546875" style="13" bestFit="1" customWidth="1"/>
    <col min="9986" max="9986" width="4.42578125" style="13" customWidth="1"/>
    <col min="9987" max="9987" width="20.140625" style="13" bestFit="1" customWidth="1"/>
    <col min="9988" max="9988" width="9.85546875" style="13" bestFit="1" customWidth="1"/>
    <col min="9989" max="10232" width="9.140625" style="13"/>
    <col min="10233" max="10233" width="13.7109375" style="13" customWidth="1"/>
    <col min="10234" max="10234" width="20.5703125" style="13" bestFit="1" customWidth="1"/>
    <col min="10235" max="10235" width="9.85546875" style="13" bestFit="1" customWidth="1"/>
    <col min="10236" max="10236" width="5.140625" style="13" customWidth="1"/>
    <col min="10237" max="10237" width="20.140625" style="13" bestFit="1" customWidth="1"/>
    <col min="10238" max="10238" width="9.85546875" style="13" bestFit="1" customWidth="1"/>
    <col min="10239" max="10239" width="4.28515625" style="13" customWidth="1"/>
    <col min="10240" max="10240" width="21.140625" style="13" bestFit="1" customWidth="1"/>
    <col min="10241" max="10241" width="9.85546875" style="13" bestFit="1" customWidth="1"/>
    <col min="10242" max="10242" width="4.42578125" style="13" customWidth="1"/>
    <col min="10243" max="10243" width="20.140625" style="13" bestFit="1" customWidth="1"/>
    <col min="10244" max="10244" width="9.85546875" style="13" bestFit="1" customWidth="1"/>
    <col min="10245" max="10488" width="9.140625" style="13"/>
    <col min="10489" max="10489" width="13.7109375" style="13" customWidth="1"/>
    <col min="10490" max="10490" width="20.5703125" style="13" bestFit="1" customWidth="1"/>
    <col min="10491" max="10491" width="9.85546875" style="13" bestFit="1" customWidth="1"/>
    <col min="10492" max="10492" width="5.140625" style="13" customWidth="1"/>
    <col min="10493" max="10493" width="20.140625" style="13" bestFit="1" customWidth="1"/>
    <col min="10494" max="10494" width="9.85546875" style="13" bestFit="1" customWidth="1"/>
    <col min="10495" max="10495" width="4.28515625" style="13" customWidth="1"/>
    <col min="10496" max="10496" width="21.140625" style="13" bestFit="1" customWidth="1"/>
    <col min="10497" max="10497" width="9.85546875" style="13" bestFit="1" customWidth="1"/>
    <col min="10498" max="10498" width="4.42578125" style="13" customWidth="1"/>
    <col min="10499" max="10499" width="20.140625" style="13" bestFit="1" customWidth="1"/>
    <col min="10500" max="10500" width="9.85546875" style="13" bestFit="1" customWidth="1"/>
    <col min="10501" max="10744" width="9.140625" style="13"/>
    <col min="10745" max="10745" width="13.7109375" style="13" customWidth="1"/>
    <col min="10746" max="10746" width="20.5703125" style="13" bestFit="1" customWidth="1"/>
    <col min="10747" max="10747" width="9.85546875" style="13" bestFit="1" customWidth="1"/>
    <col min="10748" max="10748" width="5.140625" style="13" customWidth="1"/>
    <col min="10749" max="10749" width="20.140625" style="13" bestFit="1" customWidth="1"/>
    <col min="10750" max="10750" width="9.85546875" style="13" bestFit="1" customWidth="1"/>
    <col min="10751" max="10751" width="4.28515625" style="13" customWidth="1"/>
    <col min="10752" max="10752" width="21.140625" style="13" bestFit="1" customWidth="1"/>
    <col min="10753" max="10753" width="9.85546875" style="13" bestFit="1" customWidth="1"/>
    <col min="10754" max="10754" width="4.42578125" style="13" customWidth="1"/>
    <col min="10755" max="10755" width="20.140625" style="13" bestFit="1" customWidth="1"/>
    <col min="10756" max="10756" width="9.85546875" style="13" bestFit="1" customWidth="1"/>
    <col min="10757" max="11000" width="9.140625" style="13"/>
    <col min="11001" max="11001" width="13.7109375" style="13" customWidth="1"/>
    <col min="11002" max="11002" width="20.5703125" style="13" bestFit="1" customWidth="1"/>
    <col min="11003" max="11003" width="9.85546875" style="13" bestFit="1" customWidth="1"/>
    <col min="11004" max="11004" width="5.140625" style="13" customWidth="1"/>
    <col min="11005" max="11005" width="20.140625" style="13" bestFit="1" customWidth="1"/>
    <col min="11006" max="11006" width="9.85546875" style="13" bestFit="1" customWidth="1"/>
    <col min="11007" max="11007" width="4.28515625" style="13" customWidth="1"/>
    <col min="11008" max="11008" width="21.140625" style="13" bestFit="1" customWidth="1"/>
    <col min="11009" max="11009" width="9.85546875" style="13" bestFit="1" customWidth="1"/>
    <col min="11010" max="11010" width="4.42578125" style="13" customWidth="1"/>
    <col min="11011" max="11011" width="20.140625" style="13" bestFit="1" customWidth="1"/>
    <col min="11012" max="11012" width="9.85546875" style="13" bestFit="1" customWidth="1"/>
    <col min="11013" max="11256" width="9.140625" style="13"/>
    <col min="11257" max="11257" width="13.7109375" style="13" customWidth="1"/>
    <col min="11258" max="11258" width="20.5703125" style="13" bestFit="1" customWidth="1"/>
    <col min="11259" max="11259" width="9.85546875" style="13" bestFit="1" customWidth="1"/>
    <col min="11260" max="11260" width="5.140625" style="13" customWidth="1"/>
    <col min="11261" max="11261" width="20.140625" style="13" bestFit="1" customWidth="1"/>
    <col min="11262" max="11262" width="9.85546875" style="13" bestFit="1" customWidth="1"/>
    <col min="11263" max="11263" width="4.28515625" style="13" customWidth="1"/>
    <col min="11264" max="11264" width="21.140625" style="13" bestFit="1" customWidth="1"/>
    <col min="11265" max="11265" width="9.85546875" style="13" bestFit="1" customWidth="1"/>
    <col min="11266" max="11266" width="4.42578125" style="13" customWidth="1"/>
    <col min="11267" max="11267" width="20.140625" style="13" bestFit="1" customWidth="1"/>
    <col min="11268" max="11268" width="9.85546875" style="13" bestFit="1" customWidth="1"/>
    <col min="11269" max="11512" width="9.140625" style="13"/>
    <col min="11513" max="11513" width="13.7109375" style="13" customWidth="1"/>
    <col min="11514" max="11514" width="20.5703125" style="13" bestFit="1" customWidth="1"/>
    <col min="11515" max="11515" width="9.85546875" style="13" bestFit="1" customWidth="1"/>
    <col min="11516" max="11516" width="5.140625" style="13" customWidth="1"/>
    <col min="11517" max="11517" width="20.140625" style="13" bestFit="1" customWidth="1"/>
    <col min="11518" max="11518" width="9.85546875" style="13" bestFit="1" customWidth="1"/>
    <col min="11519" max="11519" width="4.28515625" style="13" customWidth="1"/>
    <col min="11520" max="11520" width="21.140625" style="13" bestFit="1" customWidth="1"/>
    <col min="11521" max="11521" width="9.85546875" style="13" bestFit="1" customWidth="1"/>
    <col min="11522" max="11522" width="4.42578125" style="13" customWidth="1"/>
    <col min="11523" max="11523" width="20.140625" style="13" bestFit="1" customWidth="1"/>
    <col min="11524" max="11524" width="9.85546875" style="13" bestFit="1" customWidth="1"/>
    <col min="11525" max="11768" width="9.140625" style="13"/>
    <col min="11769" max="11769" width="13.7109375" style="13" customWidth="1"/>
    <col min="11770" max="11770" width="20.5703125" style="13" bestFit="1" customWidth="1"/>
    <col min="11771" max="11771" width="9.85546875" style="13" bestFit="1" customWidth="1"/>
    <col min="11772" max="11772" width="5.140625" style="13" customWidth="1"/>
    <col min="11773" max="11773" width="20.140625" style="13" bestFit="1" customWidth="1"/>
    <col min="11774" max="11774" width="9.85546875" style="13" bestFit="1" customWidth="1"/>
    <col min="11775" max="11775" width="4.28515625" style="13" customWidth="1"/>
    <col min="11776" max="11776" width="21.140625" style="13" bestFit="1" customWidth="1"/>
    <col min="11777" max="11777" width="9.85546875" style="13" bestFit="1" customWidth="1"/>
    <col min="11778" max="11778" width="4.42578125" style="13" customWidth="1"/>
    <col min="11779" max="11779" width="20.140625" style="13" bestFit="1" customWidth="1"/>
    <col min="11780" max="11780" width="9.85546875" style="13" bestFit="1" customWidth="1"/>
    <col min="11781" max="12024" width="9.140625" style="13"/>
    <col min="12025" max="12025" width="13.7109375" style="13" customWidth="1"/>
    <col min="12026" max="12026" width="20.5703125" style="13" bestFit="1" customWidth="1"/>
    <col min="12027" max="12027" width="9.85546875" style="13" bestFit="1" customWidth="1"/>
    <col min="12028" max="12028" width="5.140625" style="13" customWidth="1"/>
    <col min="12029" max="12029" width="20.140625" style="13" bestFit="1" customWidth="1"/>
    <col min="12030" max="12030" width="9.85546875" style="13" bestFit="1" customWidth="1"/>
    <col min="12031" max="12031" width="4.28515625" style="13" customWidth="1"/>
    <col min="12032" max="12032" width="21.140625" style="13" bestFit="1" customWidth="1"/>
    <col min="12033" max="12033" width="9.85546875" style="13" bestFit="1" customWidth="1"/>
    <col min="12034" max="12034" width="4.42578125" style="13" customWidth="1"/>
    <col min="12035" max="12035" width="20.140625" style="13" bestFit="1" customWidth="1"/>
    <col min="12036" max="12036" width="9.85546875" style="13" bestFit="1" customWidth="1"/>
    <col min="12037" max="12280" width="9.140625" style="13"/>
    <col min="12281" max="12281" width="13.7109375" style="13" customWidth="1"/>
    <col min="12282" max="12282" width="20.5703125" style="13" bestFit="1" customWidth="1"/>
    <col min="12283" max="12283" width="9.85546875" style="13" bestFit="1" customWidth="1"/>
    <col min="12284" max="12284" width="5.140625" style="13" customWidth="1"/>
    <col min="12285" max="12285" width="20.140625" style="13" bestFit="1" customWidth="1"/>
    <col min="12286" max="12286" width="9.85546875" style="13" bestFit="1" customWidth="1"/>
    <col min="12287" max="12287" width="4.28515625" style="13" customWidth="1"/>
    <col min="12288" max="12288" width="21.140625" style="13" bestFit="1" customWidth="1"/>
    <col min="12289" max="12289" width="9.85546875" style="13" bestFit="1" customWidth="1"/>
    <col min="12290" max="12290" width="4.42578125" style="13" customWidth="1"/>
    <col min="12291" max="12291" width="20.140625" style="13" bestFit="1" customWidth="1"/>
    <col min="12292" max="12292" width="9.85546875" style="13" bestFit="1" customWidth="1"/>
    <col min="12293" max="12536" width="9.140625" style="13"/>
    <col min="12537" max="12537" width="13.7109375" style="13" customWidth="1"/>
    <col min="12538" max="12538" width="20.5703125" style="13" bestFit="1" customWidth="1"/>
    <col min="12539" max="12539" width="9.85546875" style="13" bestFit="1" customWidth="1"/>
    <col min="12540" max="12540" width="5.140625" style="13" customWidth="1"/>
    <col min="12541" max="12541" width="20.140625" style="13" bestFit="1" customWidth="1"/>
    <col min="12542" max="12542" width="9.85546875" style="13" bestFit="1" customWidth="1"/>
    <col min="12543" max="12543" width="4.28515625" style="13" customWidth="1"/>
    <col min="12544" max="12544" width="21.140625" style="13" bestFit="1" customWidth="1"/>
    <col min="12545" max="12545" width="9.85546875" style="13" bestFit="1" customWidth="1"/>
    <col min="12546" max="12546" width="4.42578125" style="13" customWidth="1"/>
    <col min="12547" max="12547" width="20.140625" style="13" bestFit="1" customWidth="1"/>
    <col min="12548" max="12548" width="9.85546875" style="13" bestFit="1" customWidth="1"/>
    <col min="12549" max="12792" width="9.140625" style="13"/>
    <col min="12793" max="12793" width="13.7109375" style="13" customWidth="1"/>
    <col min="12794" max="12794" width="20.5703125" style="13" bestFit="1" customWidth="1"/>
    <col min="12795" max="12795" width="9.85546875" style="13" bestFit="1" customWidth="1"/>
    <col min="12796" max="12796" width="5.140625" style="13" customWidth="1"/>
    <col min="12797" max="12797" width="20.140625" style="13" bestFit="1" customWidth="1"/>
    <col min="12798" max="12798" width="9.85546875" style="13" bestFit="1" customWidth="1"/>
    <col min="12799" max="12799" width="4.28515625" style="13" customWidth="1"/>
    <col min="12800" max="12800" width="21.140625" style="13" bestFit="1" customWidth="1"/>
    <col min="12801" max="12801" width="9.85546875" style="13" bestFit="1" customWidth="1"/>
    <col min="12802" max="12802" width="4.42578125" style="13" customWidth="1"/>
    <col min="12803" max="12803" width="20.140625" style="13" bestFit="1" customWidth="1"/>
    <col min="12804" max="12804" width="9.85546875" style="13" bestFit="1" customWidth="1"/>
    <col min="12805" max="13048" width="9.140625" style="13"/>
    <col min="13049" max="13049" width="13.7109375" style="13" customWidth="1"/>
    <col min="13050" max="13050" width="20.5703125" style="13" bestFit="1" customWidth="1"/>
    <col min="13051" max="13051" width="9.85546875" style="13" bestFit="1" customWidth="1"/>
    <col min="13052" max="13052" width="5.140625" style="13" customWidth="1"/>
    <col min="13053" max="13053" width="20.140625" style="13" bestFit="1" customWidth="1"/>
    <col min="13054" max="13054" width="9.85546875" style="13" bestFit="1" customWidth="1"/>
    <col min="13055" max="13055" width="4.28515625" style="13" customWidth="1"/>
    <col min="13056" max="13056" width="21.140625" style="13" bestFit="1" customWidth="1"/>
    <col min="13057" max="13057" width="9.85546875" style="13" bestFit="1" customWidth="1"/>
    <col min="13058" max="13058" width="4.42578125" style="13" customWidth="1"/>
    <col min="13059" max="13059" width="20.140625" style="13" bestFit="1" customWidth="1"/>
    <col min="13060" max="13060" width="9.85546875" style="13" bestFit="1" customWidth="1"/>
    <col min="13061" max="13304" width="9.140625" style="13"/>
    <col min="13305" max="13305" width="13.7109375" style="13" customWidth="1"/>
    <col min="13306" max="13306" width="20.5703125" style="13" bestFit="1" customWidth="1"/>
    <col min="13307" max="13307" width="9.85546875" style="13" bestFit="1" customWidth="1"/>
    <col min="13308" max="13308" width="5.140625" style="13" customWidth="1"/>
    <col min="13309" max="13309" width="20.140625" style="13" bestFit="1" customWidth="1"/>
    <col min="13310" max="13310" width="9.85546875" style="13" bestFit="1" customWidth="1"/>
    <col min="13311" max="13311" width="4.28515625" style="13" customWidth="1"/>
    <col min="13312" max="13312" width="21.140625" style="13" bestFit="1" customWidth="1"/>
    <col min="13313" max="13313" width="9.85546875" style="13" bestFit="1" customWidth="1"/>
    <col min="13314" max="13314" width="4.42578125" style="13" customWidth="1"/>
    <col min="13315" max="13315" width="20.140625" style="13" bestFit="1" customWidth="1"/>
    <col min="13316" max="13316" width="9.85546875" style="13" bestFit="1" customWidth="1"/>
    <col min="13317" max="13560" width="9.140625" style="13"/>
    <col min="13561" max="13561" width="13.7109375" style="13" customWidth="1"/>
    <col min="13562" max="13562" width="20.5703125" style="13" bestFit="1" customWidth="1"/>
    <col min="13563" max="13563" width="9.85546875" style="13" bestFit="1" customWidth="1"/>
    <col min="13564" max="13564" width="5.140625" style="13" customWidth="1"/>
    <col min="13565" max="13565" width="20.140625" style="13" bestFit="1" customWidth="1"/>
    <col min="13566" max="13566" width="9.85546875" style="13" bestFit="1" customWidth="1"/>
    <col min="13567" max="13567" width="4.28515625" style="13" customWidth="1"/>
    <col min="13568" max="13568" width="21.140625" style="13" bestFit="1" customWidth="1"/>
    <col min="13569" max="13569" width="9.85546875" style="13" bestFit="1" customWidth="1"/>
    <col min="13570" max="13570" width="4.42578125" style="13" customWidth="1"/>
    <col min="13571" max="13571" width="20.140625" style="13" bestFit="1" customWidth="1"/>
    <col min="13572" max="13572" width="9.85546875" style="13" bestFit="1" customWidth="1"/>
    <col min="13573" max="13816" width="9.140625" style="13"/>
    <col min="13817" max="13817" width="13.7109375" style="13" customWidth="1"/>
    <col min="13818" max="13818" width="20.5703125" style="13" bestFit="1" customWidth="1"/>
    <col min="13819" max="13819" width="9.85546875" style="13" bestFit="1" customWidth="1"/>
    <col min="13820" max="13820" width="5.140625" style="13" customWidth="1"/>
    <col min="13821" max="13821" width="20.140625" style="13" bestFit="1" customWidth="1"/>
    <col min="13822" max="13822" width="9.85546875" style="13" bestFit="1" customWidth="1"/>
    <col min="13823" max="13823" width="4.28515625" style="13" customWidth="1"/>
    <col min="13824" max="13824" width="21.140625" style="13" bestFit="1" customWidth="1"/>
    <col min="13825" max="13825" width="9.85546875" style="13" bestFit="1" customWidth="1"/>
    <col min="13826" max="13826" width="4.42578125" style="13" customWidth="1"/>
    <col min="13827" max="13827" width="20.140625" style="13" bestFit="1" customWidth="1"/>
    <col min="13828" max="13828" width="9.85546875" style="13" bestFit="1" customWidth="1"/>
    <col min="13829" max="14072" width="9.140625" style="13"/>
    <col min="14073" max="14073" width="13.7109375" style="13" customWidth="1"/>
    <col min="14074" max="14074" width="20.5703125" style="13" bestFit="1" customWidth="1"/>
    <col min="14075" max="14075" width="9.85546875" style="13" bestFit="1" customWidth="1"/>
    <col min="14076" max="14076" width="5.140625" style="13" customWidth="1"/>
    <col min="14077" max="14077" width="20.140625" style="13" bestFit="1" customWidth="1"/>
    <col min="14078" max="14078" width="9.85546875" style="13" bestFit="1" customWidth="1"/>
    <col min="14079" max="14079" width="4.28515625" style="13" customWidth="1"/>
    <col min="14080" max="14080" width="21.140625" style="13" bestFit="1" customWidth="1"/>
    <col min="14081" max="14081" width="9.85546875" style="13" bestFit="1" customWidth="1"/>
    <col min="14082" max="14082" width="4.42578125" style="13" customWidth="1"/>
    <col min="14083" max="14083" width="20.140625" style="13" bestFit="1" customWidth="1"/>
    <col min="14084" max="14084" width="9.85546875" style="13" bestFit="1" customWidth="1"/>
    <col min="14085" max="14328" width="9.140625" style="13"/>
    <col min="14329" max="14329" width="13.7109375" style="13" customWidth="1"/>
    <col min="14330" max="14330" width="20.5703125" style="13" bestFit="1" customWidth="1"/>
    <col min="14331" max="14331" width="9.85546875" style="13" bestFit="1" customWidth="1"/>
    <col min="14332" max="14332" width="5.140625" style="13" customWidth="1"/>
    <col min="14333" max="14333" width="20.140625" style="13" bestFit="1" customWidth="1"/>
    <col min="14334" max="14334" width="9.85546875" style="13" bestFit="1" customWidth="1"/>
    <col min="14335" max="14335" width="4.28515625" style="13" customWidth="1"/>
    <col min="14336" max="14336" width="21.140625" style="13" bestFit="1" customWidth="1"/>
    <col min="14337" max="14337" width="9.85546875" style="13" bestFit="1" customWidth="1"/>
    <col min="14338" max="14338" width="4.42578125" style="13" customWidth="1"/>
    <col min="14339" max="14339" width="20.140625" style="13" bestFit="1" customWidth="1"/>
    <col min="14340" max="14340" width="9.85546875" style="13" bestFit="1" customWidth="1"/>
    <col min="14341" max="14584" width="9.140625" style="13"/>
    <col min="14585" max="14585" width="13.7109375" style="13" customWidth="1"/>
    <col min="14586" max="14586" width="20.5703125" style="13" bestFit="1" customWidth="1"/>
    <col min="14587" max="14587" width="9.85546875" style="13" bestFit="1" customWidth="1"/>
    <col min="14588" max="14588" width="5.140625" style="13" customWidth="1"/>
    <col min="14589" max="14589" width="20.140625" style="13" bestFit="1" customWidth="1"/>
    <col min="14590" max="14590" width="9.85546875" style="13" bestFit="1" customWidth="1"/>
    <col min="14591" max="14591" width="4.28515625" style="13" customWidth="1"/>
    <col min="14592" max="14592" width="21.140625" style="13" bestFit="1" customWidth="1"/>
    <col min="14593" max="14593" width="9.85546875" style="13" bestFit="1" customWidth="1"/>
    <col min="14594" max="14594" width="4.42578125" style="13" customWidth="1"/>
    <col min="14595" max="14595" width="20.140625" style="13" bestFit="1" customWidth="1"/>
    <col min="14596" max="14596" width="9.85546875" style="13" bestFit="1" customWidth="1"/>
    <col min="14597" max="14840" width="9.140625" style="13"/>
    <col min="14841" max="14841" width="13.7109375" style="13" customWidth="1"/>
    <col min="14842" max="14842" width="20.5703125" style="13" bestFit="1" customWidth="1"/>
    <col min="14843" max="14843" width="9.85546875" style="13" bestFit="1" customWidth="1"/>
    <col min="14844" max="14844" width="5.140625" style="13" customWidth="1"/>
    <col min="14845" max="14845" width="20.140625" style="13" bestFit="1" customWidth="1"/>
    <col min="14846" max="14846" width="9.85546875" style="13" bestFit="1" customWidth="1"/>
    <col min="14847" max="14847" width="4.28515625" style="13" customWidth="1"/>
    <col min="14848" max="14848" width="21.140625" style="13" bestFit="1" customWidth="1"/>
    <col min="14849" max="14849" width="9.85546875" style="13" bestFit="1" customWidth="1"/>
    <col min="14850" max="14850" width="4.42578125" style="13" customWidth="1"/>
    <col min="14851" max="14851" width="20.140625" style="13" bestFit="1" customWidth="1"/>
    <col min="14852" max="14852" width="9.85546875" style="13" bestFit="1" customWidth="1"/>
    <col min="14853" max="15096" width="9.140625" style="13"/>
    <col min="15097" max="15097" width="13.7109375" style="13" customWidth="1"/>
    <col min="15098" max="15098" width="20.5703125" style="13" bestFit="1" customWidth="1"/>
    <col min="15099" max="15099" width="9.85546875" style="13" bestFit="1" customWidth="1"/>
    <col min="15100" max="15100" width="5.140625" style="13" customWidth="1"/>
    <col min="15101" max="15101" width="20.140625" style="13" bestFit="1" customWidth="1"/>
    <col min="15102" max="15102" width="9.85546875" style="13" bestFit="1" customWidth="1"/>
    <col min="15103" max="15103" width="4.28515625" style="13" customWidth="1"/>
    <col min="15104" max="15104" width="21.140625" style="13" bestFit="1" customWidth="1"/>
    <col min="15105" max="15105" width="9.85546875" style="13" bestFit="1" customWidth="1"/>
    <col min="15106" max="15106" width="4.42578125" style="13" customWidth="1"/>
    <col min="15107" max="15107" width="20.140625" style="13" bestFit="1" customWidth="1"/>
    <col min="15108" max="15108" width="9.85546875" style="13" bestFit="1" customWidth="1"/>
    <col min="15109" max="15352" width="9.140625" style="13"/>
    <col min="15353" max="15353" width="13.7109375" style="13" customWidth="1"/>
    <col min="15354" max="15354" width="20.5703125" style="13" bestFit="1" customWidth="1"/>
    <col min="15355" max="15355" width="9.85546875" style="13" bestFit="1" customWidth="1"/>
    <col min="15356" max="15356" width="5.140625" style="13" customWidth="1"/>
    <col min="15357" max="15357" width="20.140625" style="13" bestFit="1" customWidth="1"/>
    <col min="15358" max="15358" width="9.85546875" style="13" bestFit="1" customWidth="1"/>
    <col min="15359" max="15359" width="4.28515625" style="13" customWidth="1"/>
    <col min="15360" max="15360" width="21.140625" style="13" bestFit="1" customWidth="1"/>
    <col min="15361" max="15361" width="9.85546875" style="13" bestFit="1" customWidth="1"/>
    <col min="15362" max="15362" width="4.42578125" style="13" customWidth="1"/>
    <col min="15363" max="15363" width="20.140625" style="13" bestFit="1" customWidth="1"/>
    <col min="15364" max="15364" width="9.85546875" style="13" bestFit="1" customWidth="1"/>
    <col min="15365" max="15608" width="9.140625" style="13"/>
    <col min="15609" max="15609" width="13.7109375" style="13" customWidth="1"/>
    <col min="15610" max="15610" width="20.5703125" style="13" bestFit="1" customWidth="1"/>
    <col min="15611" max="15611" width="9.85546875" style="13" bestFit="1" customWidth="1"/>
    <col min="15612" max="15612" width="5.140625" style="13" customWidth="1"/>
    <col min="15613" max="15613" width="20.140625" style="13" bestFit="1" customWidth="1"/>
    <col min="15614" max="15614" width="9.85546875" style="13" bestFit="1" customWidth="1"/>
    <col min="15615" max="15615" width="4.28515625" style="13" customWidth="1"/>
    <col min="15616" max="15616" width="21.140625" style="13" bestFit="1" customWidth="1"/>
    <col min="15617" max="15617" width="9.85546875" style="13" bestFit="1" customWidth="1"/>
    <col min="15618" max="15618" width="4.42578125" style="13" customWidth="1"/>
    <col min="15619" max="15619" width="20.140625" style="13" bestFit="1" customWidth="1"/>
    <col min="15620" max="15620" width="9.85546875" style="13" bestFit="1" customWidth="1"/>
    <col min="15621" max="15864" width="9.140625" style="13"/>
    <col min="15865" max="15865" width="13.7109375" style="13" customWidth="1"/>
    <col min="15866" max="15866" width="20.5703125" style="13" bestFit="1" customWidth="1"/>
    <col min="15867" max="15867" width="9.85546875" style="13" bestFit="1" customWidth="1"/>
    <col min="15868" max="15868" width="5.140625" style="13" customWidth="1"/>
    <col min="15869" max="15869" width="20.140625" style="13" bestFit="1" customWidth="1"/>
    <col min="15870" max="15870" width="9.85546875" style="13" bestFit="1" customWidth="1"/>
    <col min="15871" max="15871" width="4.28515625" style="13" customWidth="1"/>
    <col min="15872" max="15872" width="21.140625" style="13" bestFit="1" customWidth="1"/>
    <col min="15873" max="15873" width="9.85546875" style="13" bestFit="1" customWidth="1"/>
    <col min="15874" max="15874" width="4.42578125" style="13" customWidth="1"/>
    <col min="15875" max="15875" width="20.140625" style="13" bestFit="1" customWidth="1"/>
    <col min="15876" max="15876" width="9.85546875" style="13" bestFit="1" customWidth="1"/>
    <col min="15877" max="16120" width="9.140625" style="13"/>
    <col min="16121" max="16121" width="13.7109375" style="13" customWidth="1"/>
    <col min="16122" max="16122" width="20.5703125" style="13" bestFit="1" customWidth="1"/>
    <col min="16123" max="16123" width="9.85546875" style="13" bestFit="1" customWidth="1"/>
    <col min="16124" max="16124" width="5.140625" style="13" customWidth="1"/>
    <col min="16125" max="16125" width="20.140625" style="13" bestFit="1" customWidth="1"/>
    <col min="16126" max="16126" width="9.85546875" style="13" bestFit="1" customWidth="1"/>
    <col min="16127" max="16127" width="4.28515625" style="13" customWidth="1"/>
    <col min="16128" max="16128" width="21.140625" style="13" bestFit="1" customWidth="1"/>
    <col min="16129" max="16129" width="9.85546875" style="13" bestFit="1" customWidth="1"/>
    <col min="16130" max="16130" width="4.42578125" style="13" customWidth="1"/>
    <col min="16131" max="16131" width="20.140625" style="13" bestFit="1" customWidth="1"/>
    <col min="16132" max="16132" width="9.85546875" style="13" bestFit="1" customWidth="1"/>
    <col min="16133" max="16384" width="9.140625" style="13"/>
  </cols>
  <sheetData>
    <row r="1" spans="1:17" s="10" customFormat="1" ht="19.5" x14ac:dyDescent="0.35">
      <c r="A1" s="417" t="s">
        <v>341</v>
      </c>
      <c r="B1" s="417"/>
      <c r="C1" s="417"/>
      <c r="D1" s="417"/>
      <c r="E1" s="417"/>
      <c r="F1" s="417"/>
      <c r="G1" s="417"/>
      <c r="H1" s="417"/>
    </row>
    <row r="2" spans="1:17" s="10" customFormat="1" ht="19.5" x14ac:dyDescent="0.35">
      <c r="A2" s="416" t="s">
        <v>42</v>
      </c>
      <c r="B2" s="418"/>
      <c r="C2" s="151"/>
      <c r="D2" s="151"/>
      <c r="E2" s="151"/>
      <c r="F2" s="151"/>
      <c r="G2" s="151"/>
      <c r="H2" s="151"/>
    </row>
    <row r="3" spans="1:17" s="10" customFormat="1" ht="19.5" x14ac:dyDescent="0.35">
      <c r="A3" s="417" t="s">
        <v>342</v>
      </c>
      <c r="B3" s="417"/>
      <c r="C3" s="417"/>
      <c r="D3" s="417"/>
      <c r="E3" s="417"/>
      <c r="F3" s="417"/>
      <c r="G3" s="417"/>
      <c r="H3" s="417"/>
    </row>
    <row r="4" spans="1:17" s="10" customFormat="1" ht="19.5" x14ac:dyDescent="0.35">
      <c r="A4" s="417" t="s">
        <v>343</v>
      </c>
      <c r="B4" s="417"/>
      <c r="C4" s="417"/>
      <c r="D4" s="417"/>
      <c r="E4" s="417"/>
      <c r="F4" s="417"/>
      <c r="G4" s="417"/>
      <c r="H4" s="417"/>
    </row>
    <row r="5" spans="1:17" s="10" customFormat="1" ht="18.75" x14ac:dyDescent="0.3">
      <c r="A5" s="11"/>
      <c r="B5" s="11"/>
      <c r="C5" s="11"/>
      <c r="D5" s="11"/>
      <c r="E5" s="11"/>
      <c r="F5" s="11"/>
      <c r="G5" s="11"/>
      <c r="H5" s="11"/>
    </row>
    <row r="6" spans="1:17" s="67" customFormat="1" ht="25.5" customHeight="1" x14ac:dyDescent="0.3">
      <c r="B6" s="176" t="s">
        <v>257</v>
      </c>
      <c r="C6" s="176" t="s">
        <v>258</v>
      </c>
      <c r="D6" s="176" t="s">
        <v>259</v>
      </c>
      <c r="E6" s="176" t="s">
        <v>260</v>
      </c>
      <c r="F6" s="176" t="s">
        <v>261</v>
      </c>
      <c r="G6" s="176" t="s">
        <v>226</v>
      </c>
      <c r="H6" s="176" t="s">
        <v>235</v>
      </c>
    </row>
    <row r="7" spans="1:17" s="68" customFormat="1" ht="15" x14ac:dyDescent="0.3">
      <c r="A7" s="68" t="s">
        <v>262</v>
      </c>
      <c r="B7" s="70">
        <f>5174688.04+980159.25+136544.36+999832572.03+6980872993.98+111505390.93+12848943.9+1244047.81</f>
        <v>8112595340.3000002</v>
      </c>
      <c r="C7" s="70">
        <f>14685698.67+1628290.34+594825.68+87798.73+785985959.95+6549350753.32+119618261.59+173781269.33+42500+6521.27+11831652.1+2527839.27</f>
        <v>7660141370.250001</v>
      </c>
      <c r="D7" s="70">
        <f>884.04-884.04+5849.97+274250.81+2354.49+1442619.74+396002.15+99666.02-9312365.38+752914.99-3305101.33-3653022.57+523577.93+1097448.7+761064.82+57787416.37+34261601.58+5294363.16+1323786.97+472543.77-3232401.53+29065261.8-4556114.68-637923.34+2156485.13-178243.83-1002707.93+1453894.19+6809186.16-143101.86-169207.12-91656125.93+1645987166.79-52724131.27-14907.91+9186570.92+26456664.6+6079778.52+99100340.44+5873842473.18+2982428.55+552565.35-1080547.71-24155105.8-23835819.23-14479644.42-138338.96+562537.38+1329904.75+98042.86+302653.14+803965.81+660420.8+19314.36+620930.02+802145.55+553537.48+1275529.28+1913767.91+9203219.79+47487102.39+30807059.46+559742.55+1399567.09+9282934.14+1769112.92+18775889.6+625200.69+60863.65+656038.44+100790.03+1255552.34+9632897.72+744978.06+37605538.22+7082.55+50070685.5+1958.55+470260.19+6561+1338636.19+1557756.9</f>
        <v>7806255643.6100016</v>
      </c>
      <c r="E7" s="70">
        <v>7719668478.1800003</v>
      </c>
      <c r="F7" s="70">
        <v>8432717180</v>
      </c>
      <c r="G7" s="70">
        <v>8751738201</v>
      </c>
      <c r="H7" s="70">
        <f>9055206456</f>
        <v>9055206456</v>
      </c>
    </row>
    <row r="8" spans="1:17" s="68" customFormat="1" ht="17.25" x14ac:dyDescent="0.3">
      <c r="A8" s="68" t="s">
        <v>349</v>
      </c>
      <c r="B8" s="70">
        <f>2318507905.25</f>
        <v>2318507905.25</v>
      </c>
      <c r="C8" s="70">
        <f>2465689313.14</f>
        <v>2465689313.1399999</v>
      </c>
      <c r="D8" s="70">
        <f>3026960878.7</f>
        <v>3026960878.6999998</v>
      </c>
      <c r="E8" s="70">
        <v>3517694236.7600002</v>
      </c>
      <c r="F8" s="70">
        <v>3403784494.8699999</v>
      </c>
      <c r="G8" s="70">
        <v>3557689464.0100002</v>
      </c>
      <c r="H8" s="70">
        <f>3492782813.31</f>
        <v>3492782813.3099999</v>
      </c>
    </row>
    <row r="9" spans="1:17" s="68" customFormat="1" ht="17.25" x14ac:dyDescent="0.3">
      <c r="A9" s="68" t="s">
        <v>350</v>
      </c>
      <c r="B9" s="70">
        <f>B11-B7-B8-B10</f>
        <v>2408696564.5300002</v>
      </c>
      <c r="C9" s="70">
        <f>C11-C7-C8-C10</f>
        <v>3143872656.8899984</v>
      </c>
      <c r="D9" s="70">
        <f>D11-D7-D8-D10</f>
        <v>3407487549.8899994</v>
      </c>
      <c r="E9" s="70">
        <f>E11-(E7+E8+E10)</f>
        <v>1405791603.1599979</v>
      </c>
      <c r="F9" s="70">
        <v>1466595537</v>
      </c>
      <c r="G9" s="70">
        <v>813518995.89999998</v>
      </c>
      <c r="H9" s="70">
        <f>10278331361.03-H7-H10</f>
        <v>1223240332.1900008</v>
      </c>
    </row>
    <row r="10" spans="1:17" s="68" customFormat="1" ht="15" x14ac:dyDescent="0.3">
      <c r="A10" s="68" t="s">
        <v>263</v>
      </c>
      <c r="B10" s="177">
        <f>-1678212.06</f>
        <v>-1678212.06</v>
      </c>
      <c r="C10" s="177">
        <f>647161.53</f>
        <v>647161.53</v>
      </c>
      <c r="D10" s="177">
        <f>746399</f>
        <v>746399</v>
      </c>
      <c r="E10" s="177">
        <v>-145995.47</v>
      </c>
      <c r="F10" s="177">
        <v>8462</v>
      </c>
      <c r="G10" s="177">
        <v>621427271.10000002</v>
      </c>
      <c r="H10" s="177">
        <f>1966099.07-2081526.23</f>
        <v>-115427.15999999992</v>
      </c>
    </row>
    <row r="11" spans="1:17" s="68" customFormat="1" ht="15" x14ac:dyDescent="0.3">
      <c r="A11" s="178" t="s">
        <v>22</v>
      </c>
      <c r="B11" s="70">
        <f>12838121598.02</f>
        <v>12838121598.02</v>
      </c>
      <c r="C11" s="70">
        <v>13270350501.809999</v>
      </c>
      <c r="D11" s="70">
        <f>14241450471.2</f>
        <v>14241450471.200001</v>
      </c>
      <c r="E11" s="70">
        <v>12643008322.629999</v>
      </c>
      <c r="F11" s="70">
        <f>SUM(F7:F10)</f>
        <v>13303105673.869999</v>
      </c>
      <c r="G11" s="70">
        <f>SUM(G7:G10)</f>
        <v>13744373932.01</v>
      </c>
      <c r="H11" s="70">
        <f>SUM(H7:H10)</f>
        <v>13771114174.34</v>
      </c>
    </row>
    <row r="12" spans="1:17" s="68" customFormat="1" ht="15" x14ac:dyDescent="0.3">
      <c r="B12" s="69"/>
      <c r="C12" s="69"/>
      <c r="D12" s="69"/>
      <c r="E12" s="69"/>
      <c r="F12" s="69"/>
      <c r="G12" s="69"/>
      <c r="H12" s="69"/>
      <c r="J12" s="179"/>
      <c r="N12" s="180"/>
      <c r="Q12" s="180"/>
    </row>
    <row r="13" spans="1:17" s="68" customFormat="1" ht="15" x14ac:dyDescent="0.3">
      <c r="A13" s="68" t="s">
        <v>262</v>
      </c>
      <c r="B13" s="181">
        <f>B7/$B$11</f>
        <v>0.63191451166432255</v>
      </c>
      <c r="C13" s="181">
        <f>C7/$C$11</f>
        <v>0.57723730576710852</v>
      </c>
      <c r="D13" s="181">
        <f>D7/$D$11</f>
        <v>0.54813627722796399</v>
      </c>
      <c r="E13" s="181">
        <f>E7/$E$11</f>
        <v>0.61058794562069496</v>
      </c>
      <c r="F13" s="181">
        <f>F7/$F$11</f>
        <v>0.63389086629324232</v>
      </c>
      <c r="G13" s="181">
        <f>G7/$G$11</f>
        <v>0.63675058931695783</v>
      </c>
      <c r="H13" s="181">
        <f>H7/$H$11</f>
        <v>0.65755075016898434</v>
      </c>
      <c r="N13" s="180"/>
      <c r="Q13" s="180"/>
    </row>
    <row r="14" spans="1:17" s="68" customFormat="1" ht="17.25" x14ac:dyDescent="0.3">
      <c r="A14" s="68" t="s">
        <v>349</v>
      </c>
      <c r="B14" s="181">
        <f>B8/$B$11</f>
        <v>0.18059557136517379</v>
      </c>
      <c r="C14" s="181">
        <f>C8/$C$11</f>
        <v>0.18580438495604876</v>
      </c>
      <c r="D14" s="181">
        <f>D8/$D$11</f>
        <v>0.21254582774565831</v>
      </c>
      <c r="E14" s="181">
        <f>E8/$E$11</f>
        <v>0.27823237531716261</v>
      </c>
      <c r="F14" s="181">
        <f>F8/$F$11</f>
        <v>0.25586389962726702</v>
      </c>
      <c r="G14" s="181">
        <f>G8/$G$11</f>
        <v>0.25884696397296852</v>
      </c>
      <c r="H14" s="181">
        <f>H8/$H$11</f>
        <v>0.25363109833321795</v>
      </c>
    </row>
    <row r="15" spans="1:17" s="68" customFormat="1" ht="17.25" x14ac:dyDescent="0.3">
      <c r="A15" s="68" t="s">
        <v>350</v>
      </c>
      <c r="B15" s="181">
        <f>B9/$B$11</f>
        <v>0.18762063796790093</v>
      </c>
      <c r="C15" s="181">
        <f>C9/$C$11</f>
        <v>0.2369095417985525</v>
      </c>
      <c r="D15" s="181">
        <f>D9/$D$11</f>
        <v>0.23926548470472478</v>
      </c>
      <c r="E15" s="181">
        <f>E9/$E$11</f>
        <v>0.11119122658835402</v>
      </c>
      <c r="F15" s="181">
        <f>F9/$F$11</f>
        <v>0.1102445979874227</v>
      </c>
      <c r="G15" s="181">
        <f>G9/$G$11</f>
        <v>5.9189236259452493E-2</v>
      </c>
      <c r="H15" s="181">
        <f>H9/$H$11</f>
        <v>8.8826533329401158E-2</v>
      </c>
    </row>
    <row r="16" spans="1:17" s="68" customFormat="1" ht="15" x14ac:dyDescent="0.3">
      <c r="A16" s="68" t="s">
        <v>263</v>
      </c>
      <c r="B16" s="182">
        <f>B10/$B$11</f>
        <v>-1.3072099739722262E-4</v>
      </c>
      <c r="C16" s="182">
        <f>C10/$C$11</f>
        <v>4.8767478290172586E-5</v>
      </c>
      <c r="D16" s="182">
        <f>D10/$D$11</f>
        <v>5.2410321652939582E-5</v>
      </c>
      <c r="E16" s="183">
        <f>E10/$E$11</f>
        <v>-1.1547526211675389E-5</v>
      </c>
      <c r="F16" s="184">
        <f>F10/$F$11</f>
        <v>6.3609206808159739E-7</v>
      </c>
      <c r="G16" s="184">
        <f>G10/$G$11</f>
        <v>4.521321045062119E-2</v>
      </c>
      <c r="H16" s="184">
        <f>H10/$H$11</f>
        <v>-8.3818316033627625E-6</v>
      </c>
    </row>
    <row r="17" spans="1:8" s="68" customFormat="1" ht="17.25" x14ac:dyDescent="0.3">
      <c r="A17" s="185" t="s">
        <v>351</v>
      </c>
      <c r="B17" s="181">
        <f t="shared" ref="B17:H17" si="0">SUM(B13:B16)</f>
        <v>1</v>
      </c>
      <c r="C17" s="181">
        <f t="shared" si="0"/>
        <v>1</v>
      </c>
      <c r="D17" s="181">
        <f t="shared" si="0"/>
        <v>1</v>
      </c>
      <c r="E17" s="181">
        <f t="shared" si="0"/>
        <v>1</v>
      </c>
      <c r="F17" s="181">
        <f t="shared" si="0"/>
        <v>1.0000000000000002</v>
      </c>
      <c r="G17" s="181">
        <f t="shared" si="0"/>
        <v>1</v>
      </c>
      <c r="H17" s="181">
        <f t="shared" si="0"/>
        <v>1</v>
      </c>
    </row>
    <row r="18" spans="1:8" s="68" customFormat="1" ht="15" x14ac:dyDescent="0.3">
      <c r="D18" s="69"/>
      <c r="E18" s="69"/>
      <c r="F18" s="69"/>
      <c r="G18" s="69"/>
      <c r="H18" s="69"/>
    </row>
    <row r="20" spans="1:8" s="64" customFormat="1" ht="13.5" x14ac:dyDescent="0.3">
      <c r="A20" s="63" t="s">
        <v>265</v>
      </c>
      <c r="B20" s="64" t="s">
        <v>266</v>
      </c>
      <c r="D20" s="65"/>
      <c r="E20" s="65"/>
      <c r="F20" s="65"/>
      <c r="G20" s="65"/>
      <c r="H20" s="65"/>
    </row>
    <row r="21" spans="1:8" s="64" customFormat="1" ht="13.5" x14ac:dyDescent="0.3">
      <c r="B21" s="64" t="s">
        <v>267</v>
      </c>
      <c r="D21" s="65"/>
      <c r="E21" s="65"/>
      <c r="F21" s="65"/>
      <c r="G21" s="66"/>
      <c r="H21" s="65"/>
    </row>
    <row r="22" spans="1:8" s="64" customFormat="1" ht="13.5" x14ac:dyDescent="0.3">
      <c r="B22" s="64" t="s">
        <v>268</v>
      </c>
      <c r="D22" s="65"/>
      <c r="E22" s="65"/>
      <c r="F22" s="65"/>
      <c r="G22" s="65"/>
      <c r="H22" s="65"/>
    </row>
    <row r="23" spans="1:8" s="64" customFormat="1" ht="13.5" x14ac:dyDescent="0.3">
      <c r="B23" s="64" t="s">
        <v>269</v>
      </c>
      <c r="D23" s="65"/>
      <c r="E23" s="65"/>
      <c r="F23" s="65"/>
      <c r="G23" s="65"/>
      <c r="H23" s="65"/>
    </row>
    <row r="24" spans="1:8" s="64" customFormat="1" ht="13.5" x14ac:dyDescent="0.3">
      <c r="B24" s="64" t="s">
        <v>270</v>
      </c>
      <c r="D24" s="65"/>
      <c r="E24" s="65"/>
      <c r="F24" s="65"/>
      <c r="G24" s="65"/>
      <c r="H24" s="65"/>
    </row>
    <row r="25" spans="1:8" s="64" customFormat="1" ht="13.5" x14ac:dyDescent="0.3">
      <c r="B25" s="64" t="s">
        <v>271</v>
      </c>
      <c r="D25" s="65"/>
      <c r="E25" s="65"/>
      <c r="F25" s="65"/>
      <c r="G25" s="65"/>
      <c r="H25" s="65"/>
    </row>
  </sheetData>
  <mergeCells count="4">
    <mergeCell ref="A1:H1"/>
    <mergeCell ref="A4:H4"/>
    <mergeCell ref="A3:H3"/>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election sqref="A1:J1"/>
    </sheetView>
  </sheetViews>
  <sheetFormatPr defaultRowHeight="16.5" x14ac:dyDescent="0.3"/>
  <cols>
    <col min="1" max="1" width="13.140625" style="15" customWidth="1"/>
    <col min="2" max="2" width="18.28515625" style="16" customWidth="1"/>
    <col min="3" max="3" width="9" style="16" customWidth="1"/>
    <col min="4" max="4" width="13.28515625" style="16" customWidth="1"/>
    <col min="5" max="5" width="5.42578125" style="16" customWidth="1"/>
    <col min="6" max="6" width="17.5703125" style="16" bestFit="1" customWidth="1"/>
    <col min="7" max="7" width="9.28515625" style="16" bestFit="1" customWidth="1"/>
    <col min="8" max="8" width="5.7109375" style="16" customWidth="1"/>
    <col min="9" max="9" width="15.5703125" style="16" customWidth="1"/>
    <col min="10" max="10" width="9.28515625" style="16" bestFit="1" customWidth="1"/>
    <col min="11" max="11" width="9.140625" style="15"/>
    <col min="12" max="12" width="23.7109375" style="15" customWidth="1"/>
    <col min="13" max="256" width="9.140625" style="15"/>
    <col min="257" max="257" width="13.140625" style="15" customWidth="1"/>
    <col min="258" max="258" width="18.28515625" style="15" customWidth="1"/>
    <col min="259" max="259" width="14.28515625" style="15" customWidth="1"/>
    <col min="260" max="260" width="12.85546875" style="15" customWidth="1"/>
    <col min="261" max="261" width="3.5703125" style="15" customWidth="1"/>
    <col min="262" max="262" width="16.5703125" style="15" bestFit="1" customWidth="1"/>
    <col min="263" max="263" width="9.140625" style="15"/>
    <col min="264" max="264" width="3.5703125" style="15" customWidth="1"/>
    <col min="265" max="265" width="15.42578125" style="15" customWidth="1"/>
    <col min="266" max="267" width="9.140625" style="15"/>
    <col min="268" max="268" width="23.7109375" style="15" customWidth="1"/>
    <col min="269" max="512" width="9.140625" style="15"/>
    <col min="513" max="513" width="13.140625" style="15" customWidth="1"/>
    <col min="514" max="514" width="18.28515625" style="15" customWidth="1"/>
    <col min="515" max="515" width="14.28515625" style="15" customWidth="1"/>
    <col min="516" max="516" width="12.85546875" style="15" customWidth="1"/>
    <col min="517" max="517" width="3.5703125" style="15" customWidth="1"/>
    <col min="518" max="518" width="16.5703125" style="15" bestFit="1" customWidth="1"/>
    <col min="519" max="519" width="9.140625" style="15"/>
    <col min="520" max="520" width="3.5703125" style="15" customWidth="1"/>
    <col min="521" max="521" width="15.42578125" style="15" customWidth="1"/>
    <col min="522" max="523" width="9.140625" style="15"/>
    <col min="524" max="524" width="23.7109375" style="15" customWidth="1"/>
    <col min="525" max="768" width="9.140625" style="15"/>
    <col min="769" max="769" width="13.140625" style="15" customWidth="1"/>
    <col min="770" max="770" width="18.28515625" style="15" customWidth="1"/>
    <col min="771" max="771" width="14.28515625" style="15" customWidth="1"/>
    <col min="772" max="772" width="12.85546875" style="15" customWidth="1"/>
    <col min="773" max="773" width="3.5703125" style="15" customWidth="1"/>
    <col min="774" max="774" width="16.5703125" style="15" bestFit="1" customWidth="1"/>
    <col min="775" max="775" width="9.140625" style="15"/>
    <col min="776" max="776" width="3.5703125" style="15" customWidth="1"/>
    <col min="777" max="777" width="15.42578125" style="15" customWidth="1"/>
    <col min="778" max="779" width="9.140625" style="15"/>
    <col min="780" max="780" width="23.7109375" style="15" customWidth="1"/>
    <col min="781" max="1024" width="9.140625" style="15"/>
    <col min="1025" max="1025" width="13.140625" style="15" customWidth="1"/>
    <col min="1026" max="1026" width="18.28515625" style="15" customWidth="1"/>
    <col min="1027" max="1027" width="14.28515625" style="15" customWidth="1"/>
    <col min="1028" max="1028" width="12.85546875" style="15" customWidth="1"/>
    <col min="1029" max="1029" width="3.5703125" style="15" customWidth="1"/>
    <col min="1030" max="1030" width="16.5703125" style="15" bestFit="1" customWidth="1"/>
    <col min="1031" max="1031" width="9.140625" style="15"/>
    <col min="1032" max="1032" width="3.5703125" style="15" customWidth="1"/>
    <col min="1033" max="1033" width="15.42578125" style="15" customWidth="1"/>
    <col min="1034" max="1035" width="9.140625" style="15"/>
    <col min="1036" max="1036" width="23.7109375" style="15" customWidth="1"/>
    <col min="1037" max="1280" width="9.140625" style="15"/>
    <col min="1281" max="1281" width="13.140625" style="15" customWidth="1"/>
    <col min="1282" max="1282" width="18.28515625" style="15" customWidth="1"/>
    <col min="1283" max="1283" width="14.28515625" style="15" customWidth="1"/>
    <col min="1284" max="1284" width="12.85546875" style="15" customWidth="1"/>
    <col min="1285" max="1285" width="3.5703125" style="15" customWidth="1"/>
    <col min="1286" max="1286" width="16.5703125" style="15" bestFit="1" customWidth="1"/>
    <col min="1287" max="1287" width="9.140625" style="15"/>
    <col min="1288" max="1288" width="3.5703125" style="15" customWidth="1"/>
    <col min="1289" max="1289" width="15.42578125" style="15" customWidth="1"/>
    <col min="1290" max="1291" width="9.140625" style="15"/>
    <col min="1292" max="1292" width="23.7109375" style="15" customWidth="1"/>
    <col min="1293" max="1536" width="9.140625" style="15"/>
    <col min="1537" max="1537" width="13.140625" style="15" customWidth="1"/>
    <col min="1538" max="1538" width="18.28515625" style="15" customWidth="1"/>
    <col min="1539" max="1539" width="14.28515625" style="15" customWidth="1"/>
    <col min="1540" max="1540" width="12.85546875" style="15" customWidth="1"/>
    <col min="1541" max="1541" width="3.5703125" style="15" customWidth="1"/>
    <col min="1542" max="1542" width="16.5703125" style="15" bestFit="1" customWidth="1"/>
    <col min="1543" max="1543" width="9.140625" style="15"/>
    <col min="1544" max="1544" width="3.5703125" style="15" customWidth="1"/>
    <col min="1545" max="1545" width="15.42578125" style="15" customWidth="1"/>
    <col min="1546" max="1547" width="9.140625" style="15"/>
    <col min="1548" max="1548" width="23.7109375" style="15" customWidth="1"/>
    <col min="1549" max="1792" width="9.140625" style="15"/>
    <col min="1793" max="1793" width="13.140625" style="15" customWidth="1"/>
    <col min="1794" max="1794" width="18.28515625" style="15" customWidth="1"/>
    <col min="1795" max="1795" width="14.28515625" style="15" customWidth="1"/>
    <col min="1796" max="1796" width="12.85546875" style="15" customWidth="1"/>
    <col min="1797" max="1797" width="3.5703125" style="15" customWidth="1"/>
    <col min="1798" max="1798" width="16.5703125" style="15" bestFit="1" customWidth="1"/>
    <col min="1799" max="1799" width="9.140625" style="15"/>
    <col min="1800" max="1800" width="3.5703125" style="15" customWidth="1"/>
    <col min="1801" max="1801" width="15.42578125" style="15" customWidth="1"/>
    <col min="1802" max="1803" width="9.140625" style="15"/>
    <col min="1804" max="1804" width="23.7109375" style="15" customWidth="1"/>
    <col min="1805" max="2048" width="9.140625" style="15"/>
    <col min="2049" max="2049" width="13.140625" style="15" customWidth="1"/>
    <col min="2050" max="2050" width="18.28515625" style="15" customWidth="1"/>
    <col min="2051" max="2051" width="14.28515625" style="15" customWidth="1"/>
    <col min="2052" max="2052" width="12.85546875" style="15" customWidth="1"/>
    <col min="2053" max="2053" width="3.5703125" style="15" customWidth="1"/>
    <col min="2054" max="2054" width="16.5703125" style="15" bestFit="1" customWidth="1"/>
    <col min="2055" max="2055" width="9.140625" style="15"/>
    <col min="2056" max="2056" width="3.5703125" style="15" customWidth="1"/>
    <col min="2057" max="2057" width="15.42578125" style="15" customWidth="1"/>
    <col min="2058" max="2059" width="9.140625" style="15"/>
    <col min="2060" max="2060" width="23.7109375" style="15" customWidth="1"/>
    <col min="2061" max="2304" width="9.140625" style="15"/>
    <col min="2305" max="2305" width="13.140625" style="15" customWidth="1"/>
    <col min="2306" max="2306" width="18.28515625" style="15" customWidth="1"/>
    <col min="2307" max="2307" width="14.28515625" style="15" customWidth="1"/>
    <col min="2308" max="2308" width="12.85546875" style="15" customWidth="1"/>
    <col min="2309" max="2309" width="3.5703125" style="15" customWidth="1"/>
    <col min="2310" max="2310" width="16.5703125" style="15" bestFit="1" customWidth="1"/>
    <col min="2311" max="2311" width="9.140625" style="15"/>
    <col min="2312" max="2312" width="3.5703125" style="15" customWidth="1"/>
    <col min="2313" max="2313" width="15.42578125" style="15" customWidth="1"/>
    <col min="2314" max="2315" width="9.140625" style="15"/>
    <col min="2316" max="2316" width="23.7109375" style="15" customWidth="1"/>
    <col min="2317" max="2560" width="9.140625" style="15"/>
    <col min="2561" max="2561" width="13.140625" style="15" customWidth="1"/>
    <col min="2562" max="2562" width="18.28515625" style="15" customWidth="1"/>
    <col min="2563" max="2563" width="14.28515625" style="15" customWidth="1"/>
    <col min="2564" max="2564" width="12.85546875" style="15" customWidth="1"/>
    <col min="2565" max="2565" width="3.5703125" style="15" customWidth="1"/>
    <col min="2566" max="2566" width="16.5703125" style="15" bestFit="1" customWidth="1"/>
    <col min="2567" max="2567" width="9.140625" style="15"/>
    <col min="2568" max="2568" width="3.5703125" style="15" customWidth="1"/>
    <col min="2569" max="2569" width="15.42578125" style="15" customWidth="1"/>
    <col min="2570" max="2571" width="9.140625" style="15"/>
    <col min="2572" max="2572" width="23.7109375" style="15" customWidth="1"/>
    <col min="2573" max="2816" width="9.140625" style="15"/>
    <col min="2817" max="2817" width="13.140625" style="15" customWidth="1"/>
    <col min="2818" max="2818" width="18.28515625" style="15" customWidth="1"/>
    <col min="2819" max="2819" width="14.28515625" style="15" customWidth="1"/>
    <col min="2820" max="2820" width="12.85546875" style="15" customWidth="1"/>
    <col min="2821" max="2821" width="3.5703125" style="15" customWidth="1"/>
    <col min="2822" max="2822" width="16.5703125" style="15" bestFit="1" customWidth="1"/>
    <col min="2823" max="2823" width="9.140625" style="15"/>
    <col min="2824" max="2824" width="3.5703125" style="15" customWidth="1"/>
    <col min="2825" max="2825" width="15.42578125" style="15" customWidth="1"/>
    <col min="2826" max="2827" width="9.140625" style="15"/>
    <col min="2828" max="2828" width="23.7109375" style="15" customWidth="1"/>
    <col min="2829" max="3072" width="9.140625" style="15"/>
    <col min="3073" max="3073" width="13.140625" style="15" customWidth="1"/>
    <col min="3074" max="3074" width="18.28515625" style="15" customWidth="1"/>
    <col min="3075" max="3075" width="14.28515625" style="15" customWidth="1"/>
    <col min="3076" max="3076" width="12.85546875" style="15" customWidth="1"/>
    <col min="3077" max="3077" width="3.5703125" style="15" customWidth="1"/>
    <col min="3078" max="3078" width="16.5703125" style="15" bestFit="1" customWidth="1"/>
    <col min="3079" max="3079" width="9.140625" style="15"/>
    <col min="3080" max="3080" width="3.5703125" style="15" customWidth="1"/>
    <col min="3081" max="3081" width="15.42578125" style="15" customWidth="1"/>
    <col min="3082" max="3083" width="9.140625" style="15"/>
    <col min="3084" max="3084" width="23.7109375" style="15" customWidth="1"/>
    <col min="3085" max="3328" width="9.140625" style="15"/>
    <col min="3329" max="3329" width="13.140625" style="15" customWidth="1"/>
    <col min="3330" max="3330" width="18.28515625" style="15" customWidth="1"/>
    <col min="3331" max="3331" width="14.28515625" style="15" customWidth="1"/>
    <col min="3332" max="3332" width="12.85546875" style="15" customWidth="1"/>
    <col min="3333" max="3333" width="3.5703125" style="15" customWidth="1"/>
    <col min="3334" max="3334" width="16.5703125" style="15" bestFit="1" customWidth="1"/>
    <col min="3335" max="3335" width="9.140625" style="15"/>
    <col min="3336" max="3336" width="3.5703125" style="15" customWidth="1"/>
    <col min="3337" max="3337" width="15.42578125" style="15" customWidth="1"/>
    <col min="3338" max="3339" width="9.140625" style="15"/>
    <col min="3340" max="3340" width="23.7109375" style="15" customWidth="1"/>
    <col min="3341" max="3584" width="9.140625" style="15"/>
    <col min="3585" max="3585" width="13.140625" style="15" customWidth="1"/>
    <col min="3586" max="3586" width="18.28515625" style="15" customWidth="1"/>
    <col min="3587" max="3587" width="14.28515625" style="15" customWidth="1"/>
    <col min="3588" max="3588" width="12.85546875" style="15" customWidth="1"/>
    <col min="3589" max="3589" width="3.5703125" style="15" customWidth="1"/>
    <col min="3590" max="3590" width="16.5703125" style="15" bestFit="1" customWidth="1"/>
    <col min="3591" max="3591" width="9.140625" style="15"/>
    <col min="3592" max="3592" width="3.5703125" style="15" customWidth="1"/>
    <col min="3593" max="3593" width="15.42578125" style="15" customWidth="1"/>
    <col min="3594" max="3595" width="9.140625" style="15"/>
    <col min="3596" max="3596" width="23.7109375" style="15" customWidth="1"/>
    <col min="3597" max="3840" width="9.140625" style="15"/>
    <col min="3841" max="3841" width="13.140625" style="15" customWidth="1"/>
    <col min="3842" max="3842" width="18.28515625" style="15" customWidth="1"/>
    <col min="3843" max="3843" width="14.28515625" style="15" customWidth="1"/>
    <col min="3844" max="3844" width="12.85546875" style="15" customWidth="1"/>
    <col min="3845" max="3845" width="3.5703125" style="15" customWidth="1"/>
    <col min="3846" max="3846" width="16.5703125" style="15" bestFit="1" customWidth="1"/>
    <col min="3847" max="3847" width="9.140625" style="15"/>
    <col min="3848" max="3848" width="3.5703125" style="15" customWidth="1"/>
    <col min="3849" max="3849" width="15.42578125" style="15" customWidth="1"/>
    <col min="3850" max="3851" width="9.140625" style="15"/>
    <col min="3852" max="3852" width="23.7109375" style="15" customWidth="1"/>
    <col min="3853" max="4096" width="9.140625" style="15"/>
    <col min="4097" max="4097" width="13.140625" style="15" customWidth="1"/>
    <col min="4098" max="4098" width="18.28515625" style="15" customWidth="1"/>
    <col min="4099" max="4099" width="14.28515625" style="15" customWidth="1"/>
    <col min="4100" max="4100" width="12.85546875" style="15" customWidth="1"/>
    <col min="4101" max="4101" width="3.5703125" style="15" customWidth="1"/>
    <col min="4102" max="4102" width="16.5703125" style="15" bestFit="1" customWidth="1"/>
    <col min="4103" max="4103" width="9.140625" style="15"/>
    <col min="4104" max="4104" width="3.5703125" style="15" customWidth="1"/>
    <col min="4105" max="4105" width="15.42578125" style="15" customWidth="1"/>
    <col min="4106" max="4107" width="9.140625" style="15"/>
    <col min="4108" max="4108" width="23.7109375" style="15" customWidth="1"/>
    <col min="4109" max="4352" width="9.140625" style="15"/>
    <col min="4353" max="4353" width="13.140625" style="15" customWidth="1"/>
    <col min="4354" max="4354" width="18.28515625" style="15" customWidth="1"/>
    <col min="4355" max="4355" width="14.28515625" style="15" customWidth="1"/>
    <col min="4356" max="4356" width="12.85546875" style="15" customWidth="1"/>
    <col min="4357" max="4357" width="3.5703125" style="15" customWidth="1"/>
    <col min="4358" max="4358" width="16.5703125" style="15" bestFit="1" customWidth="1"/>
    <col min="4359" max="4359" width="9.140625" style="15"/>
    <col min="4360" max="4360" width="3.5703125" style="15" customWidth="1"/>
    <col min="4361" max="4361" width="15.42578125" style="15" customWidth="1"/>
    <col min="4362" max="4363" width="9.140625" style="15"/>
    <col min="4364" max="4364" width="23.7109375" style="15" customWidth="1"/>
    <col min="4365" max="4608" width="9.140625" style="15"/>
    <col min="4609" max="4609" width="13.140625" style="15" customWidth="1"/>
    <col min="4610" max="4610" width="18.28515625" style="15" customWidth="1"/>
    <col min="4611" max="4611" width="14.28515625" style="15" customWidth="1"/>
    <col min="4612" max="4612" width="12.85546875" style="15" customWidth="1"/>
    <col min="4613" max="4613" width="3.5703125" style="15" customWidth="1"/>
    <col min="4614" max="4614" width="16.5703125" style="15" bestFit="1" customWidth="1"/>
    <col min="4615" max="4615" width="9.140625" style="15"/>
    <col min="4616" max="4616" width="3.5703125" style="15" customWidth="1"/>
    <col min="4617" max="4617" width="15.42578125" style="15" customWidth="1"/>
    <col min="4618" max="4619" width="9.140625" style="15"/>
    <col min="4620" max="4620" width="23.7109375" style="15" customWidth="1"/>
    <col min="4621" max="4864" width="9.140625" style="15"/>
    <col min="4865" max="4865" width="13.140625" style="15" customWidth="1"/>
    <col min="4866" max="4866" width="18.28515625" style="15" customWidth="1"/>
    <col min="4867" max="4867" width="14.28515625" style="15" customWidth="1"/>
    <col min="4868" max="4868" width="12.85546875" style="15" customWidth="1"/>
    <col min="4869" max="4869" width="3.5703125" style="15" customWidth="1"/>
    <col min="4870" max="4870" width="16.5703125" style="15" bestFit="1" customWidth="1"/>
    <col min="4871" max="4871" width="9.140625" style="15"/>
    <col min="4872" max="4872" width="3.5703125" style="15" customWidth="1"/>
    <col min="4873" max="4873" width="15.42578125" style="15" customWidth="1"/>
    <col min="4874" max="4875" width="9.140625" style="15"/>
    <col min="4876" max="4876" width="23.7109375" style="15" customWidth="1"/>
    <col min="4877" max="5120" width="9.140625" style="15"/>
    <col min="5121" max="5121" width="13.140625" style="15" customWidth="1"/>
    <col min="5122" max="5122" width="18.28515625" style="15" customWidth="1"/>
    <col min="5123" max="5123" width="14.28515625" style="15" customWidth="1"/>
    <col min="5124" max="5124" width="12.85546875" style="15" customWidth="1"/>
    <col min="5125" max="5125" width="3.5703125" style="15" customWidth="1"/>
    <col min="5126" max="5126" width="16.5703125" style="15" bestFit="1" customWidth="1"/>
    <col min="5127" max="5127" width="9.140625" style="15"/>
    <col min="5128" max="5128" width="3.5703125" style="15" customWidth="1"/>
    <col min="5129" max="5129" width="15.42578125" style="15" customWidth="1"/>
    <col min="5130" max="5131" width="9.140625" style="15"/>
    <col min="5132" max="5132" width="23.7109375" style="15" customWidth="1"/>
    <col min="5133" max="5376" width="9.140625" style="15"/>
    <col min="5377" max="5377" width="13.140625" style="15" customWidth="1"/>
    <col min="5378" max="5378" width="18.28515625" style="15" customWidth="1"/>
    <col min="5379" max="5379" width="14.28515625" style="15" customWidth="1"/>
    <col min="5380" max="5380" width="12.85546875" style="15" customWidth="1"/>
    <col min="5381" max="5381" width="3.5703125" style="15" customWidth="1"/>
    <col min="5382" max="5382" width="16.5703125" style="15" bestFit="1" customWidth="1"/>
    <col min="5383" max="5383" width="9.140625" style="15"/>
    <col min="5384" max="5384" width="3.5703125" style="15" customWidth="1"/>
    <col min="5385" max="5385" width="15.42578125" style="15" customWidth="1"/>
    <col min="5386" max="5387" width="9.140625" style="15"/>
    <col min="5388" max="5388" width="23.7109375" style="15" customWidth="1"/>
    <col min="5389" max="5632" width="9.140625" style="15"/>
    <col min="5633" max="5633" width="13.140625" style="15" customWidth="1"/>
    <col min="5634" max="5634" width="18.28515625" style="15" customWidth="1"/>
    <col min="5635" max="5635" width="14.28515625" style="15" customWidth="1"/>
    <col min="5636" max="5636" width="12.85546875" style="15" customWidth="1"/>
    <col min="5637" max="5637" width="3.5703125" style="15" customWidth="1"/>
    <col min="5638" max="5638" width="16.5703125" style="15" bestFit="1" customWidth="1"/>
    <col min="5639" max="5639" width="9.140625" style="15"/>
    <col min="5640" max="5640" width="3.5703125" style="15" customWidth="1"/>
    <col min="5641" max="5641" width="15.42578125" style="15" customWidth="1"/>
    <col min="5642" max="5643" width="9.140625" style="15"/>
    <col min="5644" max="5644" width="23.7109375" style="15" customWidth="1"/>
    <col min="5645" max="5888" width="9.140625" style="15"/>
    <col min="5889" max="5889" width="13.140625" style="15" customWidth="1"/>
    <col min="5890" max="5890" width="18.28515625" style="15" customWidth="1"/>
    <col min="5891" max="5891" width="14.28515625" style="15" customWidth="1"/>
    <col min="5892" max="5892" width="12.85546875" style="15" customWidth="1"/>
    <col min="5893" max="5893" width="3.5703125" style="15" customWidth="1"/>
    <col min="5894" max="5894" width="16.5703125" style="15" bestFit="1" customWidth="1"/>
    <col min="5895" max="5895" width="9.140625" style="15"/>
    <col min="5896" max="5896" width="3.5703125" style="15" customWidth="1"/>
    <col min="5897" max="5897" width="15.42578125" style="15" customWidth="1"/>
    <col min="5898" max="5899" width="9.140625" style="15"/>
    <col min="5900" max="5900" width="23.7109375" style="15" customWidth="1"/>
    <col min="5901" max="6144" width="9.140625" style="15"/>
    <col min="6145" max="6145" width="13.140625" style="15" customWidth="1"/>
    <col min="6146" max="6146" width="18.28515625" style="15" customWidth="1"/>
    <col min="6147" max="6147" width="14.28515625" style="15" customWidth="1"/>
    <col min="6148" max="6148" width="12.85546875" style="15" customWidth="1"/>
    <col min="6149" max="6149" width="3.5703125" style="15" customWidth="1"/>
    <col min="6150" max="6150" width="16.5703125" style="15" bestFit="1" customWidth="1"/>
    <col min="6151" max="6151" width="9.140625" style="15"/>
    <col min="6152" max="6152" width="3.5703125" style="15" customWidth="1"/>
    <col min="6153" max="6153" width="15.42578125" style="15" customWidth="1"/>
    <col min="6154" max="6155" width="9.140625" style="15"/>
    <col min="6156" max="6156" width="23.7109375" style="15" customWidth="1"/>
    <col min="6157" max="6400" width="9.140625" style="15"/>
    <col min="6401" max="6401" width="13.140625" style="15" customWidth="1"/>
    <col min="6402" max="6402" width="18.28515625" style="15" customWidth="1"/>
    <col min="6403" max="6403" width="14.28515625" style="15" customWidth="1"/>
    <col min="6404" max="6404" width="12.85546875" style="15" customWidth="1"/>
    <col min="6405" max="6405" width="3.5703125" style="15" customWidth="1"/>
    <col min="6406" max="6406" width="16.5703125" style="15" bestFit="1" customWidth="1"/>
    <col min="6407" max="6407" width="9.140625" style="15"/>
    <col min="6408" max="6408" width="3.5703125" style="15" customWidth="1"/>
    <col min="6409" max="6409" width="15.42578125" style="15" customWidth="1"/>
    <col min="6410" max="6411" width="9.140625" style="15"/>
    <col min="6412" max="6412" width="23.7109375" style="15" customWidth="1"/>
    <col min="6413" max="6656" width="9.140625" style="15"/>
    <col min="6657" max="6657" width="13.140625" style="15" customWidth="1"/>
    <col min="6658" max="6658" width="18.28515625" style="15" customWidth="1"/>
    <col min="6659" max="6659" width="14.28515625" style="15" customWidth="1"/>
    <col min="6660" max="6660" width="12.85546875" style="15" customWidth="1"/>
    <col min="6661" max="6661" width="3.5703125" style="15" customWidth="1"/>
    <col min="6662" max="6662" width="16.5703125" style="15" bestFit="1" customWidth="1"/>
    <col min="6663" max="6663" width="9.140625" style="15"/>
    <col min="6664" max="6664" width="3.5703125" style="15" customWidth="1"/>
    <col min="6665" max="6665" width="15.42578125" style="15" customWidth="1"/>
    <col min="6666" max="6667" width="9.140625" style="15"/>
    <col min="6668" max="6668" width="23.7109375" style="15" customWidth="1"/>
    <col min="6669" max="6912" width="9.140625" style="15"/>
    <col min="6913" max="6913" width="13.140625" style="15" customWidth="1"/>
    <col min="6914" max="6914" width="18.28515625" style="15" customWidth="1"/>
    <col min="6915" max="6915" width="14.28515625" style="15" customWidth="1"/>
    <col min="6916" max="6916" width="12.85546875" style="15" customWidth="1"/>
    <col min="6917" max="6917" width="3.5703125" style="15" customWidth="1"/>
    <col min="6918" max="6918" width="16.5703125" style="15" bestFit="1" customWidth="1"/>
    <col min="6919" max="6919" width="9.140625" style="15"/>
    <col min="6920" max="6920" width="3.5703125" style="15" customWidth="1"/>
    <col min="6921" max="6921" width="15.42578125" style="15" customWidth="1"/>
    <col min="6922" max="6923" width="9.140625" style="15"/>
    <col min="6924" max="6924" width="23.7109375" style="15" customWidth="1"/>
    <col min="6925" max="7168" width="9.140625" style="15"/>
    <col min="7169" max="7169" width="13.140625" style="15" customWidth="1"/>
    <col min="7170" max="7170" width="18.28515625" style="15" customWidth="1"/>
    <col min="7171" max="7171" width="14.28515625" style="15" customWidth="1"/>
    <col min="7172" max="7172" width="12.85546875" style="15" customWidth="1"/>
    <col min="7173" max="7173" width="3.5703125" style="15" customWidth="1"/>
    <col min="7174" max="7174" width="16.5703125" style="15" bestFit="1" customWidth="1"/>
    <col min="7175" max="7175" width="9.140625" style="15"/>
    <col min="7176" max="7176" width="3.5703125" style="15" customWidth="1"/>
    <col min="7177" max="7177" width="15.42578125" style="15" customWidth="1"/>
    <col min="7178" max="7179" width="9.140625" style="15"/>
    <col min="7180" max="7180" width="23.7109375" style="15" customWidth="1"/>
    <col min="7181" max="7424" width="9.140625" style="15"/>
    <col min="7425" max="7425" width="13.140625" style="15" customWidth="1"/>
    <col min="7426" max="7426" width="18.28515625" style="15" customWidth="1"/>
    <col min="7427" max="7427" width="14.28515625" style="15" customWidth="1"/>
    <col min="7428" max="7428" width="12.85546875" style="15" customWidth="1"/>
    <col min="7429" max="7429" width="3.5703125" style="15" customWidth="1"/>
    <col min="7430" max="7430" width="16.5703125" style="15" bestFit="1" customWidth="1"/>
    <col min="7431" max="7431" width="9.140625" style="15"/>
    <col min="7432" max="7432" width="3.5703125" style="15" customWidth="1"/>
    <col min="7433" max="7433" width="15.42578125" style="15" customWidth="1"/>
    <col min="7434" max="7435" width="9.140625" style="15"/>
    <col min="7436" max="7436" width="23.7109375" style="15" customWidth="1"/>
    <col min="7437" max="7680" width="9.140625" style="15"/>
    <col min="7681" max="7681" width="13.140625" style="15" customWidth="1"/>
    <col min="7682" max="7682" width="18.28515625" style="15" customWidth="1"/>
    <col min="7683" max="7683" width="14.28515625" style="15" customWidth="1"/>
    <col min="7684" max="7684" width="12.85546875" style="15" customWidth="1"/>
    <col min="7685" max="7685" width="3.5703125" style="15" customWidth="1"/>
    <col min="7686" max="7686" width="16.5703125" style="15" bestFit="1" customWidth="1"/>
    <col min="7687" max="7687" width="9.140625" style="15"/>
    <col min="7688" max="7688" width="3.5703125" style="15" customWidth="1"/>
    <col min="7689" max="7689" width="15.42578125" style="15" customWidth="1"/>
    <col min="7690" max="7691" width="9.140625" style="15"/>
    <col min="7692" max="7692" width="23.7109375" style="15" customWidth="1"/>
    <col min="7693" max="7936" width="9.140625" style="15"/>
    <col min="7937" max="7937" width="13.140625" style="15" customWidth="1"/>
    <col min="7938" max="7938" width="18.28515625" style="15" customWidth="1"/>
    <col min="7939" max="7939" width="14.28515625" style="15" customWidth="1"/>
    <col min="7940" max="7940" width="12.85546875" style="15" customWidth="1"/>
    <col min="7941" max="7941" width="3.5703125" style="15" customWidth="1"/>
    <col min="7942" max="7942" width="16.5703125" style="15" bestFit="1" customWidth="1"/>
    <col min="7943" max="7943" width="9.140625" style="15"/>
    <col min="7944" max="7944" width="3.5703125" style="15" customWidth="1"/>
    <col min="7945" max="7945" width="15.42578125" style="15" customWidth="1"/>
    <col min="7946" max="7947" width="9.140625" style="15"/>
    <col min="7948" max="7948" width="23.7109375" style="15" customWidth="1"/>
    <col min="7949" max="8192" width="9.140625" style="15"/>
    <col min="8193" max="8193" width="13.140625" style="15" customWidth="1"/>
    <col min="8194" max="8194" width="18.28515625" style="15" customWidth="1"/>
    <col min="8195" max="8195" width="14.28515625" style="15" customWidth="1"/>
    <col min="8196" max="8196" width="12.85546875" style="15" customWidth="1"/>
    <col min="8197" max="8197" width="3.5703125" style="15" customWidth="1"/>
    <col min="8198" max="8198" width="16.5703125" style="15" bestFit="1" customWidth="1"/>
    <col min="8199" max="8199" width="9.140625" style="15"/>
    <col min="8200" max="8200" width="3.5703125" style="15" customWidth="1"/>
    <col min="8201" max="8201" width="15.42578125" style="15" customWidth="1"/>
    <col min="8202" max="8203" width="9.140625" style="15"/>
    <col min="8204" max="8204" width="23.7109375" style="15" customWidth="1"/>
    <col min="8205" max="8448" width="9.140625" style="15"/>
    <col min="8449" max="8449" width="13.140625" style="15" customWidth="1"/>
    <col min="8450" max="8450" width="18.28515625" style="15" customWidth="1"/>
    <col min="8451" max="8451" width="14.28515625" style="15" customWidth="1"/>
    <col min="8452" max="8452" width="12.85546875" style="15" customWidth="1"/>
    <col min="8453" max="8453" width="3.5703125" style="15" customWidth="1"/>
    <col min="8454" max="8454" width="16.5703125" style="15" bestFit="1" customWidth="1"/>
    <col min="8455" max="8455" width="9.140625" style="15"/>
    <col min="8456" max="8456" width="3.5703125" style="15" customWidth="1"/>
    <col min="8457" max="8457" width="15.42578125" style="15" customWidth="1"/>
    <col min="8458" max="8459" width="9.140625" style="15"/>
    <col min="8460" max="8460" width="23.7109375" style="15" customWidth="1"/>
    <col min="8461" max="8704" width="9.140625" style="15"/>
    <col min="8705" max="8705" width="13.140625" style="15" customWidth="1"/>
    <col min="8706" max="8706" width="18.28515625" style="15" customWidth="1"/>
    <col min="8707" max="8707" width="14.28515625" style="15" customWidth="1"/>
    <col min="8708" max="8708" width="12.85546875" style="15" customWidth="1"/>
    <col min="8709" max="8709" width="3.5703125" style="15" customWidth="1"/>
    <col min="8710" max="8710" width="16.5703125" style="15" bestFit="1" customWidth="1"/>
    <col min="8711" max="8711" width="9.140625" style="15"/>
    <col min="8712" max="8712" width="3.5703125" style="15" customWidth="1"/>
    <col min="8713" max="8713" width="15.42578125" style="15" customWidth="1"/>
    <col min="8714" max="8715" width="9.140625" style="15"/>
    <col min="8716" max="8716" width="23.7109375" style="15" customWidth="1"/>
    <col min="8717" max="8960" width="9.140625" style="15"/>
    <col min="8961" max="8961" width="13.140625" style="15" customWidth="1"/>
    <col min="8962" max="8962" width="18.28515625" style="15" customWidth="1"/>
    <col min="8963" max="8963" width="14.28515625" style="15" customWidth="1"/>
    <col min="8964" max="8964" width="12.85546875" style="15" customWidth="1"/>
    <col min="8965" max="8965" width="3.5703125" style="15" customWidth="1"/>
    <col min="8966" max="8966" width="16.5703125" style="15" bestFit="1" customWidth="1"/>
    <col min="8967" max="8967" width="9.140625" style="15"/>
    <col min="8968" max="8968" width="3.5703125" style="15" customWidth="1"/>
    <col min="8969" max="8969" width="15.42578125" style="15" customWidth="1"/>
    <col min="8970" max="8971" width="9.140625" style="15"/>
    <col min="8972" max="8972" width="23.7109375" style="15" customWidth="1"/>
    <col min="8973" max="9216" width="9.140625" style="15"/>
    <col min="9217" max="9217" width="13.140625" style="15" customWidth="1"/>
    <col min="9218" max="9218" width="18.28515625" style="15" customWidth="1"/>
    <col min="9219" max="9219" width="14.28515625" style="15" customWidth="1"/>
    <col min="9220" max="9220" width="12.85546875" style="15" customWidth="1"/>
    <col min="9221" max="9221" width="3.5703125" style="15" customWidth="1"/>
    <col min="9222" max="9222" width="16.5703125" style="15" bestFit="1" customWidth="1"/>
    <col min="9223" max="9223" width="9.140625" style="15"/>
    <col min="9224" max="9224" width="3.5703125" style="15" customWidth="1"/>
    <col min="9225" max="9225" width="15.42578125" style="15" customWidth="1"/>
    <col min="9226" max="9227" width="9.140625" style="15"/>
    <col min="9228" max="9228" width="23.7109375" style="15" customWidth="1"/>
    <col min="9229" max="9472" width="9.140625" style="15"/>
    <col min="9473" max="9473" width="13.140625" style="15" customWidth="1"/>
    <col min="9474" max="9474" width="18.28515625" style="15" customWidth="1"/>
    <col min="9475" max="9475" width="14.28515625" style="15" customWidth="1"/>
    <col min="9476" max="9476" width="12.85546875" style="15" customWidth="1"/>
    <col min="9477" max="9477" width="3.5703125" style="15" customWidth="1"/>
    <col min="9478" max="9478" width="16.5703125" style="15" bestFit="1" customWidth="1"/>
    <col min="9479" max="9479" width="9.140625" style="15"/>
    <col min="9480" max="9480" width="3.5703125" style="15" customWidth="1"/>
    <col min="9481" max="9481" width="15.42578125" style="15" customWidth="1"/>
    <col min="9482" max="9483" width="9.140625" style="15"/>
    <col min="9484" max="9484" width="23.7109375" style="15" customWidth="1"/>
    <col min="9485" max="9728" width="9.140625" style="15"/>
    <col min="9729" max="9729" width="13.140625" style="15" customWidth="1"/>
    <col min="9730" max="9730" width="18.28515625" style="15" customWidth="1"/>
    <col min="9731" max="9731" width="14.28515625" style="15" customWidth="1"/>
    <col min="9732" max="9732" width="12.85546875" style="15" customWidth="1"/>
    <col min="9733" max="9733" width="3.5703125" style="15" customWidth="1"/>
    <col min="9734" max="9734" width="16.5703125" style="15" bestFit="1" customWidth="1"/>
    <col min="9735" max="9735" width="9.140625" style="15"/>
    <col min="9736" max="9736" width="3.5703125" style="15" customWidth="1"/>
    <col min="9737" max="9737" width="15.42578125" style="15" customWidth="1"/>
    <col min="9738" max="9739" width="9.140625" style="15"/>
    <col min="9740" max="9740" width="23.7109375" style="15" customWidth="1"/>
    <col min="9741" max="9984" width="9.140625" style="15"/>
    <col min="9985" max="9985" width="13.140625" style="15" customWidth="1"/>
    <col min="9986" max="9986" width="18.28515625" style="15" customWidth="1"/>
    <col min="9987" max="9987" width="14.28515625" style="15" customWidth="1"/>
    <col min="9988" max="9988" width="12.85546875" style="15" customWidth="1"/>
    <col min="9989" max="9989" width="3.5703125" style="15" customWidth="1"/>
    <col min="9990" max="9990" width="16.5703125" style="15" bestFit="1" customWidth="1"/>
    <col min="9991" max="9991" width="9.140625" style="15"/>
    <col min="9992" max="9992" width="3.5703125" style="15" customWidth="1"/>
    <col min="9993" max="9993" width="15.42578125" style="15" customWidth="1"/>
    <col min="9994" max="9995" width="9.140625" style="15"/>
    <col min="9996" max="9996" width="23.7109375" style="15" customWidth="1"/>
    <col min="9997" max="10240" width="9.140625" style="15"/>
    <col min="10241" max="10241" width="13.140625" style="15" customWidth="1"/>
    <col min="10242" max="10242" width="18.28515625" style="15" customWidth="1"/>
    <col min="10243" max="10243" width="14.28515625" style="15" customWidth="1"/>
    <col min="10244" max="10244" width="12.85546875" style="15" customWidth="1"/>
    <col min="10245" max="10245" width="3.5703125" style="15" customWidth="1"/>
    <col min="10246" max="10246" width="16.5703125" style="15" bestFit="1" customWidth="1"/>
    <col min="10247" max="10247" width="9.140625" style="15"/>
    <col min="10248" max="10248" width="3.5703125" style="15" customWidth="1"/>
    <col min="10249" max="10249" width="15.42578125" style="15" customWidth="1"/>
    <col min="10250" max="10251" width="9.140625" style="15"/>
    <col min="10252" max="10252" width="23.7109375" style="15" customWidth="1"/>
    <col min="10253" max="10496" width="9.140625" style="15"/>
    <col min="10497" max="10497" width="13.140625" style="15" customWidth="1"/>
    <col min="10498" max="10498" width="18.28515625" style="15" customWidth="1"/>
    <col min="10499" max="10499" width="14.28515625" style="15" customWidth="1"/>
    <col min="10500" max="10500" width="12.85546875" style="15" customWidth="1"/>
    <col min="10501" max="10501" width="3.5703125" style="15" customWidth="1"/>
    <col min="10502" max="10502" width="16.5703125" style="15" bestFit="1" customWidth="1"/>
    <col min="10503" max="10503" width="9.140625" style="15"/>
    <col min="10504" max="10504" width="3.5703125" style="15" customWidth="1"/>
    <col min="10505" max="10505" width="15.42578125" style="15" customWidth="1"/>
    <col min="10506" max="10507" width="9.140625" style="15"/>
    <col min="10508" max="10508" width="23.7109375" style="15" customWidth="1"/>
    <col min="10509" max="10752" width="9.140625" style="15"/>
    <col min="10753" max="10753" width="13.140625" style="15" customWidth="1"/>
    <col min="10754" max="10754" width="18.28515625" style="15" customWidth="1"/>
    <col min="10755" max="10755" width="14.28515625" style="15" customWidth="1"/>
    <col min="10756" max="10756" width="12.85546875" style="15" customWidth="1"/>
    <col min="10757" max="10757" width="3.5703125" style="15" customWidth="1"/>
    <col min="10758" max="10758" width="16.5703125" style="15" bestFit="1" customWidth="1"/>
    <col min="10759" max="10759" width="9.140625" style="15"/>
    <col min="10760" max="10760" width="3.5703125" style="15" customWidth="1"/>
    <col min="10761" max="10761" width="15.42578125" style="15" customWidth="1"/>
    <col min="10762" max="10763" width="9.140625" style="15"/>
    <col min="10764" max="10764" width="23.7109375" style="15" customWidth="1"/>
    <col min="10765" max="11008" width="9.140625" style="15"/>
    <col min="11009" max="11009" width="13.140625" style="15" customWidth="1"/>
    <col min="11010" max="11010" width="18.28515625" style="15" customWidth="1"/>
    <col min="11011" max="11011" width="14.28515625" style="15" customWidth="1"/>
    <col min="11012" max="11012" width="12.85546875" style="15" customWidth="1"/>
    <col min="11013" max="11013" width="3.5703125" style="15" customWidth="1"/>
    <col min="11014" max="11014" width="16.5703125" style="15" bestFit="1" customWidth="1"/>
    <col min="11015" max="11015" width="9.140625" style="15"/>
    <col min="11016" max="11016" width="3.5703125" style="15" customWidth="1"/>
    <col min="11017" max="11017" width="15.42578125" style="15" customWidth="1"/>
    <col min="11018" max="11019" width="9.140625" style="15"/>
    <col min="11020" max="11020" width="23.7109375" style="15" customWidth="1"/>
    <col min="11021" max="11264" width="9.140625" style="15"/>
    <col min="11265" max="11265" width="13.140625" style="15" customWidth="1"/>
    <col min="11266" max="11266" width="18.28515625" style="15" customWidth="1"/>
    <col min="11267" max="11267" width="14.28515625" style="15" customWidth="1"/>
    <col min="11268" max="11268" width="12.85546875" style="15" customWidth="1"/>
    <col min="11269" max="11269" width="3.5703125" style="15" customWidth="1"/>
    <col min="11270" max="11270" width="16.5703125" style="15" bestFit="1" customWidth="1"/>
    <col min="11271" max="11271" width="9.140625" style="15"/>
    <col min="11272" max="11272" width="3.5703125" style="15" customWidth="1"/>
    <col min="11273" max="11273" width="15.42578125" style="15" customWidth="1"/>
    <col min="11274" max="11275" width="9.140625" style="15"/>
    <col min="11276" max="11276" width="23.7109375" style="15" customWidth="1"/>
    <col min="11277" max="11520" width="9.140625" style="15"/>
    <col min="11521" max="11521" width="13.140625" style="15" customWidth="1"/>
    <col min="11522" max="11522" width="18.28515625" style="15" customWidth="1"/>
    <col min="11523" max="11523" width="14.28515625" style="15" customWidth="1"/>
    <col min="11524" max="11524" width="12.85546875" style="15" customWidth="1"/>
    <col min="11525" max="11525" width="3.5703125" style="15" customWidth="1"/>
    <col min="11526" max="11526" width="16.5703125" style="15" bestFit="1" customWidth="1"/>
    <col min="11527" max="11527" width="9.140625" style="15"/>
    <col min="11528" max="11528" width="3.5703125" style="15" customWidth="1"/>
    <col min="11529" max="11529" width="15.42578125" style="15" customWidth="1"/>
    <col min="11530" max="11531" width="9.140625" style="15"/>
    <col min="11532" max="11532" width="23.7109375" style="15" customWidth="1"/>
    <col min="11533" max="11776" width="9.140625" style="15"/>
    <col min="11777" max="11777" width="13.140625" style="15" customWidth="1"/>
    <col min="11778" max="11778" width="18.28515625" style="15" customWidth="1"/>
    <col min="11779" max="11779" width="14.28515625" style="15" customWidth="1"/>
    <col min="11780" max="11780" width="12.85546875" style="15" customWidth="1"/>
    <col min="11781" max="11781" width="3.5703125" style="15" customWidth="1"/>
    <col min="11782" max="11782" width="16.5703125" style="15" bestFit="1" customWidth="1"/>
    <col min="11783" max="11783" width="9.140625" style="15"/>
    <col min="11784" max="11784" width="3.5703125" style="15" customWidth="1"/>
    <col min="11785" max="11785" width="15.42578125" style="15" customWidth="1"/>
    <col min="11786" max="11787" width="9.140625" style="15"/>
    <col min="11788" max="11788" width="23.7109375" style="15" customWidth="1"/>
    <col min="11789" max="12032" width="9.140625" style="15"/>
    <col min="12033" max="12033" width="13.140625" style="15" customWidth="1"/>
    <col min="12034" max="12034" width="18.28515625" style="15" customWidth="1"/>
    <col min="12035" max="12035" width="14.28515625" style="15" customWidth="1"/>
    <col min="12036" max="12036" width="12.85546875" style="15" customWidth="1"/>
    <col min="12037" max="12037" width="3.5703125" style="15" customWidth="1"/>
    <col min="12038" max="12038" width="16.5703125" style="15" bestFit="1" customWidth="1"/>
    <col min="12039" max="12039" width="9.140625" style="15"/>
    <col min="12040" max="12040" width="3.5703125" style="15" customWidth="1"/>
    <col min="12041" max="12041" width="15.42578125" style="15" customWidth="1"/>
    <col min="12042" max="12043" width="9.140625" style="15"/>
    <col min="12044" max="12044" width="23.7109375" style="15" customWidth="1"/>
    <col min="12045" max="12288" width="9.140625" style="15"/>
    <col min="12289" max="12289" width="13.140625" style="15" customWidth="1"/>
    <col min="12290" max="12290" width="18.28515625" style="15" customWidth="1"/>
    <col min="12291" max="12291" width="14.28515625" style="15" customWidth="1"/>
    <col min="12292" max="12292" width="12.85546875" style="15" customWidth="1"/>
    <col min="12293" max="12293" width="3.5703125" style="15" customWidth="1"/>
    <col min="12294" max="12294" width="16.5703125" style="15" bestFit="1" customWidth="1"/>
    <col min="12295" max="12295" width="9.140625" style="15"/>
    <col min="12296" max="12296" width="3.5703125" style="15" customWidth="1"/>
    <col min="12297" max="12297" width="15.42578125" style="15" customWidth="1"/>
    <col min="12298" max="12299" width="9.140625" style="15"/>
    <col min="12300" max="12300" width="23.7109375" style="15" customWidth="1"/>
    <col min="12301" max="12544" width="9.140625" style="15"/>
    <col min="12545" max="12545" width="13.140625" style="15" customWidth="1"/>
    <col min="12546" max="12546" width="18.28515625" style="15" customWidth="1"/>
    <col min="12547" max="12547" width="14.28515625" style="15" customWidth="1"/>
    <col min="12548" max="12548" width="12.85546875" style="15" customWidth="1"/>
    <col min="12549" max="12549" width="3.5703125" style="15" customWidth="1"/>
    <col min="12550" max="12550" width="16.5703125" style="15" bestFit="1" customWidth="1"/>
    <col min="12551" max="12551" width="9.140625" style="15"/>
    <col min="12552" max="12552" width="3.5703125" style="15" customWidth="1"/>
    <col min="12553" max="12553" width="15.42578125" style="15" customWidth="1"/>
    <col min="12554" max="12555" width="9.140625" style="15"/>
    <col min="12556" max="12556" width="23.7109375" style="15" customWidth="1"/>
    <col min="12557" max="12800" width="9.140625" style="15"/>
    <col min="12801" max="12801" width="13.140625" style="15" customWidth="1"/>
    <col min="12802" max="12802" width="18.28515625" style="15" customWidth="1"/>
    <col min="12803" max="12803" width="14.28515625" style="15" customWidth="1"/>
    <col min="12804" max="12804" width="12.85546875" style="15" customWidth="1"/>
    <col min="12805" max="12805" width="3.5703125" style="15" customWidth="1"/>
    <col min="12806" max="12806" width="16.5703125" style="15" bestFit="1" customWidth="1"/>
    <col min="12807" max="12807" width="9.140625" style="15"/>
    <col min="12808" max="12808" width="3.5703125" style="15" customWidth="1"/>
    <col min="12809" max="12809" width="15.42578125" style="15" customWidth="1"/>
    <col min="12810" max="12811" width="9.140625" style="15"/>
    <col min="12812" max="12812" width="23.7109375" style="15" customWidth="1"/>
    <col min="12813" max="13056" width="9.140625" style="15"/>
    <col min="13057" max="13057" width="13.140625" style="15" customWidth="1"/>
    <col min="13058" max="13058" width="18.28515625" style="15" customWidth="1"/>
    <col min="13059" max="13059" width="14.28515625" style="15" customWidth="1"/>
    <col min="13060" max="13060" width="12.85546875" style="15" customWidth="1"/>
    <col min="13061" max="13061" width="3.5703125" style="15" customWidth="1"/>
    <col min="13062" max="13062" width="16.5703125" style="15" bestFit="1" customWidth="1"/>
    <col min="13063" max="13063" width="9.140625" style="15"/>
    <col min="13064" max="13064" width="3.5703125" style="15" customWidth="1"/>
    <col min="13065" max="13065" width="15.42578125" style="15" customWidth="1"/>
    <col min="13066" max="13067" width="9.140625" style="15"/>
    <col min="13068" max="13068" width="23.7109375" style="15" customWidth="1"/>
    <col min="13069" max="13312" width="9.140625" style="15"/>
    <col min="13313" max="13313" width="13.140625" style="15" customWidth="1"/>
    <col min="13314" max="13314" width="18.28515625" style="15" customWidth="1"/>
    <col min="13315" max="13315" width="14.28515625" style="15" customWidth="1"/>
    <col min="13316" max="13316" width="12.85546875" style="15" customWidth="1"/>
    <col min="13317" max="13317" width="3.5703125" style="15" customWidth="1"/>
    <col min="13318" max="13318" width="16.5703125" style="15" bestFit="1" customWidth="1"/>
    <col min="13319" max="13319" width="9.140625" style="15"/>
    <col min="13320" max="13320" width="3.5703125" style="15" customWidth="1"/>
    <col min="13321" max="13321" width="15.42578125" style="15" customWidth="1"/>
    <col min="13322" max="13323" width="9.140625" style="15"/>
    <col min="13324" max="13324" width="23.7109375" style="15" customWidth="1"/>
    <col min="13325" max="13568" width="9.140625" style="15"/>
    <col min="13569" max="13569" width="13.140625" style="15" customWidth="1"/>
    <col min="13570" max="13570" width="18.28515625" style="15" customWidth="1"/>
    <col min="13571" max="13571" width="14.28515625" style="15" customWidth="1"/>
    <col min="13572" max="13572" width="12.85546875" style="15" customWidth="1"/>
    <col min="13573" max="13573" width="3.5703125" style="15" customWidth="1"/>
    <col min="13574" max="13574" width="16.5703125" style="15" bestFit="1" customWidth="1"/>
    <col min="13575" max="13575" width="9.140625" style="15"/>
    <col min="13576" max="13576" width="3.5703125" style="15" customWidth="1"/>
    <col min="13577" max="13577" width="15.42578125" style="15" customWidth="1"/>
    <col min="13578" max="13579" width="9.140625" style="15"/>
    <col min="13580" max="13580" width="23.7109375" style="15" customWidth="1"/>
    <col min="13581" max="13824" width="9.140625" style="15"/>
    <col min="13825" max="13825" width="13.140625" style="15" customWidth="1"/>
    <col min="13826" max="13826" width="18.28515625" style="15" customWidth="1"/>
    <col min="13827" max="13827" width="14.28515625" style="15" customWidth="1"/>
    <col min="13828" max="13828" width="12.85546875" style="15" customWidth="1"/>
    <col min="13829" max="13829" width="3.5703125" style="15" customWidth="1"/>
    <col min="13830" max="13830" width="16.5703125" style="15" bestFit="1" customWidth="1"/>
    <col min="13831" max="13831" width="9.140625" style="15"/>
    <col min="13832" max="13832" width="3.5703125" style="15" customWidth="1"/>
    <col min="13833" max="13833" width="15.42578125" style="15" customWidth="1"/>
    <col min="13834" max="13835" width="9.140625" style="15"/>
    <col min="13836" max="13836" width="23.7109375" style="15" customWidth="1"/>
    <col min="13837" max="14080" width="9.140625" style="15"/>
    <col min="14081" max="14081" width="13.140625" style="15" customWidth="1"/>
    <col min="14082" max="14082" width="18.28515625" style="15" customWidth="1"/>
    <col min="14083" max="14083" width="14.28515625" style="15" customWidth="1"/>
    <col min="14084" max="14084" width="12.85546875" style="15" customWidth="1"/>
    <col min="14085" max="14085" width="3.5703125" style="15" customWidth="1"/>
    <col min="14086" max="14086" width="16.5703125" style="15" bestFit="1" customWidth="1"/>
    <col min="14087" max="14087" width="9.140625" style="15"/>
    <col min="14088" max="14088" width="3.5703125" style="15" customWidth="1"/>
    <col min="14089" max="14089" width="15.42578125" style="15" customWidth="1"/>
    <col min="14090" max="14091" width="9.140625" style="15"/>
    <col min="14092" max="14092" width="23.7109375" style="15" customWidth="1"/>
    <col min="14093" max="14336" width="9.140625" style="15"/>
    <col min="14337" max="14337" width="13.140625" style="15" customWidth="1"/>
    <col min="14338" max="14338" width="18.28515625" style="15" customWidth="1"/>
    <col min="14339" max="14339" width="14.28515625" style="15" customWidth="1"/>
    <col min="14340" max="14340" width="12.85546875" style="15" customWidth="1"/>
    <col min="14341" max="14341" width="3.5703125" style="15" customWidth="1"/>
    <col min="14342" max="14342" width="16.5703125" style="15" bestFit="1" customWidth="1"/>
    <col min="14343" max="14343" width="9.140625" style="15"/>
    <col min="14344" max="14344" width="3.5703125" style="15" customWidth="1"/>
    <col min="14345" max="14345" width="15.42578125" style="15" customWidth="1"/>
    <col min="14346" max="14347" width="9.140625" style="15"/>
    <col min="14348" max="14348" width="23.7109375" style="15" customWidth="1"/>
    <col min="14349" max="14592" width="9.140625" style="15"/>
    <col min="14593" max="14593" width="13.140625" style="15" customWidth="1"/>
    <col min="14594" max="14594" width="18.28515625" style="15" customWidth="1"/>
    <col min="14595" max="14595" width="14.28515625" style="15" customWidth="1"/>
    <col min="14596" max="14596" width="12.85546875" style="15" customWidth="1"/>
    <col min="14597" max="14597" width="3.5703125" style="15" customWidth="1"/>
    <col min="14598" max="14598" width="16.5703125" style="15" bestFit="1" customWidth="1"/>
    <col min="14599" max="14599" width="9.140625" style="15"/>
    <col min="14600" max="14600" width="3.5703125" style="15" customWidth="1"/>
    <col min="14601" max="14601" width="15.42578125" style="15" customWidth="1"/>
    <col min="14602" max="14603" width="9.140625" style="15"/>
    <col min="14604" max="14604" width="23.7109375" style="15" customWidth="1"/>
    <col min="14605" max="14848" width="9.140625" style="15"/>
    <col min="14849" max="14849" width="13.140625" style="15" customWidth="1"/>
    <col min="14850" max="14850" width="18.28515625" style="15" customWidth="1"/>
    <col min="14851" max="14851" width="14.28515625" style="15" customWidth="1"/>
    <col min="14852" max="14852" width="12.85546875" style="15" customWidth="1"/>
    <col min="14853" max="14853" width="3.5703125" style="15" customWidth="1"/>
    <col min="14854" max="14854" width="16.5703125" style="15" bestFit="1" customWidth="1"/>
    <col min="14855" max="14855" width="9.140625" style="15"/>
    <col min="14856" max="14856" width="3.5703125" style="15" customWidth="1"/>
    <col min="14857" max="14857" width="15.42578125" style="15" customWidth="1"/>
    <col min="14858" max="14859" width="9.140625" style="15"/>
    <col min="14860" max="14860" width="23.7109375" style="15" customWidth="1"/>
    <col min="14861" max="15104" width="9.140625" style="15"/>
    <col min="15105" max="15105" width="13.140625" style="15" customWidth="1"/>
    <col min="15106" max="15106" width="18.28515625" style="15" customWidth="1"/>
    <col min="15107" max="15107" width="14.28515625" style="15" customWidth="1"/>
    <col min="15108" max="15108" width="12.85546875" style="15" customWidth="1"/>
    <col min="15109" max="15109" width="3.5703125" style="15" customWidth="1"/>
    <col min="15110" max="15110" width="16.5703125" style="15" bestFit="1" customWidth="1"/>
    <col min="15111" max="15111" width="9.140625" style="15"/>
    <col min="15112" max="15112" width="3.5703125" style="15" customWidth="1"/>
    <col min="15113" max="15113" width="15.42578125" style="15" customWidth="1"/>
    <col min="15114" max="15115" width="9.140625" style="15"/>
    <col min="15116" max="15116" width="23.7109375" style="15" customWidth="1"/>
    <col min="15117" max="15360" width="9.140625" style="15"/>
    <col min="15361" max="15361" width="13.140625" style="15" customWidth="1"/>
    <col min="15362" max="15362" width="18.28515625" style="15" customWidth="1"/>
    <col min="15363" max="15363" width="14.28515625" style="15" customWidth="1"/>
    <col min="15364" max="15364" width="12.85546875" style="15" customWidth="1"/>
    <col min="15365" max="15365" width="3.5703125" style="15" customWidth="1"/>
    <col min="15366" max="15366" width="16.5703125" style="15" bestFit="1" customWidth="1"/>
    <col min="15367" max="15367" width="9.140625" style="15"/>
    <col min="15368" max="15368" width="3.5703125" style="15" customWidth="1"/>
    <col min="15369" max="15369" width="15.42578125" style="15" customWidth="1"/>
    <col min="15370" max="15371" width="9.140625" style="15"/>
    <col min="15372" max="15372" width="23.7109375" style="15" customWidth="1"/>
    <col min="15373" max="15616" width="9.140625" style="15"/>
    <col min="15617" max="15617" width="13.140625" style="15" customWidth="1"/>
    <col min="15618" max="15618" width="18.28515625" style="15" customWidth="1"/>
    <col min="15619" max="15619" width="14.28515625" style="15" customWidth="1"/>
    <col min="15620" max="15620" width="12.85546875" style="15" customWidth="1"/>
    <col min="15621" max="15621" width="3.5703125" style="15" customWidth="1"/>
    <col min="15622" max="15622" width="16.5703125" style="15" bestFit="1" customWidth="1"/>
    <col min="15623" max="15623" width="9.140625" style="15"/>
    <col min="15624" max="15624" width="3.5703125" style="15" customWidth="1"/>
    <col min="15625" max="15625" width="15.42578125" style="15" customWidth="1"/>
    <col min="15626" max="15627" width="9.140625" style="15"/>
    <col min="15628" max="15628" width="23.7109375" style="15" customWidth="1"/>
    <col min="15629" max="15872" width="9.140625" style="15"/>
    <col min="15873" max="15873" width="13.140625" style="15" customWidth="1"/>
    <col min="15874" max="15874" width="18.28515625" style="15" customWidth="1"/>
    <col min="15875" max="15875" width="14.28515625" style="15" customWidth="1"/>
    <col min="15876" max="15876" width="12.85546875" style="15" customWidth="1"/>
    <col min="15877" max="15877" width="3.5703125" style="15" customWidth="1"/>
    <col min="15878" max="15878" width="16.5703125" style="15" bestFit="1" customWidth="1"/>
    <col min="15879" max="15879" width="9.140625" style="15"/>
    <col min="15880" max="15880" width="3.5703125" style="15" customWidth="1"/>
    <col min="15881" max="15881" width="15.42578125" style="15" customWidth="1"/>
    <col min="15882" max="15883" width="9.140625" style="15"/>
    <col min="15884" max="15884" width="23.7109375" style="15" customWidth="1"/>
    <col min="15885" max="16128" width="9.140625" style="15"/>
    <col min="16129" max="16129" width="13.140625" style="15" customWidth="1"/>
    <col min="16130" max="16130" width="18.28515625" style="15" customWidth="1"/>
    <col min="16131" max="16131" width="14.28515625" style="15" customWidth="1"/>
    <col min="16132" max="16132" width="12.85546875" style="15" customWidth="1"/>
    <col min="16133" max="16133" width="3.5703125" style="15" customWidth="1"/>
    <col min="16134" max="16134" width="16.5703125" style="15" bestFit="1" customWidth="1"/>
    <col min="16135" max="16135" width="9.140625" style="15"/>
    <col min="16136" max="16136" width="3.5703125" style="15" customWidth="1"/>
    <col min="16137" max="16137" width="15.42578125" style="15" customWidth="1"/>
    <col min="16138" max="16139" width="9.140625" style="15"/>
    <col min="16140" max="16140" width="23.7109375" style="15" customWidth="1"/>
    <col min="16141" max="16384" width="9.140625" style="15"/>
  </cols>
  <sheetData>
    <row r="1" spans="1:12" s="152" customFormat="1" ht="18" x14ac:dyDescent="0.35">
      <c r="A1" s="419" t="s">
        <v>344</v>
      </c>
      <c r="B1" s="419"/>
      <c r="C1" s="419"/>
      <c r="D1" s="419"/>
      <c r="E1" s="419"/>
      <c r="F1" s="419"/>
      <c r="G1" s="419"/>
      <c r="H1" s="419"/>
      <c r="I1" s="419"/>
      <c r="J1" s="419"/>
    </row>
    <row r="2" spans="1:12" s="12" customFormat="1" ht="18" x14ac:dyDescent="0.35">
      <c r="A2" s="416" t="s">
        <v>42</v>
      </c>
      <c r="B2" s="416"/>
      <c r="C2" s="416"/>
      <c r="D2" s="416"/>
      <c r="E2" s="416"/>
      <c r="F2" s="416"/>
      <c r="G2" s="416"/>
      <c r="H2" s="416"/>
      <c r="I2" s="416"/>
      <c r="J2" s="416"/>
    </row>
    <row r="3" spans="1:12" s="152" customFormat="1" ht="18" x14ac:dyDescent="0.35">
      <c r="A3" s="419" t="s">
        <v>345</v>
      </c>
      <c r="B3" s="419"/>
      <c r="C3" s="419"/>
      <c r="D3" s="419"/>
      <c r="E3" s="419"/>
      <c r="F3" s="419"/>
      <c r="G3" s="419"/>
      <c r="H3" s="419"/>
      <c r="I3" s="419"/>
      <c r="J3" s="419"/>
    </row>
    <row r="4" spans="1:12" s="152" customFormat="1" ht="18" x14ac:dyDescent="0.35">
      <c r="A4" s="419" t="s">
        <v>346</v>
      </c>
      <c r="B4" s="419"/>
      <c r="C4" s="419"/>
      <c r="D4" s="419"/>
      <c r="E4" s="419"/>
      <c r="F4" s="419"/>
      <c r="G4" s="419"/>
      <c r="H4" s="419"/>
      <c r="I4" s="419"/>
      <c r="J4" s="419"/>
    </row>
    <row r="5" spans="1:12" s="365" customFormat="1" ht="15" x14ac:dyDescent="0.3">
      <c r="B5" s="366"/>
      <c r="C5" s="366"/>
      <c r="D5" s="366"/>
      <c r="E5" s="366"/>
      <c r="F5" s="366"/>
      <c r="G5" s="366"/>
      <c r="H5" s="366"/>
      <c r="I5" s="366"/>
      <c r="J5" s="366"/>
    </row>
    <row r="6" spans="1:12" s="68" customFormat="1" ht="60" x14ac:dyDescent="0.3">
      <c r="A6" s="186" t="s">
        <v>272</v>
      </c>
      <c r="B6" s="187" t="s">
        <v>273</v>
      </c>
      <c r="C6" s="187" t="s">
        <v>276</v>
      </c>
      <c r="D6" s="187" t="s">
        <v>274</v>
      </c>
      <c r="E6" s="187"/>
      <c r="F6" s="187" t="s">
        <v>275</v>
      </c>
      <c r="G6" s="187" t="s">
        <v>276</v>
      </c>
      <c r="H6" s="187"/>
      <c r="I6" s="187" t="s">
        <v>314</v>
      </c>
      <c r="J6" s="187" t="s">
        <v>276</v>
      </c>
      <c r="K6" s="188"/>
      <c r="L6" s="188"/>
    </row>
    <row r="7" spans="1:12" s="68" customFormat="1" ht="15" x14ac:dyDescent="0.3">
      <c r="A7" s="68" t="s">
        <v>277</v>
      </c>
      <c r="B7" s="70">
        <v>11596523640.299999</v>
      </c>
      <c r="C7" s="69" t="s">
        <v>187</v>
      </c>
      <c r="D7" s="181">
        <v>2.6387194505680049E-2</v>
      </c>
      <c r="E7" s="69"/>
      <c r="F7" s="70">
        <f t="shared" ref="F7:F15" si="0">B7-I7</f>
        <v>11285813508.259998</v>
      </c>
      <c r="G7" s="69" t="s">
        <v>187</v>
      </c>
      <c r="H7" s="69"/>
      <c r="I7" s="70">
        <f>152078028.51+1161094.88+9151279.28+88362.74+148231366.63</f>
        <v>310710132.03999996</v>
      </c>
      <c r="J7" s="69" t="s">
        <v>187</v>
      </c>
      <c r="L7" s="179"/>
    </row>
    <row r="8" spans="1:12" s="68" customFormat="1" ht="15" x14ac:dyDescent="0.3">
      <c r="A8" s="68" t="s">
        <v>278</v>
      </c>
      <c r="B8" s="70">
        <v>12623281487.15</v>
      </c>
      <c r="C8" s="181">
        <f t="shared" ref="C8:C15" si="1">(B8-B7)/B7</f>
        <v>8.8540141744016518E-2</v>
      </c>
      <c r="D8" s="181">
        <v>5.5056962069309066E-2</v>
      </c>
      <c r="E8" s="69"/>
      <c r="F8" s="70">
        <f t="shared" si="0"/>
        <v>11980091638.1</v>
      </c>
      <c r="G8" s="181">
        <f t="shared" ref="G8:G15" si="2">(F8-F7)/F7</f>
        <v>6.1517774445932968E-2</v>
      </c>
      <c r="H8" s="69"/>
      <c r="I8" s="70">
        <f>178042694.94+1776419.31+3167571.82+657687.73+459545475.25</f>
        <v>643189849.04999995</v>
      </c>
      <c r="J8" s="181">
        <f t="shared" ref="J8:J15" si="3">(I8-I7)/I7</f>
        <v>1.0700639687127984</v>
      </c>
      <c r="L8" s="179"/>
    </row>
    <row r="9" spans="1:12" s="68" customFormat="1" ht="15" x14ac:dyDescent="0.3">
      <c r="A9" s="68" t="s">
        <v>257</v>
      </c>
      <c r="B9" s="70">
        <v>12838121598.02</v>
      </c>
      <c r="C9" s="181">
        <f t="shared" si="1"/>
        <v>1.7019355156478098E-2</v>
      </c>
      <c r="D9" s="181">
        <v>5.1199502817240866E-2</v>
      </c>
      <c r="E9" s="69"/>
      <c r="F9" s="70">
        <f t="shared" si="0"/>
        <v>12506314221.02</v>
      </c>
      <c r="G9" s="181">
        <f t="shared" si="2"/>
        <v>4.3924754402250722E-2</v>
      </c>
      <c r="H9" s="69"/>
      <c r="I9" s="70">
        <f>162629600.77+2093104.93+18001042.81+1043317.66+148040310.83</f>
        <v>331807377</v>
      </c>
      <c r="J9" s="181">
        <f t="shared" si="3"/>
        <v>-0.48412218027059356</v>
      </c>
    </row>
    <row r="10" spans="1:12" s="68" customFormat="1" ht="15" x14ac:dyDescent="0.3">
      <c r="A10" s="68" t="s">
        <v>258</v>
      </c>
      <c r="B10" s="70">
        <v>13270350501.809999</v>
      </c>
      <c r="C10" s="181">
        <f t="shared" si="1"/>
        <v>3.3667612546734317E-2</v>
      </c>
      <c r="D10" s="181">
        <v>3.6190129005740264E-2</v>
      </c>
      <c r="E10" s="69"/>
      <c r="F10" s="70">
        <f t="shared" si="0"/>
        <v>12870681734.07</v>
      </c>
      <c r="G10" s="181">
        <f t="shared" si="2"/>
        <v>2.9134684017261311E-2</v>
      </c>
      <c r="H10" s="69"/>
      <c r="I10" s="70">
        <f>202820588.32+1928230.79+5139528.51+158947.85+189621472.27</f>
        <v>399668767.74000001</v>
      </c>
      <c r="J10" s="181">
        <f t="shared" si="3"/>
        <v>0.20452044000215225</v>
      </c>
    </row>
    <row r="11" spans="1:12" s="68" customFormat="1" ht="15" x14ac:dyDescent="0.3">
      <c r="A11" s="68" t="s">
        <v>259</v>
      </c>
      <c r="B11" s="70">
        <v>14214358527.1</v>
      </c>
      <c r="C11" s="181">
        <f t="shared" si="1"/>
        <v>7.1136630879587062E-2</v>
      </c>
      <c r="D11" s="181">
        <v>1.4257956719077225E-2</v>
      </c>
      <c r="E11" s="69"/>
      <c r="F11" s="70">
        <f t="shared" si="0"/>
        <v>13700990052.99</v>
      </c>
      <c r="G11" s="181">
        <f t="shared" si="2"/>
        <v>6.4511603664481096E-2</v>
      </c>
      <c r="H11" s="69"/>
      <c r="I11" s="70">
        <f>268376807.02+1319150.85-1741045.6-20000+245433561.84</f>
        <v>513368474.11000001</v>
      </c>
      <c r="J11" s="181">
        <f t="shared" si="3"/>
        <v>0.28448484231814197</v>
      </c>
    </row>
    <row r="12" spans="1:12" s="68" customFormat="1" ht="15" x14ac:dyDescent="0.3">
      <c r="A12" s="68" t="s">
        <v>260</v>
      </c>
      <c r="B12" s="70">
        <v>12643008322.629999</v>
      </c>
      <c r="C12" s="181">
        <f t="shared" si="1"/>
        <v>-0.11054668428928298</v>
      </c>
      <c r="D12" s="181">
        <v>1.289467838590908E-2</v>
      </c>
      <c r="E12" s="69"/>
      <c r="F12" s="70">
        <f t="shared" si="0"/>
        <v>12270499652.789999</v>
      </c>
      <c r="G12" s="181">
        <f t="shared" si="2"/>
        <v>-0.10440781247686706</v>
      </c>
      <c r="H12" s="69"/>
      <c r="I12" s="70">
        <v>372508669.83999997</v>
      </c>
      <c r="J12" s="181">
        <f t="shared" si="3"/>
        <v>-0.27438343290207157</v>
      </c>
    </row>
    <row r="13" spans="1:12" s="68" customFormat="1" ht="15" x14ac:dyDescent="0.3">
      <c r="A13" s="68" t="s">
        <v>279</v>
      </c>
      <c r="B13" s="70">
        <v>13303105673.719999</v>
      </c>
      <c r="C13" s="181">
        <f t="shared" si="1"/>
        <v>5.2210465598482393E-2</v>
      </c>
      <c r="D13" s="181">
        <v>2.7507407085780897E-2</v>
      </c>
      <c r="E13" s="69"/>
      <c r="F13" s="70">
        <f t="shared" si="0"/>
        <v>13042329217.84</v>
      </c>
      <c r="G13" s="181">
        <f t="shared" si="2"/>
        <v>6.2901233600092782E-2</v>
      </c>
      <c r="H13" s="69"/>
      <c r="I13" s="70">
        <v>260776455.88</v>
      </c>
      <c r="J13" s="181">
        <f t="shared" si="3"/>
        <v>-0.29994527109393515</v>
      </c>
    </row>
    <row r="14" spans="1:12" s="68" customFormat="1" ht="15" x14ac:dyDescent="0.3">
      <c r="A14" s="68" t="s">
        <v>280</v>
      </c>
      <c r="B14" s="70">
        <v>13744373932</v>
      </c>
      <c r="C14" s="181">
        <f t="shared" si="1"/>
        <v>3.3170318954296264E-2</v>
      </c>
      <c r="D14" s="181">
        <v>4.5629651275498756E-2</v>
      </c>
      <c r="E14" s="69"/>
      <c r="F14" s="70">
        <f t="shared" si="0"/>
        <v>13462749638.33</v>
      </c>
      <c r="G14" s="181">
        <f t="shared" si="2"/>
        <v>3.2235071931394438E-2</v>
      </c>
      <c r="H14" s="69"/>
      <c r="I14" s="70">
        <v>281624293.67000002</v>
      </c>
      <c r="J14" s="181">
        <f t="shared" si="3"/>
        <v>7.9945245515543981E-2</v>
      </c>
    </row>
    <row r="15" spans="1:12" s="68" customFormat="1" ht="15" x14ac:dyDescent="0.3">
      <c r="A15" s="68" t="s">
        <v>281</v>
      </c>
      <c r="B15" s="70">
        <f>13771114174</f>
        <v>13771114174</v>
      </c>
      <c r="C15" s="181">
        <f t="shared" si="1"/>
        <v>1.9455409269492218E-3</v>
      </c>
      <c r="D15" s="181">
        <v>5.2874105944569594E-2</v>
      </c>
      <c r="E15" s="69"/>
      <c r="F15" s="70">
        <f t="shared" si="0"/>
        <v>13538963505.98</v>
      </c>
      <c r="G15" s="181">
        <f t="shared" si="2"/>
        <v>5.661092250650636E-3</v>
      </c>
      <c r="H15" s="69"/>
      <c r="I15" s="70">
        <f>222350186.62+34189.4+9766292</f>
        <v>232150668.02000001</v>
      </c>
      <c r="J15" s="181">
        <f t="shared" si="3"/>
        <v>-0.17567243580190531</v>
      </c>
    </row>
    <row r="16" spans="1:12" s="365" customFormat="1" ht="15" x14ac:dyDescent="0.3">
      <c r="B16" s="366"/>
      <c r="C16" s="366"/>
      <c r="D16" s="366"/>
      <c r="E16" s="366"/>
      <c r="F16" s="366"/>
      <c r="G16" s="366"/>
      <c r="H16" s="366"/>
      <c r="I16" s="366"/>
      <c r="J16" s="366"/>
    </row>
    <row r="17" spans="1:11" s="365" customFormat="1" ht="15" x14ac:dyDescent="0.3">
      <c r="A17" s="367" t="s">
        <v>264</v>
      </c>
      <c r="B17" s="368"/>
      <c r="C17" s="368"/>
      <c r="D17" s="368"/>
      <c r="E17" s="368"/>
      <c r="F17" s="368"/>
      <c r="G17" s="368"/>
      <c r="H17" s="368"/>
      <c r="I17" s="368"/>
      <c r="J17" s="368"/>
      <c r="K17" s="369"/>
    </row>
    <row r="18" spans="1:11" s="365" customFormat="1" ht="15" x14ac:dyDescent="0.3">
      <c r="A18" s="367" t="s">
        <v>282</v>
      </c>
      <c r="B18" s="368"/>
      <c r="C18" s="368"/>
      <c r="D18" s="368"/>
      <c r="E18" s="368"/>
      <c r="F18" s="368"/>
      <c r="G18" s="368"/>
      <c r="H18" s="368"/>
      <c r="I18" s="368"/>
      <c r="J18" s="368"/>
      <c r="K18" s="369"/>
    </row>
    <row r="19" spans="1:11" s="365" customFormat="1" ht="15" x14ac:dyDescent="0.3">
      <c r="B19" s="366"/>
      <c r="C19" s="366"/>
      <c r="D19" s="366"/>
      <c r="E19" s="366"/>
      <c r="F19" s="366"/>
      <c r="G19" s="366"/>
      <c r="H19" s="366"/>
      <c r="I19" s="366"/>
      <c r="J19" s="366"/>
    </row>
    <row r="20" spans="1:11" s="370" customFormat="1" ht="12.75" x14ac:dyDescent="0.2">
      <c r="A20" s="370" t="s">
        <v>373</v>
      </c>
      <c r="B20" s="371"/>
      <c r="F20" s="372"/>
    </row>
    <row r="21" spans="1:11" s="375" customFormat="1" ht="12.75" x14ac:dyDescent="0.2">
      <c r="A21" s="373" t="s">
        <v>363</v>
      </c>
      <c r="B21" s="374"/>
    </row>
    <row r="22" spans="1:11" s="375" customFormat="1" ht="12.75" x14ac:dyDescent="0.2">
      <c r="A22" s="373" t="s">
        <v>364</v>
      </c>
    </row>
    <row r="23" spans="1:11" s="375" customFormat="1" ht="12.75" x14ac:dyDescent="0.2">
      <c r="A23" s="373" t="s">
        <v>365</v>
      </c>
    </row>
    <row r="24" spans="1:11" s="375" customFormat="1" ht="12.75" x14ac:dyDescent="0.2">
      <c r="A24" s="373" t="s">
        <v>366</v>
      </c>
    </row>
    <row r="25" spans="1:11" s="375" customFormat="1" ht="12.75" x14ac:dyDescent="0.2">
      <c r="A25" s="373" t="s">
        <v>367</v>
      </c>
    </row>
    <row r="26" spans="1:11" s="375" customFormat="1" ht="12.75" x14ac:dyDescent="0.2">
      <c r="A26" s="373" t="s">
        <v>368</v>
      </c>
    </row>
    <row r="27" spans="1:11" s="375" customFormat="1" ht="12.75" x14ac:dyDescent="0.2">
      <c r="A27" s="373" t="s">
        <v>369</v>
      </c>
    </row>
    <row r="28" spans="1:11" s="375" customFormat="1" ht="12.75" x14ac:dyDescent="0.2">
      <c r="A28" s="373" t="s">
        <v>370</v>
      </c>
    </row>
    <row r="29" spans="1:11" s="375" customFormat="1" ht="12.75" x14ac:dyDescent="0.2">
      <c r="A29" s="373" t="s">
        <v>371</v>
      </c>
    </row>
    <row r="30" spans="1:11" s="375" customFormat="1" ht="12.75" x14ac:dyDescent="0.2">
      <c r="A30" s="373" t="s">
        <v>372</v>
      </c>
    </row>
  </sheetData>
  <mergeCells count="4">
    <mergeCell ref="A1:J1"/>
    <mergeCell ref="A4:J4"/>
    <mergeCell ref="A3:J3"/>
    <mergeCell ref="A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pane xSplit="1" ySplit="6" topLeftCell="B7" activePane="bottomRight" state="frozen"/>
      <selection pane="topRight" activeCell="B1" sqref="B1"/>
      <selection pane="bottomLeft" activeCell="A7" sqref="A7"/>
      <selection pane="bottomRight" activeCell="B7" sqref="B7"/>
    </sheetView>
  </sheetViews>
  <sheetFormatPr defaultRowHeight="16.5" x14ac:dyDescent="0.3"/>
  <cols>
    <col min="1" max="1" width="18.7109375" style="20" customWidth="1"/>
    <col min="2" max="2" width="15.42578125" style="23" customWidth="1"/>
    <col min="3" max="3" width="8.42578125" style="23" customWidth="1"/>
    <col min="4" max="4" width="10.28515625" style="23" customWidth="1"/>
    <col min="5" max="5" width="11" style="23" bestFit="1" customWidth="1"/>
    <col min="6" max="6" width="10.28515625" style="23" customWidth="1"/>
    <col min="7" max="7" width="10.7109375" style="23" customWidth="1"/>
    <col min="8" max="8" width="11" style="23" customWidth="1"/>
    <col min="9" max="9" width="12" style="23" customWidth="1"/>
    <col min="10" max="10" width="14.42578125" style="23" customWidth="1"/>
    <col min="11" max="12" width="11.85546875" style="23" customWidth="1"/>
    <col min="13" max="13" width="11.28515625" style="23" customWidth="1"/>
    <col min="14" max="14" width="13.85546875" style="23" customWidth="1"/>
    <col min="15" max="15" width="15.42578125" style="23" customWidth="1"/>
    <col min="16" max="16" width="9.140625" style="17"/>
    <col min="17" max="17" width="12.85546875" style="17" bestFit="1" customWidth="1"/>
    <col min="18" max="256" width="9.140625" style="17"/>
    <col min="257" max="257" width="12.42578125" style="17" customWidth="1"/>
    <col min="258" max="258" width="10.85546875" style="17" customWidth="1"/>
    <col min="259" max="259" width="12.42578125" style="17" customWidth="1"/>
    <col min="260" max="260" width="12.140625" style="17" customWidth="1"/>
    <col min="261" max="261" width="12.85546875" style="17" customWidth="1"/>
    <col min="262" max="262" width="11.140625" style="17" customWidth="1"/>
    <col min="263" max="263" width="10.5703125" style="17" customWidth="1"/>
    <col min="264" max="264" width="12.85546875" style="17" customWidth="1"/>
    <col min="265" max="265" width="11" style="17" customWidth="1"/>
    <col min="266" max="266" width="15.7109375" style="17" customWidth="1"/>
    <col min="267" max="267" width="12.5703125" style="17" customWidth="1"/>
    <col min="268" max="268" width="13.42578125" style="17" customWidth="1"/>
    <col min="269" max="269" width="12.42578125" style="17" customWidth="1"/>
    <col min="270" max="270" width="12.7109375" style="17" customWidth="1"/>
    <col min="271" max="271" width="11.42578125" style="17" customWidth="1"/>
    <col min="272" max="512" width="9.140625" style="17"/>
    <col min="513" max="513" width="12.42578125" style="17" customWidth="1"/>
    <col min="514" max="514" width="10.85546875" style="17" customWidth="1"/>
    <col min="515" max="515" width="12.42578125" style="17" customWidth="1"/>
    <col min="516" max="516" width="12.140625" style="17" customWidth="1"/>
    <col min="517" max="517" width="12.85546875" style="17" customWidth="1"/>
    <col min="518" max="518" width="11.140625" style="17" customWidth="1"/>
    <col min="519" max="519" width="10.5703125" style="17" customWidth="1"/>
    <col min="520" max="520" width="12.85546875" style="17" customWidth="1"/>
    <col min="521" max="521" width="11" style="17" customWidth="1"/>
    <col min="522" max="522" width="15.7109375" style="17" customWidth="1"/>
    <col min="523" max="523" width="12.5703125" style="17" customWidth="1"/>
    <col min="524" max="524" width="13.42578125" style="17" customWidth="1"/>
    <col min="525" max="525" width="12.42578125" style="17" customWidth="1"/>
    <col min="526" max="526" width="12.7109375" style="17" customWidth="1"/>
    <col min="527" max="527" width="11.42578125" style="17" customWidth="1"/>
    <col min="528" max="768" width="9.140625" style="17"/>
    <col min="769" max="769" width="12.42578125" style="17" customWidth="1"/>
    <col min="770" max="770" width="10.85546875" style="17" customWidth="1"/>
    <col min="771" max="771" width="12.42578125" style="17" customWidth="1"/>
    <col min="772" max="772" width="12.140625" style="17" customWidth="1"/>
    <col min="773" max="773" width="12.85546875" style="17" customWidth="1"/>
    <col min="774" max="774" width="11.140625" style="17" customWidth="1"/>
    <col min="775" max="775" width="10.5703125" style="17" customWidth="1"/>
    <col min="776" max="776" width="12.85546875" style="17" customWidth="1"/>
    <col min="777" max="777" width="11" style="17" customWidth="1"/>
    <col min="778" max="778" width="15.7109375" style="17" customWidth="1"/>
    <col min="779" max="779" width="12.5703125" style="17" customWidth="1"/>
    <col min="780" max="780" width="13.42578125" style="17" customWidth="1"/>
    <col min="781" max="781" width="12.42578125" style="17" customWidth="1"/>
    <col min="782" max="782" width="12.7109375" style="17" customWidth="1"/>
    <col min="783" max="783" width="11.42578125" style="17" customWidth="1"/>
    <col min="784" max="1024" width="9.140625" style="17"/>
    <col min="1025" max="1025" width="12.42578125" style="17" customWidth="1"/>
    <col min="1026" max="1026" width="10.85546875" style="17" customWidth="1"/>
    <col min="1027" max="1027" width="12.42578125" style="17" customWidth="1"/>
    <col min="1028" max="1028" width="12.140625" style="17" customWidth="1"/>
    <col min="1029" max="1029" width="12.85546875" style="17" customWidth="1"/>
    <col min="1030" max="1030" width="11.140625" style="17" customWidth="1"/>
    <col min="1031" max="1031" width="10.5703125" style="17" customWidth="1"/>
    <col min="1032" max="1032" width="12.85546875" style="17" customWidth="1"/>
    <col min="1033" max="1033" width="11" style="17" customWidth="1"/>
    <col min="1034" max="1034" width="15.7109375" style="17" customWidth="1"/>
    <col min="1035" max="1035" width="12.5703125" style="17" customWidth="1"/>
    <col min="1036" max="1036" width="13.42578125" style="17" customWidth="1"/>
    <col min="1037" max="1037" width="12.42578125" style="17" customWidth="1"/>
    <col min="1038" max="1038" width="12.7109375" style="17" customWidth="1"/>
    <col min="1039" max="1039" width="11.42578125" style="17" customWidth="1"/>
    <col min="1040" max="1280" width="9.140625" style="17"/>
    <col min="1281" max="1281" width="12.42578125" style="17" customWidth="1"/>
    <col min="1282" max="1282" width="10.85546875" style="17" customWidth="1"/>
    <col min="1283" max="1283" width="12.42578125" style="17" customWidth="1"/>
    <col min="1284" max="1284" width="12.140625" style="17" customWidth="1"/>
    <col min="1285" max="1285" width="12.85546875" style="17" customWidth="1"/>
    <col min="1286" max="1286" width="11.140625" style="17" customWidth="1"/>
    <col min="1287" max="1287" width="10.5703125" style="17" customWidth="1"/>
    <col min="1288" max="1288" width="12.85546875" style="17" customWidth="1"/>
    <col min="1289" max="1289" width="11" style="17" customWidth="1"/>
    <col min="1290" max="1290" width="15.7109375" style="17" customWidth="1"/>
    <col min="1291" max="1291" width="12.5703125" style="17" customWidth="1"/>
    <col min="1292" max="1292" width="13.42578125" style="17" customWidth="1"/>
    <col min="1293" max="1293" width="12.42578125" style="17" customWidth="1"/>
    <col min="1294" max="1294" width="12.7109375" style="17" customWidth="1"/>
    <col min="1295" max="1295" width="11.42578125" style="17" customWidth="1"/>
    <col min="1296" max="1536" width="9.140625" style="17"/>
    <col min="1537" max="1537" width="12.42578125" style="17" customWidth="1"/>
    <col min="1538" max="1538" width="10.85546875" style="17" customWidth="1"/>
    <col min="1539" max="1539" width="12.42578125" style="17" customWidth="1"/>
    <col min="1540" max="1540" width="12.140625" style="17" customWidth="1"/>
    <col min="1541" max="1541" width="12.85546875" style="17" customWidth="1"/>
    <col min="1542" max="1542" width="11.140625" style="17" customWidth="1"/>
    <col min="1543" max="1543" width="10.5703125" style="17" customWidth="1"/>
    <col min="1544" max="1544" width="12.85546875" style="17" customWidth="1"/>
    <col min="1545" max="1545" width="11" style="17" customWidth="1"/>
    <col min="1546" max="1546" width="15.7109375" style="17" customWidth="1"/>
    <col min="1547" max="1547" width="12.5703125" style="17" customWidth="1"/>
    <col min="1548" max="1548" width="13.42578125" style="17" customWidth="1"/>
    <col min="1549" max="1549" width="12.42578125" style="17" customWidth="1"/>
    <col min="1550" max="1550" width="12.7109375" style="17" customWidth="1"/>
    <col min="1551" max="1551" width="11.42578125" style="17" customWidth="1"/>
    <col min="1552" max="1792" width="9.140625" style="17"/>
    <col min="1793" max="1793" width="12.42578125" style="17" customWidth="1"/>
    <col min="1794" max="1794" width="10.85546875" style="17" customWidth="1"/>
    <col min="1795" max="1795" width="12.42578125" style="17" customWidth="1"/>
    <col min="1796" max="1796" width="12.140625" style="17" customWidth="1"/>
    <col min="1797" max="1797" width="12.85546875" style="17" customWidth="1"/>
    <col min="1798" max="1798" width="11.140625" style="17" customWidth="1"/>
    <col min="1799" max="1799" width="10.5703125" style="17" customWidth="1"/>
    <col min="1800" max="1800" width="12.85546875" style="17" customWidth="1"/>
    <col min="1801" max="1801" width="11" style="17" customWidth="1"/>
    <col min="1802" max="1802" width="15.7109375" style="17" customWidth="1"/>
    <col min="1803" max="1803" width="12.5703125" style="17" customWidth="1"/>
    <col min="1804" max="1804" width="13.42578125" style="17" customWidth="1"/>
    <col min="1805" max="1805" width="12.42578125" style="17" customWidth="1"/>
    <col min="1806" max="1806" width="12.7109375" style="17" customWidth="1"/>
    <col min="1807" max="1807" width="11.42578125" style="17" customWidth="1"/>
    <col min="1808" max="2048" width="9.140625" style="17"/>
    <col min="2049" max="2049" width="12.42578125" style="17" customWidth="1"/>
    <col min="2050" max="2050" width="10.85546875" style="17" customWidth="1"/>
    <col min="2051" max="2051" width="12.42578125" style="17" customWidth="1"/>
    <col min="2052" max="2052" width="12.140625" style="17" customWidth="1"/>
    <col min="2053" max="2053" width="12.85546875" style="17" customWidth="1"/>
    <col min="2054" max="2054" width="11.140625" style="17" customWidth="1"/>
    <col min="2055" max="2055" width="10.5703125" style="17" customWidth="1"/>
    <col min="2056" max="2056" width="12.85546875" style="17" customWidth="1"/>
    <col min="2057" max="2057" width="11" style="17" customWidth="1"/>
    <col min="2058" max="2058" width="15.7109375" style="17" customWidth="1"/>
    <col min="2059" max="2059" width="12.5703125" style="17" customWidth="1"/>
    <col min="2060" max="2060" width="13.42578125" style="17" customWidth="1"/>
    <col min="2061" max="2061" width="12.42578125" style="17" customWidth="1"/>
    <col min="2062" max="2062" width="12.7109375" style="17" customWidth="1"/>
    <col min="2063" max="2063" width="11.42578125" style="17" customWidth="1"/>
    <col min="2064" max="2304" width="9.140625" style="17"/>
    <col min="2305" max="2305" width="12.42578125" style="17" customWidth="1"/>
    <col min="2306" max="2306" width="10.85546875" style="17" customWidth="1"/>
    <col min="2307" max="2307" width="12.42578125" style="17" customWidth="1"/>
    <col min="2308" max="2308" width="12.140625" style="17" customWidth="1"/>
    <col min="2309" max="2309" width="12.85546875" style="17" customWidth="1"/>
    <col min="2310" max="2310" width="11.140625" style="17" customWidth="1"/>
    <col min="2311" max="2311" width="10.5703125" style="17" customWidth="1"/>
    <col min="2312" max="2312" width="12.85546875" style="17" customWidth="1"/>
    <col min="2313" max="2313" width="11" style="17" customWidth="1"/>
    <col min="2314" max="2314" width="15.7109375" style="17" customWidth="1"/>
    <col min="2315" max="2315" width="12.5703125" style="17" customWidth="1"/>
    <col min="2316" max="2316" width="13.42578125" style="17" customWidth="1"/>
    <col min="2317" max="2317" width="12.42578125" style="17" customWidth="1"/>
    <col min="2318" max="2318" width="12.7109375" style="17" customWidth="1"/>
    <col min="2319" max="2319" width="11.42578125" style="17" customWidth="1"/>
    <col min="2320" max="2560" width="9.140625" style="17"/>
    <col min="2561" max="2561" width="12.42578125" style="17" customWidth="1"/>
    <col min="2562" max="2562" width="10.85546875" style="17" customWidth="1"/>
    <col min="2563" max="2563" width="12.42578125" style="17" customWidth="1"/>
    <col min="2564" max="2564" width="12.140625" style="17" customWidth="1"/>
    <col min="2565" max="2565" width="12.85546875" style="17" customWidth="1"/>
    <col min="2566" max="2566" width="11.140625" style="17" customWidth="1"/>
    <col min="2567" max="2567" width="10.5703125" style="17" customWidth="1"/>
    <col min="2568" max="2568" width="12.85546875" style="17" customWidth="1"/>
    <col min="2569" max="2569" width="11" style="17" customWidth="1"/>
    <col min="2570" max="2570" width="15.7109375" style="17" customWidth="1"/>
    <col min="2571" max="2571" width="12.5703125" style="17" customWidth="1"/>
    <col min="2572" max="2572" width="13.42578125" style="17" customWidth="1"/>
    <col min="2573" max="2573" width="12.42578125" style="17" customWidth="1"/>
    <col min="2574" max="2574" width="12.7109375" style="17" customWidth="1"/>
    <col min="2575" max="2575" width="11.42578125" style="17" customWidth="1"/>
    <col min="2576" max="2816" width="9.140625" style="17"/>
    <col min="2817" max="2817" width="12.42578125" style="17" customWidth="1"/>
    <col min="2818" max="2818" width="10.85546875" style="17" customWidth="1"/>
    <col min="2819" max="2819" width="12.42578125" style="17" customWidth="1"/>
    <col min="2820" max="2820" width="12.140625" style="17" customWidth="1"/>
    <col min="2821" max="2821" width="12.85546875" style="17" customWidth="1"/>
    <col min="2822" max="2822" width="11.140625" style="17" customWidth="1"/>
    <col min="2823" max="2823" width="10.5703125" style="17" customWidth="1"/>
    <col min="2824" max="2824" width="12.85546875" style="17" customWidth="1"/>
    <col min="2825" max="2825" width="11" style="17" customWidth="1"/>
    <col min="2826" max="2826" width="15.7109375" style="17" customWidth="1"/>
    <col min="2827" max="2827" width="12.5703125" style="17" customWidth="1"/>
    <col min="2828" max="2828" width="13.42578125" style="17" customWidth="1"/>
    <col min="2829" max="2829" width="12.42578125" style="17" customWidth="1"/>
    <col min="2830" max="2830" width="12.7109375" style="17" customWidth="1"/>
    <col min="2831" max="2831" width="11.42578125" style="17" customWidth="1"/>
    <col min="2832" max="3072" width="9.140625" style="17"/>
    <col min="3073" max="3073" width="12.42578125" style="17" customWidth="1"/>
    <col min="3074" max="3074" width="10.85546875" style="17" customWidth="1"/>
    <col min="3075" max="3075" width="12.42578125" style="17" customWidth="1"/>
    <col min="3076" max="3076" width="12.140625" style="17" customWidth="1"/>
    <col min="3077" max="3077" width="12.85546875" style="17" customWidth="1"/>
    <col min="3078" max="3078" width="11.140625" style="17" customWidth="1"/>
    <col min="3079" max="3079" width="10.5703125" style="17" customWidth="1"/>
    <col min="3080" max="3080" width="12.85546875" style="17" customWidth="1"/>
    <col min="3081" max="3081" width="11" style="17" customWidth="1"/>
    <col min="3082" max="3082" width="15.7109375" style="17" customWidth="1"/>
    <col min="3083" max="3083" width="12.5703125" style="17" customWidth="1"/>
    <col min="3084" max="3084" width="13.42578125" style="17" customWidth="1"/>
    <col min="3085" max="3085" width="12.42578125" style="17" customWidth="1"/>
    <col min="3086" max="3086" width="12.7109375" style="17" customWidth="1"/>
    <col min="3087" max="3087" width="11.42578125" style="17" customWidth="1"/>
    <col min="3088" max="3328" width="9.140625" style="17"/>
    <col min="3329" max="3329" width="12.42578125" style="17" customWidth="1"/>
    <col min="3330" max="3330" width="10.85546875" style="17" customWidth="1"/>
    <col min="3331" max="3331" width="12.42578125" style="17" customWidth="1"/>
    <col min="3332" max="3332" width="12.140625" style="17" customWidth="1"/>
    <col min="3333" max="3333" width="12.85546875" style="17" customWidth="1"/>
    <col min="3334" max="3334" width="11.140625" style="17" customWidth="1"/>
    <col min="3335" max="3335" width="10.5703125" style="17" customWidth="1"/>
    <col min="3336" max="3336" width="12.85546875" style="17" customWidth="1"/>
    <col min="3337" max="3337" width="11" style="17" customWidth="1"/>
    <col min="3338" max="3338" width="15.7109375" style="17" customWidth="1"/>
    <col min="3339" max="3339" width="12.5703125" style="17" customWidth="1"/>
    <col min="3340" max="3340" width="13.42578125" style="17" customWidth="1"/>
    <col min="3341" max="3341" width="12.42578125" style="17" customWidth="1"/>
    <col min="3342" max="3342" width="12.7109375" style="17" customWidth="1"/>
    <col min="3343" max="3343" width="11.42578125" style="17" customWidth="1"/>
    <col min="3344" max="3584" width="9.140625" style="17"/>
    <col min="3585" max="3585" width="12.42578125" style="17" customWidth="1"/>
    <col min="3586" max="3586" width="10.85546875" style="17" customWidth="1"/>
    <col min="3587" max="3587" width="12.42578125" style="17" customWidth="1"/>
    <col min="3588" max="3588" width="12.140625" style="17" customWidth="1"/>
    <col min="3589" max="3589" width="12.85546875" style="17" customWidth="1"/>
    <col min="3590" max="3590" width="11.140625" style="17" customWidth="1"/>
    <col min="3591" max="3591" width="10.5703125" style="17" customWidth="1"/>
    <col min="3592" max="3592" width="12.85546875" style="17" customWidth="1"/>
    <col min="3593" max="3593" width="11" style="17" customWidth="1"/>
    <col min="3594" max="3594" width="15.7109375" style="17" customWidth="1"/>
    <col min="3595" max="3595" width="12.5703125" style="17" customWidth="1"/>
    <col min="3596" max="3596" width="13.42578125" style="17" customWidth="1"/>
    <col min="3597" max="3597" width="12.42578125" style="17" customWidth="1"/>
    <col min="3598" max="3598" width="12.7109375" style="17" customWidth="1"/>
    <col min="3599" max="3599" width="11.42578125" style="17" customWidth="1"/>
    <col min="3600" max="3840" width="9.140625" style="17"/>
    <col min="3841" max="3841" width="12.42578125" style="17" customWidth="1"/>
    <col min="3842" max="3842" width="10.85546875" style="17" customWidth="1"/>
    <col min="3843" max="3843" width="12.42578125" style="17" customWidth="1"/>
    <col min="3844" max="3844" width="12.140625" style="17" customWidth="1"/>
    <col min="3845" max="3845" width="12.85546875" style="17" customWidth="1"/>
    <col min="3846" max="3846" width="11.140625" style="17" customWidth="1"/>
    <col min="3847" max="3847" width="10.5703125" style="17" customWidth="1"/>
    <col min="3848" max="3848" width="12.85546875" style="17" customWidth="1"/>
    <col min="3849" max="3849" width="11" style="17" customWidth="1"/>
    <col min="3850" max="3850" width="15.7109375" style="17" customWidth="1"/>
    <col min="3851" max="3851" width="12.5703125" style="17" customWidth="1"/>
    <col min="3852" max="3852" width="13.42578125" style="17" customWidth="1"/>
    <col min="3853" max="3853" width="12.42578125" style="17" customWidth="1"/>
    <col min="3854" max="3854" width="12.7109375" style="17" customWidth="1"/>
    <col min="3855" max="3855" width="11.42578125" style="17" customWidth="1"/>
    <col min="3856" max="4096" width="9.140625" style="17"/>
    <col min="4097" max="4097" width="12.42578125" style="17" customWidth="1"/>
    <col min="4098" max="4098" width="10.85546875" style="17" customWidth="1"/>
    <col min="4099" max="4099" width="12.42578125" style="17" customWidth="1"/>
    <col min="4100" max="4100" width="12.140625" style="17" customWidth="1"/>
    <col min="4101" max="4101" width="12.85546875" style="17" customWidth="1"/>
    <col min="4102" max="4102" width="11.140625" style="17" customWidth="1"/>
    <col min="4103" max="4103" width="10.5703125" style="17" customWidth="1"/>
    <col min="4104" max="4104" width="12.85546875" style="17" customWidth="1"/>
    <col min="4105" max="4105" width="11" style="17" customWidth="1"/>
    <col min="4106" max="4106" width="15.7109375" style="17" customWidth="1"/>
    <col min="4107" max="4107" width="12.5703125" style="17" customWidth="1"/>
    <col min="4108" max="4108" width="13.42578125" style="17" customWidth="1"/>
    <col min="4109" max="4109" width="12.42578125" style="17" customWidth="1"/>
    <col min="4110" max="4110" width="12.7109375" style="17" customWidth="1"/>
    <col min="4111" max="4111" width="11.42578125" style="17" customWidth="1"/>
    <col min="4112" max="4352" width="9.140625" style="17"/>
    <col min="4353" max="4353" width="12.42578125" style="17" customWidth="1"/>
    <col min="4354" max="4354" width="10.85546875" style="17" customWidth="1"/>
    <col min="4355" max="4355" width="12.42578125" style="17" customWidth="1"/>
    <col min="4356" max="4356" width="12.140625" style="17" customWidth="1"/>
    <col min="4357" max="4357" width="12.85546875" style="17" customWidth="1"/>
    <col min="4358" max="4358" width="11.140625" style="17" customWidth="1"/>
    <col min="4359" max="4359" width="10.5703125" style="17" customWidth="1"/>
    <col min="4360" max="4360" width="12.85546875" style="17" customWidth="1"/>
    <col min="4361" max="4361" width="11" style="17" customWidth="1"/>
    <col min="4362" max="4362" width="15.7109375" style="17" customWidth="1"/>
    <col min="4363" max="4363" width="12.5703125" style="17" customWidth="1"/>
    <col min="4364" max="4364" width="13.42578125" style="17" customWidth="1"/>
    <col min="4365" max="4365" width="12.42578125" style="17" customWidth="1"/>
    <col min="4366" max="4366" width="12.7109375" style="17" customWidth="1"/>
    <col min="4367" max="4367" width="11.42578125" style="17" customWidth="1"/>
    <col min="4368" max="4608" width="9.140625" style="17"/>
    <col min="4609" max="4609" width="12.42578125" style="17" customWidth="1"/>
    <col min="4610" max="4610" width="10.85546875" style="17" customWidth="1"/>
    <col min="4611" max="4611" width="12.42578125" style="17" customWidth="1"/>
    <col min="4612" max="4612" width="12.140625" style="17" customWidth="1"/>
    <col min="4613" max="4613" width="12.85546875" style="17" customWidth="1"/>
    <col min="4614" max="4614" width="11.140625" style="17" customWidth="1"/>
    <col min="4615" max="4615" width="10.5703125" style="17" customWidth="1"/>
    <col min="4616" max="4616" width="12.85546875" style="17" customWidth="1"/>
    <col min="4617" max="4617" width="11" style="17" customWidth="1"/>
    <col min="4618" max="4618" width="15.7109375" style="17" customWidth="1"/>
    <col min="4619" max="4619" width="12.5703125" style="17" customWidth="1"/>
    <col min="4620" max="4620" width="13.42578125" style="17" customWidth="1"/>
    <col min="4621" max="4621" width="12.42578125" style="17" customWidth="1"/>
    <col min="4622" max="4622" width="12.7109375" style="17" customWidth="1"/>
    <col min="4623" max="4623" width="11.42578125" style="17" customWidth="1"/>
    <col min="4624" max="4864" width="9.140625" style="17"/>
    <col min="4865" max="4865" width="12.42578125" style="17" customWidth="1"/>
    <col min="4866" max="4866" width="10.85546875" style="17" customWidth="1"/>
    <col min="4867" max="4867" width="12.42578125" style="17" customWidth="1"/>
    <col min="4868" max="4868" width="12.140625" style="17" customWidth="1"/>
    <col min="4869" max="4869" width="12.85546875" style="17" customWidth="1"/>
    <col min="4870" max="4870" width="11.140625" style="17" customWidth="1"/>
    <col min="4871" max="4871" width="10.5703125" style="17" customWidth="1"/>
    <col min="4872" max="4872" width="12.85546875" style="17" customWidth="1"/>
    <col min="4873" max="4873" width="11" style="17" customWidth="1"/>
    <col min="4874" max="4874" width="15.7109375" style="17" customWidth="1"/>
    <col min="4875" max="4875" width="12.5703125" style="17" customWidth="1"/>
    <col min="4876" max="4876" width="13.42578125" style="17" customWidth="1"/>
    <col min="4877" max="4877" width="12.42578125" style="17" customWidth="1"/>
    <col min="4878" max="4878" width="12.7109375" style="17" customWidth="1"/>
    <col min="4879" max="4879" width="11.42578125" style="17" customWidth="1"/>
    <col min="4880" max="5120" width="9.140625" style="17"/>
    <col min="5121" max="5121" width="12.42578125" style="17" customWidth="1"/>
    <col min="5122" max="5122" width="10.85546875" style="17" customWidth="1"/>
    <col min="5123" max="5123" width="12.42578125" style="17" customWidth="1"/>
    <col min="5124" max="5124" width="12.140625" style="17" customWidth="1"/>
    <col min="5125" max="5125" width="12.85546875" style="17" customWidth="1"/>
    <col min="5126" max="5126" width="11.140625" style="17" customWidth="1"/>
    <col min="5127" max="5127" width="10.5703125" style="17" customWidth="1"/>
    <col min="5128" max="5128" width="12.85546875" style="17" customWidth="1"/>
    <col min="5129" max="5129" width="11" style="17" customWidth="1"/>
    <col min="5130" max="5130" width="15.7109375" style="17" customWidth="1"/>
    <col min="5131" max="5131" width="12.5703125" style="17" customWidth="1"/>
    <col min="5132" max="5132" width="13.42578125" style="17" customWidth="1"/>
    <col min="5133" max="5133" width="12.42578125" style="17" customWidth="1"/>
    <col min="5134" max="5134" width="12.7109375" style="17" customWidth="1"/>
    <col min="5135" max="5135" width="11.42578125" style="17" customWidth="1"/>
    <col min="5136" max="5376" width="9.140625" style="17"/>
    <col min="5377" max="5377" width="12.42578125" style="17" customWidth="1"/>
    <col min="5378" max="5378" width="10.85546875" style="17" customWidth="1"/>
    <col min="5379" max="5379" width="12.42578125" style="17" customWidth="1"/>
    <col min="5380" max="5380" width="12.140625" style="17" customWidth="1"/>
    <col min="5381" max="5381" width="12.85546875" style="17" customWidth="1"/>
    <col min="5382" max="5382" width="11.140625" style="17" customWidth="1"/>
    <col min="5383" max="5383" width="10.5703125" style="17" customWidth="1"/>
    <col min="5384" max="5384" width="12.85546875" style="17" customWidth="1"/>
    <col min="5385" max="5385" width="11" style="17" customWidth="1"/>
    <col min="5386" max="5386" width="15.7109375" style="17" customWidth="1"/>
    <col min="5387" max="5387" width="12.5703125" style="17" customWidth="1"/>
    <col min="5388" max="5388" width="13.42578125" style="17" customWidth="1"/>
    <col min="5389" max="5389" width="12.42578125" style="17" customWidth="1"/>
    <col min="5390" max="5390" width="12.7109375" style="17" customWidth="1"/>
    <col min="5391" max="5391" width="11.42578125" style="17" customWidth="1"/>
    <col min="5392" max="5632" width="9.140625" style="17"/>
    <col min="5633" max="5633" width="12.42578125" style="17" customWidth="1"/>
    <col min="5634" max="5634" width="10.85546875" style="17" customWidth="1"/>
    <col min="5635" max="5635" width="12.42578125" style="17" customWidth="1"/>
    <col min="5636" max="5636" width="12.140625" style="17" customWidth="1"/>
    <col min="5637" max="5637" width="12.85546875" style="17" customWidth="1"/>
    <col min="5638" max="5638" width="11.140625" style="17" customWidth="1"/>
    <col min="5639" max="5639" width="10.5703125" style="17" customWidth="1"/>
    <col min="5640" max="5640" width="12.85546875" style="17" customWidth="1"/>
    <col min="5641" max="5641" width="11" style="17" customWidth="1"/>
    <col min="5642" max="5642" width="15.7109375" style="17" customWidth="1"/>
    <col min="5643" max="5643" width="12.5703125" style="17" customWidth="1"/>
    <col min="5644" max="5644" width="13.42578125" style="17" customWidth="1"/>
    <col min="5645" max="5645" width="12.42578125" style="17" customWidth="1"/>
    <col min="5646" max="5646" width="12.7109375" style="17" customWidth="1"/>
    <col min="5647" max="5647" width="11.42578125" style="17" customWidth="1"/>
    <col min="5648" max="5888" width="9.140625" style="17"/>
    <col min="5889" max="5889" width="12.42578125" style="17" customWidth="1"/>
    <col min="5890" max="5890" width="10.85546875" style="17" customWidth="1"/>
    <col min="5891" max="5891" width="12.42578125" style="17" customWidth="1"/>
    <col min="5892" max="5892" width="12.140625" style="17" customWidth="1"/>
    <col min="5893" max="5893" width="12.85546875" style="17" customWidth="1"/>
    <col min="5894" max="5894" width="11.140625" style="17" customWidth="1"/>
    <col min="5895" max="5895" width="10.5703125" style="17" customWidth="1"/>
    <col min="5896" max="5896" width="12.85546875" style="17" customWidth="1"/>
    <col min="5897" max="5897" width="11" style="17" customWidth="1"/>
    <col min="5898" max="5898" width="15.7109375" style="17" customWidth="1"/>
    <col min="5899" max="5899" width="12.5703125" style="17" customWidth="1"/>
    <col min="5900" max="5900" width="13.42578125" style="17" customWidth="1"/>
    <col min="5901" max="5901" width="12.42578125" style="17" customWidth="1"/>
    <col min="5902" max="5902" width="12.7109375" style="17" customWidth="1"/>
    <col min="5903" max="5903" width="11.42578125" style="17" customWidth="1"/>
    <col min="5904" max="6144" width="9.140625" style="17"/>
    <col min="6145" max="6145" width="12.42578125" style="17" customWidth="1"/>
    <col min="6146" max="6146" width="10.85546875" style="17" customWidth="1"/>
    <col min="6147" max="6147" width="12.42578125" style="17" customWidth="1"/>
    <col min="6148" max="6148" width="12.140625" style="17" customWidth="1"/>
    <col min="6149" max="6149" width="12.85546875" style="17" customWidth="1"/>
    <col min="6150" max="6150" width="11.140625" style="17" customWidth="1"/>
    <col min="6151" max="6151" width="10.5703125" style="17" customWidth="1"/>
    <col min="6152" max="6152" width="12.85546875" style="17" customWidth="1"/>
    <col min="6153" max="6153" width="11" style="17" customWidth="1"/>
    <col min="6154" max="6154" width="15.7109375" style="17" customWidth="1"/>
    <col min="6155" max="6155" width="12.5703125" style="17" customWidth="1"/>
    <col min="6156" max="6156" width="13.42578125" style="17" customWidth="1"/>
    <col min="6157" max="6157" width="12.42578125" style="17" customWidth="1"/>
    <col min="6158" max="6158" width="12.7109375" style="17" customWidth="1"/>
    <col min="6159" max="6159" width="11.42578125" style="17" customWidth="1"/>
    <col min="6160" max="6400" width="9.140625" style="17"/>
    <col min="6401" max="6401" width="12.42578125" style="17" customWidth="1"/>
    <col min="6402" max="6402" width="10.85546875" style="17" customWidth="1"/>
    <col min="6403" max="6403" width="12.42578125" style="17" customWidth="1"/>
    <col min="6404" max="6404" width="12.140625" style="17" customWidth="1"/>
    <col min="6405" max="6405" width="12.85546875" style="17" customWidth="1"/>
    <col min="6406" max="6406" width="11.140625" style="17" customWidth="1"/>
    <col min="6407" max="6407" width="10.5703125" style="17" customWidth="1"/>
    <col min="6408" max="6408" width="12.85546875" style="17" customWidth="1"/>
    <col min="6409" max="6409" width="11" style="17" customWidth="1"/>
    <col min="6410" max="6410" width="15.7109375" style="17" customWidth="1"/>
    <col min="6411" max="6411" width="12.5703125" style="17" customWidth="1"/>
    <col min="6412" max="6412" width="13.42578125" style="17" customWidth="1"/>
    <col min="6413" max="6413" width="12.42578125" style="17" customWidth="1"/>
    <col min="6414" max="6414" width="12.7109375" style="17" customWidth="1"/>
    <col min="6415" max="6415" width="11.42578125" style="17" customWidth="1"/>
    <col min="6416" max="6656" width="9.140625" style="17"/>
    <col min="6657" max="6657" width="12.42578125" style="17" customWidth="1"/>
    <col min="6658" max="6658" width="10.85546875" style="17" customWidth="1"/>
    <col min="6659" max="6659" width="12.42578125" style="17" customWidth="1"/>
    <col min="6660" max="6660" width="12.140625" style="17" customWidth="1"/>
    <col min="6661" max="6661" width="12.85546875" style="17" customWidth="1"/>
    <col min="6662" max="6662" width="11.140625" style="17" customWidth="1"/>
    <col min="6663" max="6663" width="10.5703125" style="17" customWidth="1"/>
    <col min="6664" max="6664" width="12.85546875" style="17" customWidth="1"/>
    <col min="6665" max="6665" width="11" style="17" customWidth="1"/>
    <col min="6666" max="6666" width="15.7109375" style="17" customWidth="1"/>
    <col min="6667" max="6667" width="12.5703125" style="17" customWidth="1"/>
    <col min="6668" max="6668" width="13.42578125" style="17" customWidth="1"/>
    <col min="6669" max="6669" width="12.42578125" style="17" customWidth="1"/>
    <col min="6670" max="6670" width="12.7109375" style="17" customWidth="1"/>
    <col min="6671" max="6671" width="11.42578125" style="17" customWidth="1"/>
    <col min="6672" max="6912" width="9.140625" style="17"/>
    <col min="6913" max="6913" width="12.42578125" style="17" customWidth="1"/>
    <col min="6914" max="6914" width="10.85546875" style="17" customWidth="1"/>
    <col min="6915" max="6915" width="12.42578125" style="17" customWidth="1"/>
    <col min="6916" max="6916" width="12.140625" style="17" customWidth="1"/>
    <col min="6917" max="6917" width="12.85546875" style="17" customWidth="1"/>
    <col min="6918" max="6918" width="11.140625" style="17" customWidth="1"/>
    <col min="6919" max="6919" width="10.5703125" style="17" customWidth="1"/>
    <col min="6920" max="6920" width="12.85546875" style="17" customWidth="1"/>
    <col min="6921" max="6921" width="11" style="17" customWidth="1"/>
    <col min="6922" max="6922" width="15.7109375" style="17" customWidth="1"/>
    <col min="6923" max="6923" width="12.5703125" style="17" customWidth="1"/>
    <col min="6924" max="6924" width="13.42578125" style="17" customWidth="1"/>
    <col min="6925" max="6925" width="12.42578125" style="17" customWidth="1"/>
    <col min="6926" max="6926" width="12.7109375" style="17" customWidth="1"/>
    <col min="6927" max="6927" width="11.42578125" style="17" customWidth="1"/>
    <col min="6928" max="7168" width="9.140625" style="17"/>
    <col min="7169" max="7169" width="12.42578125" style="17" customWidth="1"/>
    <col min="7170" max="7170" width="10.85546875" style="17" customWidth="1"/>
    <col min="7171" max="7171" width="12.42578125" style="17" customWidth="1"/>
    <col min="7172" max="7172" width="12.140625" style="17" customWidth="1"/>
    <col min="7173" max="7173" width="12.85546875" style="17" customWidth="1"/>
    <col min="7174" max="7174" width="11.140625" style="17" customWidth="1"/>
    <col min="7175" max="7175" width="10.5703125" style="17" customWidth="1"/>
    <col min="7176" max="7176" width="12.85546875" style="17" customWidth="1"/>
    <col min="7177" max="7177" width="11" style="17" customWidth="1"/>
    <col min="7178" max="7178" width="15.7109375" style="17" customWidth="1"/>
    <col min="7179" max="7179" width="12.5703125" style="17" customWidth="1"/>
    <col min="7180" max="7180" width="13.42578125" style="17" customWidth="1"/>
    <col min="7181" max="7181" width="12.42578125" style="17" customWidth="1"/>
    <col min="7182" max="7182" width="12.7109375" style="17" customWidth="1"/>
    <col min="7183" max="7183" width="11.42578125" style="17" customWidth="1"/>
    <col min="7184" max="7424" width="9.140625" style="17"/>
    <col min="7425" max="7425" width="12.42578125" style="17" customWidth="1"/>
    <col min="7426" max="7426" width="10.85546875" style="17" customWidth="1"/>
    <col min="7427" max="7427" width="12.42578125" style="17" customWidth="1"/>
    <col min="7428" max="7428" width="12.140625" style="17" customWidth="1"/>
    <col min="7429" max="7429" width="12.85546875" style="17" customWidth="1"/>
    <col min="7430" max="7430" width="11.140625" style="17" customWidth="1"/>
    <col min="7431" max="7431" width="10.5703125" style="17" customWidth="1"/>
    <col min="7432" max="7432" width="12.85546875" style="17" customWidth="1"/>
    <col min="7433" max="7433" width="11" style="17" customWidth="1"/>
    <col min="7434" max="7434" width="15.7109375" style="17" customWidth="1"/>
    <col min="7435" max="7435" width="12.5703125" style="17" customWidth="1"/>
    <col min="7436" max="7436" width="13.42578125" style="17" customWidth="1"/>
    <col min="7437" max="7437" width="12.42578125" style="17" customWidth="1"/>
    <col min="7438" max="7438" width="12.7109375" style="17" customWidth="1"/>
    <col min="7439" max="7439" width="11.42578125" style="17" customWidth="1"/>
    <col min="7440" max="7680" width="9.140625" style="17"/>
    <col min="7681" max="7681" width="12.42578125" style="17" customWidth="1"/>
    <col min="7682" max="7682" width="10.85546875" style="17" customWidth="1"/>
    <col min="7683" max="7683" width="12.42578125" style="17" customWidth="1"/>
    <col min="7684" max="7684" width="12.140625" style="17" customWidth="1"/>
    <col min="7685" max="7685" width="12.85546875" style="17" customWidth="1"/>
    <col min="7686" max="7686" width="11.140625" style="17" customWidth="1"/>
    <col min="7687" max="7687" width="10.5703125" style="17" customWidth="1"/>
    <col min="7688" max="7688" width="12.85546875" style="17" customWidth="1"/>
    <col min="7689" max="7689" width="11" style="17" customWidth="1"/>
    <col min="7690" max="7690" width="15.7109375" style="17" customWidth="1"/>
    <col min="7691" max="7691" width="12.5703125" style="17" customWidth="1"/>
    <col min="7692" max="7692" width="13.42578125" style="17" customWidth="1"/>
    <col min="7693" max="7693" width="12.42578125" style="17" customWidth="1"/>
    <col min="7694" max="7694" width="12.7109375" style="17" customWidth="1"/>
    <col min="7695" max="7695" width="11.42578125" style="17" customWidth="1"/>
    <col min="7696" max="7936" width="9.140625" style="17"/>
    <col min="7937" max="7937" width="12.42578125" style="17" customWidth="1"/>
    <col min="7938" max="7938" width="10.85546875" style="17" customWidth="1"/>
    <col min="7939" max="7939" width="12.42578125" style="17" customWidth="1"/>
    <col min="7940" max="7940" width="12.140625" style="17" customWidth="1"/>
    <col min="7941" max="7941" width="12.85546875" style="17" customWidth="1"/>
    <col min="7942" max="7942" width="11.140625" style="17" customWidth="1"/>
    <col min="7943" max="7943" width="10.5703125" style="17" customWidth="1"/>
    <col min="7944" max="7944" width="12.85546875" style="17" customWidth="1"/>
    <col min="7945" max="7945" width="11" style="17" customWidth="1"/>
    <col min="7946" max="7946" width="15.7109375" style="17" customWidth="1"/>
    <col min="7947" max="7947" width="12.5703125" style="17" customWidth="1"/>
    <col min="7948" max="7948" width="13.42578125" style="17" customWidth="1"/>
    <col min="7949" max="7949" width="12.42578125" style="17" customWidth="1"/>
    <col min="7950" max="7950" width="12.7109375" style="17" customWidth="1"/>
    <col min="7951" max="7951" width="11.42578125" style="17" customWidth="1"/>
    <col min="7952" max="8192" width="9.140625" style="17"/>
    <col min="8193" max="8193" width="12.42578125" style="17" customWidth="1"/>
    <col min="8194" max="8194" width="10.85546875" style="17" customWidth="1"/>
    <col min="8195" max="8195" width="12.42578125" style="17" customWidth="1"/>
    <col min="8196" max="8196" width="12.140625" style="17" customWidth="1"/>
    <col min="8197" max="8197" width="12.85546875" style="17" customWidth="1"/>
    <col min="8198" max="8198" width="11.140625" style="17" customWidth="1"/>
    <col min="8199" max="8199" width="10.5703125" style="17" customWidth="1"/>
    <col min="8200" max="8200" width="12.85546875" style="17" customWidth="1"/>
    <col min="8201" max="8201" width="11" style="17" customWidth="1"/>
    <col min="8202" max="8202" width="15.7109375" style="17" customWidth="1"/>
    <col min="8203" max="8203" width="12.5703125" style="17" customWidth="1"/>
    <col min="8204" max="8204" width="13.42578125" style="17" customWidth="1"/>
    <col min="8205" max="8205" width="12.42578125" style="17" customWidth="1"/>
    <col min="8206" max="8206" width="12.7109375" style="17" customWidth="1"/>
    <col min="8207" max="8207" width="11.42578125" style="17" customWidth="1"/>
    <col min="8208" max="8448" width="9.140625" style="17"/>
    <col min="8449" max="8449" width="12.42578125" style="17" customWidth="1"/>
    <col min="8450" max="8450" width="10.85546875" style="17" customWidth="1"/>
    <col min="8451" max="8451" width="12.42578125" style="17" customWidth="1"/>
    <col min="8452" max="8452" width="12.140625" style="17" customWidth="1"/>
    <col min="8453" max="8453" width="12.85546875" style="17" customWidth="1"/>
    <col min="8454" max="8454" width="11.140625" style="17" customWidth="1"/>
    <col min="8455" max="8455" width="10.5703125" style="17" customWidth="1"/>
    <col min="8456" max="8456" width="12.85546875" style="17" customWidth="1"/>
    <col min="8457" max="8457" width="11" style="17" customWidth="1"/>
    <col min="8458" max="8458" width="15.7109375" style="17" customWidth="1"/>
    <col min="8459" max="8459" width="12.5703125" style="17" customWidth="1"/>
    <col min="8460" max="8460" width="13.42578125" style="17" customWidth="1"/>
    <col min="8461" max="8461" width="12.42578125" style="17" customWidth="1"/>
    <col min="8462" max="8462" width="12.7109375" style="17" customWidth="1"/>
    <col min="8463" max="8463" width="11.42578125" style="17" customWidth="1"/>
    <col min="8464" max="8704" width="9.140625" style="17"/>
    <col min="8705" max="8705" width="12.42578125" style="17" customWidth="1"/>
    <col min="8706" max="8706" width="10.85546875" style="17" customWidth="1"/>
    <col min="8707" max="8707" width="12.42578125" style="17" customWidth="1"/>
    <col min="8708" max="8708" width="12.140625" style="17" customWidth="1"/>
    <col min="8709" max="8709" width="12.85546875" style="17" customWidth="1"/>
    <col min="8710" max="8710" width="11.140625" style="17" customWidth="1"/>
    <col min="8711" max="8711" width="10.5703125" style="17" customWidth="1"/>
    <col min="8712" max="8712" width="12.85546875" style="17" customWidth="1"/>
    <col min="8713" max="8713" width="11" style="17" customWidth="1"/>
    <col min="8714" max="8714" width="15.7109375" style="17" customWidth="1"/>
    <col min="8715" max="8715" width="12.5703125" style="17" customWidth="1"/>
    <col min="8716" max="8716" width="13.42578125" style="17" customWidth="1"/>
    <col min="8717" max="8717" width="12.42578125" style="17" customWidth="1"/>
    <col min="8718" max="8718" width="12.7109375" style="17" customWidth="1"/>
    <col min="8719" max="8719" width="11.42578125" style="17" customWidth="1"/>
    <col min="8720" max="8960" width="9.140625" style="17"/>
    <col min="8961" max="8961" width="12.42578125" style="17" customWidth="1"/>
    <col min="8962" max="8962" width="10.85546875" style="17" customWidth="1"/>
    <col min="8963" max="8963" width="12.42578125" style="17" customWidth="1"/>
    <col min="8964" max="8964" width="12.140625" style="17" customWidth="1"/>
    <col min="8965" max="8965" width="12.85546875" style="17" customWidth="1"/>
    <col min="8966" max="8966" width="11.140625" style="17" customWidth="1"/>
    <col min="8967" max="8967" width="10.5703125" style="17" customWidth="1"/>
    <col min="8968" max="8968" width="12.85546875" style="17" customWidth="1"/>
    <col min="8969" max="8969" width="11" style="17" customWidth="1"/>
    <col min="8970" max="8970" width="15.7109375" style="17" customWidth="1"/>
    <col min="8971" max="8971" width="12.5703125" style="17" customWidth="1"/>
    <col min="8972" max="8972" width="13.42578125" style="17" customWidth="1"/>
    <col min="8973" max="8973" width="12.42578125" style="17" customWidth="1"/>
    <col min="8974" max="8974" width="12.7109375" style="17" customWidth="1"/>
    <col min="8975" max="8975" width="11.42578125" style="17" customWidth="1"/>
    <col min="8976" max="9216" width="9.140625" style="17"/>
    <col min="9217" max="9217" width="12.42578125" style="17" customWidth="1"/>
    <col min="9218" max="9218" width="10.85546875" style="17" customWidth="1"/>
    <col min="9219" max="9219" width="12.42578125" style="17" customWidth="1"/>
    <col min="9220" max="9220" width="12.140625" style="17" customWidth="1"/>
    <col min="9221" max="9221" width="12.85546875" style="17" customWidth="1"/>
    <col min="9222" max="9222" width="11.140625" style="17" customWidth="1"/>
    <col min="9223" max="9223" width="10.5703125" style="17" customWidth="1"/>
    <col min="9224" max="9224" width="12.85546875" style="17" customWidth="1"/>
    <col min="9225" max="9225" width="11" style="17" customWidth="1"/>
    <col min="9226" max="9226" width="15.7109375" style="17" customWidth="1"/>
    <col min="9227" max="9227" width="12.5703125" style="17" customWidth="1"/>
    <col min="9228" max="9228" width="13.42578125" style="17" customWidth="1"/>
    <col min="9229" max="9229" width="12.42578125" style="17" customWidth="1"/>
    <col min="9230" max="9230" width="12.7109375" style="17" customWidth="1"/>
    <col min="9231" max="9231" width="11.42578125" style="17" customWidth="1"/>
    <col min="9232" max="9472" width="9.140625" style="17"/>
    <col min="9473" max="9473" width="12.42578125" style="17" customWidth="1"/>
    <col min="9474" max="9474" width="10.85546875" style="17" customWidth="1"/>
    <col min="9475" max="9475" width="12.42578125" style="17" customWidth="1"/>
    <col min="9476" max="9476" width="12.140625" style="17" customWidth="1"/>
    <col min="9477" max="9477" width="12.85546875" style="17" customWidth="1"/>
    <col min="9478" max="9478" width="11.140625" style="17" customWidth="1"/>
    <col min="9479" max="9479" width="10.5703125" style="17" customWidth="1"/>
    <col min="9480" max="9480" width="12.85546875" style="17" customWidth="1"/>
    <col min="9481" max="9481" width="11" style="17" customWidth="1"/>
    <col min="9482" max="9482" width="15.7109375" style="17" customWidth="1"/>
    <col min="9483" max="9483" width="12.5703125" style="17" customWidth="1"/>
    <col min="9484" max="9484" width="13.42578125" style="17" customWidth="1"/>
    <col min="9485" max="9485" width="12.42578125" style="17" customWidth="1"/>
    <col min="9486" max="9486" width="12.7109375" style="17" customWidth="1"/>
    <col min="9487" max="9487" width="11.42578125" style="17" customWidth="1"/>
    <col min="9488" max="9728" width="9.140625" style="17"/>
    <col min="9729" max="9729" width="12.42578125" style="17" customWidth="1"/>
    <col min="9730" max="9730" width="10.85546875" style="17" customWidth="1"/>
    <col min="9731" max="9731" width="12.42578125" style="17" customWidth="1"/>
    <col min="9732" max="9732" width="12.140625" style="17" customWidth="1"/>
    <col min="9733" max="9733" width="12.85546875" style="17" customWidth="1"/>
    <col min="9734" max="9734" width="11.140625" style="17" customWidth="1"/>
    <col min="9735" max="9735" width="10.5703125" style="17" customWidth="1"/>
    <col min="9736" max="9736" width="12.85546875" style="17" customWidth="1"/>
    <col min="9737" max="9737" width="11" style="17" customWidth="1"/>
    <col min="9738" max="9738" width="15.7109375" style="17" customWidth="1"/>
    <col min="9739" max="9739" width="12.5703125" style="17" customWidth="1"/>
    <col min="9740" max="9740" width="13.42578125" style="17" customWidth="1"/>
    <col min="9741" max="9741" width="12.42578125" style="17" customWidth="1"/>
    <col min="9742" max="9742" width="12.7109375" style="17" customWidth="1"/>
    <col min="9743" max="9743" width="11.42578125" style="17" customWidth="1"/>
    <col min="9744" max="9984" width="9.140625" style="17"/>
    <col min="9985" max="9985" width="12.42578125" style="17" customWidth="1"/>
    <col min="9986" max="9986" width="10.85546875" style="17" customWidth="1"/>
    <col min="9987" max="9987" width="12.42578125" style="17" customWidth="1"/>
    <col min="9988" max="9988" width="12.140625" style="17" customWidth="1"/>
    <col min="9989" max="9989" width="12.85546875" style="17" customWidth="1"/>
    <col min="9990" max="9990" width="11.140625" style="17" customWidth="1"/>
    <col min="9991" max="9991" width="10.5703125" style="17" customWidth="1"/>
    <col min="9992" max="9992" width="12.85546875" style="17" customWidth="1"/>
    <col min="9993" max="9993" width="11" style="17" customWidth="1"/>
    <col min="9994" max="9994" width="15.7109375" style="17" customWidth="1"/>
    <col min="9995" max="9995" width="12.5703125" style="17" customWidth="1"/>
    <col min="9996" max="9996" width="13.42578125" style="17" customWidth="1"/>
    <col min="9997" max="9997" width="12.42578125" style="17" customWidth="1"/>
    <col min="9998" max="9998" width="12.7109375" style="17" customWidth="1"/>
    <col min="9999" max="9999" width="11.42578125" style="17" customWidth="1"/>
    <col min="10000" max="10240" width="9.140625" style="17"/>
    <col min="10241" max="10241" width="12.42578125" style="17" customWidth="1"/>
    <col min="10242" max="10242" width="10.85546875" style="17" customWidth="1"/>
    <col min="10243" max="10243" width="12.42578125" style="17" customWidth="1"/>
    <col min="10244" max="10244" width="12.140625" style="17" customWidth="1"/>
    <col min="10245" max="10245" width="12.85546875" style="17" customWidth="1"/>
    <col min="10246" max="10246" width="11.140625" style="17" customWidth="1"/>
    <col min="10247" max="10247" width="10.5703125" style="17" customWidth="1"/>
    <col min="10248" max="10248" width="12.85546875" style="17" customWidth="1"/>
    <col min="10249" max="10249" width="11" style="17" customWidth="1"/>
    <col min="10250" max="10250" width="15.7109375" style="17" customWidth="1"/>
    <col min="10251" max="10251" width="12.5703125" style="17" customWidth="1"/>
    <col min="10252" max="10252" width="13.42578125" style="17" customWidth="1"/>
    <col min="10253" max="10253" width="12.42578125" style="17" customWidth="1"/>
    <col min="10254" max="10254" width="12.7109375" style="17" customWidth="1"/>
    <col min="10255" max="10255" width="11.42578125" style="17" customWidth="1"/>
    <col min="10256" max="10496" width="9.140625" style="17"/>
    <col min="10497" max="10497" width="12.42578125" style="17" customWidth="1"/>
    <col min="10498" max="10498" width="10.85546875" style="17" customWidth="1"/>
    <col min="10499" max="10499" width="12.42578125" style="17" customWidth="1"/>
    <col min="10500" max="10500" width="12.140625" style="17" customWidth="1"/>
    <col min="10501" max="10501" width="12.85546875" style="17" customWidth="1"/>
    <col min="10502" max="10502" width="11.140625" style="17" customWidth="1"/>
    <col min="10503" max="10503" width="10.5703125" style="17" customWidth="1"/>
    <col min="10504" max="10504" width="12.85546875" style="17" customWidth="1"/>
    <col min="10505" max="10505" width="11" style="17" customWidth="1"/>
    <col min="10506" max="10506" width="15.7109375" style="17" customWidth="1"/>
    <col min="10507" max="10507" width="12.5703125" style="17" customWidth="1"/>
    <col min="10508" max="10508" width="13.42578125" style="17" customWidth="1"/>
    <col min="10509" max="10509" width="12.42578125" style="17" customWidth="1"/>
    <col min="10510" max="10510" width="12.7109375" style="17" customWidth="1"/>
    <col min="10511" max="10511" width="11.42578125" style="17" customWidth="1"/>
    <col min="10512" max="10752" width="9.140625" style="17"/>
    <col min="10753" max="10753" width="12.42578125" style="17" customWidth="1"/>
    <col min="10754" max="10754" width="10.85546875" style="17" customWidth="1"/>
    <col min="10755" max="10755" width="12.42578125" style="17" customWidth="1"/>
    <col min="10756" max="10756" width="12.140625" style="17" customWidth="1"/>
    <col min="10757" max="10757" width="12.85546875" style="17" customWidth="1"/>
    <col min="10758" max="10758" width="11.140625" style="17" customWidth="1"/>
    <col min="10759" max="10759" width="10.5703125" style="17" customWidth="1"/>
    <col min="10760" max="10760" width="12.85546875" style="17" customWidth="1"/>
    <col min="10761" max="10761" width="11" style="17" customWidth="1"/>
    <col min="10762" max="10762" width="15.7109375" style="17" customWidth="1"/>
    <col min="10763" max="10763" width="12.5703125" style="17" customWidth="1"/>
    <col min="10764" max="10764" width="13.42578125" style="17" customWidth="1"/>
    <col min="10765" max="10765" width="12.42578125" style="17" customWidth="1"/>
    <col min="10766" max="10766" width="12.7109375" style="17" customWidth="1"/>
    <col min="10767" max="10767" width="11.42578125" style="17" customWidth="1"/>
    <col min="10768" max="11008" width="9.140625" style="17"/>
    <col min="11009" max="11009" width="12.42578125" style="17" customWidth="1"/>
    <col min="11010" max="11010" width="10.85546875" style="17" customWidth="1"/>
    <col min="11011" max="11011" width="12.42578125" style="17" customWidth="1"/>
    <col min="11012" max="11012" width="12.140625" style="17" customWidth="1"/>
    <col min="11013" max="11013" width="12.85546875" style="17" customWidth="1"/>
    <col min="11014" max="11014" width="11.140625" style="17" customWidth="1"/>
    <col min="11015" max="11015" width="10.5703125" style="17" customWidth="1"/>
    <col min="11016" max="11016" width="12.85546875" style="17" customWidth="1"/>
    <col min="11017" max="11017" width="11" style="17" customWidth="1"/>
    <col min="11018" max="11018" width="15.7109375" style="17" customWidth="1"/>
    <col min="11019" max="11019" width="12.5703125" style="17" customWidth="1"/>
    <col min="11020" max="11020" width="13.42578125" style="17" customWidth="1"/>
    <col min="11021" max="11021" width="12.42578125" style="17" customWidth="1"/>
    <col min="11022" max="11022" width="12.7109375" style="17" customWidth="1"/>
    <col min="11023" max="11023" width="11.42578125" style="17" customWidth="1"/>
    <col min="11024" max="11264" width="9.140625" style="17"/>
    <col min="11265" max="11265" width="12.42578125" style="17" customWidth="1"/>
    <col min="11266" max="11266" width="10.85546875" style="17" customWidth="1"/>
    <col min="11267" max="11267" width="12.42578125" style="17" customWidth="1"/>
    <col min="11268" max="11268" width="12.140625" style="17" customWidth="1"/>
    <col min="11269" max="11269" width="12.85546875" style="17" customWidth="1"/>
    <col min="11270" max="11270" width="11.140625" style="17" customWidth="1"/>
    <col min="11271" max="11271" width="10.5703125" style="17" customWidth="1"/>
    <col min="11272" max="11272" width="12.85546875" style="17" customWidth="1"/>
    <col min="11273" max="11273" width="11" style="17" customWidth="1"/>
    <col min="11274" max="11274" width="15.7109375" style="17" customWidth="1"/>
    <col min="11275" max="11275" width="12.5703125" style="17" customWidth="1"/>
    <col min="11276" max="11276" width="13.42578125" style="17" customWidth="1"/>
    <col min="11277" max="11277" width="12.42578125" style="17" customWidth="1"/>
    <col min="11278" max="11278" width="12.7109375" style="17" customWidth="1"/>
    <col min="11279" max="11279" width="11.42578125" style="17" customWidth="1"/>
    <col min="11280" max="11520" width="9.140625" style="17"/>
    <col min="11521" max="11521" width="12.42578125" style="17" customWidth="1"/>
    <col min="11522" max="11522" width="10.85546875" style="17" customWidth="1"/>
    <col min="11523" max="11523" width="12.42578125" style="17" customWidth="1"/>
    <col min="11524" max="11524" width="12.140625" style="17" customWidth="1"/>
    <col min="11525" max="11525" width="12.85546875" style="17" customWidth="1"/>
    <col min="11526" max="11526" width="11.140625" style="17" customWidth="1"/>
    <col min="11527" max="11527" width="10.5703125" style="17" customWidth="1"/>
    <col min="11528" max="11528" width="12.85546875" style="17" customWidth="1"/>
    <col min="11529" max="11529" width="11" style="17" customWidth="1"/>
    <col min="11530" max="11530" width="15.7109375" style="17" customWidth="1"/>
    <col min="11531" max="11531" width="12.5703125" style="17" customWidth="1"/>
    <col min="11532" max="11532" width="13.42578125" style="17" customWidth="1"/>
    <col min="11533" max="11533" width="12.42578125" style="17" customWidth="1"/>
    <col min="11534" max="11534" width="12.7109375" style="17" customWidth="1"/>
    <col min="11535" max="11535" width="11.42578125" style="17" customWidth="1"/>
    <col min="11536" max="11776" width="9.140625" style="17"/>
    <col min="11777" max="11777" width="12.42578125" style="17" customWidth="1"/>
    <col min="11778" max="11778" width="10.85546875" style="17" customWidth="1"/>
    <col min="11779" max="11779" width="12.42578125" style="17" customWidth="1"/>
    <col min="11780" max="11780" width="12.140625" style="17" customWidth="1"/>
    <col min="11781" max="11781" width="12.85546875" style="17" customWidth="1"/>
    <col min="11782" max="11782" width="11.140625" style="17" customWidth="1"/>
    <col min="11783" max="11783" width="10.5703125" style="17" customWidth="1"/>
    <col min="11784" max="11784" width="12.85546875" style="17" customWidth="1"/>
    <col min="11785" max="11785" width="11" style="17" customWidth="1"/>
    <col min="11786" max="11786" width="15.7109375" style="17" customWidth="1"/>
    <col min="11787" max="11787" width="12.5703125" style="17" customWidth="1"/>
    <col min="11788" max="11788" width="13.42578125" style="17" customWidth="1"/>
    <col min="11789" max="11789" width="12.42578125" style="17" customWidth="1"/>
    <col min="11790" max="11790" width="12.7109375" style="17" customWidth="1"/>
    <col min="11791" max="11791" width="11.42578125" style="17" customWidth="1"/>
    <col min="11792" max="12032" width="9.140625" style="17"/>
    <col min="12033" max="12033" width="12.42578125" style="17" customWidth="1"/>
    <col min="12034" max="12034" width="10.85546875" style="17" customWidth="1"/>
    <col min="12035" max="12035" width="12.42578125" style="17" customWidth="1"/>
    <col min="12036" max="12036" width="12.140625" style="17" customWidth="1"/>
    <col min="12037" max="12037" width="12.85546875" style="17" customWidth="1"/>
    <col min="12038" max="12038" width="11.140625" style="17" customWidth="1"/>
    <col min="12039" max="12039" width="10.5703125" style="17" customWidth="1"/>
    <col min="12040" max="12040" width="12.85546875" style="17" customWidth="1"/>
    <col min="12041" max="12041" width="11" style="17" customWidth="1"/>
    <col min="12042" max="12042" width="15.7109375" style="17" customWidth="1"/>
    <col min="12043" max="12043" width="12.5703125" style="17" customWidth="1"/>
    <col min="12044" max="12044" width="13.42578125" style="17" customWidth="1"/>
    <col min="12045" max="12045" width="12.42578125" style="17" customWidth="1"/>
    <col min="12046" max="12046" width="12.7109375" style="17" customWidth="1"/>
    <col min="12047" max="12047" width="11.42578125" style="17" customWidth="1"/>
    <col min="12048" max="12288" width="9.140625" style="17"/>
    <col min="12289" max="12289" width="12.42578125" style="17" customWidth="1"/>
    <col min="12290" max="12290" width="10.85546875" style="17" customWidth="1"/>
    <col min="12291" max="12291" width="12.42578125" style="17" customWidth="1"/>
    <col min="12292" max="12292" width="12.140625" style="17" customWidth="1"/>
    <col min="12293" max="12293" width="12.85546875" style="17" customWidth="1"/>
    <col min="12294" max="12294" width="11.140625" style="17" customWidth="1"/>
    <col min="12295" max="12295" width="10.5703125" style="17" customWidth="1"/>
    <col min="12296" max="12296" width="12.85546875" style="17" customWidth="1"/>
    <col min="12297" max="12297" width="11" style="17" customWidth="1"/>
    <col min="12298" max="12298" width="15.7109375" style="17" customWidth="1"/>
    <col min="12299" max="12299" width="12.5703125" style="17" customWidth="1"/>
    <col min="12300" max="12300" width="13.42578125" style="17" customWidth="1"/>
    <col min="12301" max="12301" width="12.42578125" style="17" customWidth="1"/>
    <col min="12302" max="12302" width="12.7109375" style="17" customWidth="1"/>
    <col min="12303" max="12303" width="11.42578125" style="17" customWidth="1"/>
    <col min="12304" max="12544" width="9.140625" style="17"/>
    <col min="12545" max="12545" width="12.42578125" style="17" customWidth="1"/>
    <col min="12546" max="12546" width="10.85546875" style="17" customWidth="1"/>
    <col min="12547" max="12547" width="12.42578125" style="17" customWidth="1"/>
    <col min="12548" max="12548" width="12.140625" style="17" customWidth="1"/>
    <col min="12549" max="12549" width="12.85546875" style="17" customWidth="1"/>
    <col min="12550" max="12550" width="11.140625" style="17" customWidth="1"/>
    <col min="12551" max="12551" width="10.5703125" style="17" customWidth="1"/>
    <col min="12552" max="12552" width="12.85546875" style="17" customWidth="1"/>
    <col min="12553" max="12553" width="11" style="17" customWidth="1"/>
    <col min="12554" max="12554" width="15.7109375" style="17" customWidth="1"/>
    <col min="12555" max="12555" width="12.5703125" style="17" customWidth="1"/>
    <col min="12556" max="12556" width="13.42578125" style="17" customWidth="1"/>
    <col min="12557" max="12557" width="12.42578125" style="17" customWidth="1"/>
    <col min="12558" max="12558" width="12.7109375" style="17" customWidth="1"/>
    <col min="12559" max="12559" width="11.42578125" style="17" customWidth="1"/>
    <col min="12560" max="12800" width="9.140625" style="17"/>
    <col min="12801" max="12801" width="12.42578125" style="17" customWidth="1"/>
    <col min="12802" max="12802" width="10.85546875" style="17" customWidth="1"/>
    <col min="12803" max="12803" width="12.42578125" style="17" customWidth="1"/>
    <col min="12804" max="12804" width="12.140625" style="17" customWidth="1"/>
    <col min="12805" max="12805" width="12.85546875" style="17" customWidth="1"/>
    <col min="12806" max="12806" width="11.140625" style="17" customWidth="1"/>
    <col min="12807" max="12807" width="10.5703125" style="17" customWidth="1"/>
    <col min="12808" max="12808" width="12.85546875" style="17" customWidth="1"/>
    <col min="12809" max="12809" width="11" style="17" customWidth="1"/>
    <col min="12810" max="12810" width="15.7109375" style="17" customWidth="1"/>
    <col min="12811" max="12811" width="12.5703125" style="17" customWidth="1"/>
    <col min="12812" max="12812" width="13.42578125" style="17" customWidth="1"/>
    <col min="12813" max="12813" width="12.42578125" style="17" customWidth="1"/>
    <col min="12814" max="12814" width="12.7109375" style="17" customWidth="1"/>
    <col min="12815" max="12815" width="11.42578125" style="17" customWidth="1"/>
    <col min="12816" max="13056" width="9.140625" style="17"/>
    <col min="13057" max="13057" width="12.42578125" style="17" customWidth="1"/>
    <col min="13058" max="13058" width="10.85546875" style="17" customWidth="1"/>
    <col min="13059" max="13059" width="12.42578125" style="17" customWidth="1"/>
    <col min="13060" max="13060" width="12.140625" style="17" customWidth="1"/>
    <col min="13061" max="13061" width="12.85546875" style="17" customWidth="1"/>
    <col min="13062" max="13062" width="11.140625" style="17" customWidth="1"/>
    <col min="13063" max="13063" width="10.5703125" style="17" customWidth="1"/>
    <col min="13064" max="13064" width="12.85546875" style="17" customWidth="1"/>
    <col min="13065" max="13065" width="11" style="17" customWidth="1"/>
    <col min="13066" max="13066" width="15.7109375" style="17" customWidth="1"/>
    <col min="13067" max="13067" width="12.5703125" style="17" customWidth="1"/>
    <col min="13068" max="13068" width="13.42578125" style="17" customWidth="1"/>
    <col min="13069" max="13069" width="12.42578125" style="17" customWidth="1"/>
    <col min="13070" max="13070" width="12.7109375" style="17" customWidth="1"/>
    <col min="13071" max="13071" width="11.42578125" style="17" customWidth="1"/>
    <col min="13072" max="13312" width="9.140625" style="17"/>
    <col min="13313" max="13313" width="12.42578125" style="17" customWidth="1"/>
    <col min="13314" max="13314" width="10.85546875" style="17" customWidth="1"/>
    <col min="13315" max="13315" width="12.42578125" style="17" customWidth="1"/>
    <col min="13316" max="13316" width="12.140625" style="17" customWidth="1"/>
    <col min="13317" max="13317" width="12.85546875" style="17" customWidth="1"/>
    <col min="13318" max="13318" width="11.140625" style="17" customWidth="1"/>
    <col min="13319" max="13319" width="10.5703125" style="17" customWidth="1"/>
    <col min="13320" max="13320" width="12.85546875" style="17" customWidth="1"/>
    <col min="13321" max="13321" width="11" style="17" customWidth="1"/>
    <col min="13322" max="13322" width="15.7109375" style="17" customWidth="1"/>
    <col min="13323" max="13323" width="12.5703125" style="17" customWidth="1"/>
    <col min="13324" max="13324" width="13.42578125" style="17" customWidth="1"/>
    <col min="13325" max="13325" width="12.42578125" style="17" customWidth="1"/>
    <col min="13326" max="13326" width="12.7109375" style="17" customWidth="1"/>
    <col min="13327" max="13327" width="11.42578125" style="17" customWidth="1"/>
    <col min="13328" max="13568" width="9.140625" style="17"/>
    <col min="13569" max="13569" width="12.42578125" style="17" customWidth="1"/>
    <col min="13570" max="13570" width="10.85546875" style="17" customWidth="1"/>
    <col min="13571" max="13571" width="12.42578125" style="17" customWidth="1"/>
    <col min="13572" max="13572" width="12.140625" style="17" customWidth="1"/>
    <col min="13573" max="13573" width="12.85546875" style="17" customWidth="1"/>
    <col min="13574" max="13574" width="11.140625" style="17" customWidth="1"/>
    <col min="13575" max="13575" width="10.5703125" style="17" customWidth="1"/>
    <col min="13576" max="13576" width="12.85546875" style="17" customWidth="1"/>
    <col min="13577" max="13577" width="11" style="17" customWidth="1"/>
    <col min="13578" max="13578" width="15.7109375" style="17" customWidth="1"/>
    <col min="13579" max="13579" width="12.5703125" style="17" customWidth="1"/>
    <col min="13580" max="13580" width="13.42578125" style="17" customWidth="1"/>
    <col min="13581" max="13581" width="12.42578125" style="17" customWidth="1"/>
    <col min="13582" max="13582" width="12.7109375" style="17" customWidth="1"/>
    <col min="13583" max="13583" width="11.42578125" style="17" customWidth="1"/>
    <col min="13584" max="13824" width="9.140625" style="17"/>
    <col min="13825" max="13825" width="12.42578125" style="17" customWidth="1"/>
    <col min="13826" max="13826" width="10.85546875" style="17" customWidth="1"/>
    <col min="13827" max="13827" width="12.42578125" style="17" customWidth="1"/>
    <col min="13828" max="13828" width="12.140625" style="17" customWidth="1"/>
    <col min="13829" max="13829" width="12.85546875" style="17" customWidth="1"/>
    <col min="13830" max="13830" width="11.140625" style="17" customWidth="1"/>
    <col min="13831" max="13831" width="10.5703125" style="17" customWidth="1"/>
    <col min="13832" max="13832" width="12.85546875" style="17" customWidth="1"/>
    <col min="13833" max="13833" width="11" style="17" customWidth="1"/>
    <col min="13834" max="13834" width="15.7109375" style="17" customWidth="1"/>
    <col min="13835" max="13835" width="12.5703125" style="17" customWidth="1"/>
    <col min="13836" max="13836" width="13.42578125" style="17" customWidth="1"/>
    <col min="13837" max="13837" width="12.42578125" style="17" customWidth="1"/>
    <col min="13838" max="13838" width="12.7109375" style="17" customWidth="1"/>
    <col min="13839" max="13839" width="11.42578125" style="17" customWidth="1"/>
    <col min="13840" max="14080" width="9.140625" style="17"/>
    <col min="14081" max="14081" width="12.42578125" style="17" customWidth="1"/>
    <col min="14082" max="14082" width="10.85546875" style="17" customWidth="1"/>
    <col min="14083" max="14083" width="12.42578125" style="17" customWidth="1"/>
    <col min="14084" max="14084" width="12.140625" style="17" customWidth="1"/>
    <col min="14085" max="14085" width="12.85546875" style="17" customWidth="1"/>
    <col min="14086" max="14086" width="11.140625" style="17" customWidth="1"/>
    <col min="14087" max="14087" width="10.5703125" style="17" customWidth="1"/>
    <col min="14088" max="14088" width="12.85546875" style="17" customWidth="1"/>
    <col min="14089" max="14089" width="11" style="17" customWidth="1"/>
    <col min="14090" max="14090" width="15.7109375" style="17" customWidth="1"/>
    <col min="14091" max="14091" width="12.5703125" style="17" customWidth="1"/>
    <col min="14092" max="14092" width="13.42578125" style="17" customWidth="1"/>
    <col min="14093" max="14093" width="12.42578125" style="17" customWidth="1"/>
    <col min="14094" max="14094" width="12.7109375" style="17" customWidth="1"/>
    <col min="14095" max="14095" width="11.42578125" style="17" customWidth="1"/>
    <col min="14096" max="14336" width="9.140625" style="17"/>
    <col min="14337" max="14337" width="12.42578125" style="17" customWidth="1"/>
    <col min="14338" max="14338" width="10.85546875" style="17" customWidth="1"/>
    <col min="14339" max="14339" width="12.42578125" style="17" customWidth="1"/>
    <col min="14340" max="14340" width="12.140625" style="17" customWidth="1"/>
    <col min="14341" max="14341" width="12.85546875" style="17" customWidth="1"/>
    <col min="14342" max="14342" width="11.140625" style="17" customWidth="1"/>
    <col min="14343" max="14343" width="10.5703125" style="17" customWidth="1"/>
    <col min="14344" max="14344" width="12.85546875" style="17" customWidth="1"/>
    <col min="14345" max="14345" width="11" style="17" customWidth="1"/>
    <col min="14346" max="14346" width="15.7109375" style="17" customWidth="1"/>
    <col min="14347" max="14347" width="12.5703125" style="17" customWidth="1"/>
    <col min="14348" max="14348" width="13.42578125" style="17" customWidth="1"/>
    <col min="14349" max="14349" width="12.42578125" style="17" customWidth="1"/>
    <col min="14350" max="14350" width="12.7109375" style="17" customWidth="1"/>
    <col min="14351" max="14351" width="11.42578125" style="17" customWidth="1"/>
    <col min="14352" max="14592" width="9.140625" style="17"/>
    <col min="14593" max="14593" width="12.42578125" style="17" customWidth="1"/>
    <col min="14594" max="14594" width="10.85546875" style="17" customWidth="1"/>
    <col min="14595" max="14595" width="12.42578125" style="17" customWidth="1"/>
    <col min="14596" max="14596" width="12.140625" style="17" customWidth="1"/>
    <col min="14597" max="14597" width="12.85546875" style="17" customWidth="1"/>
    <col min="14598" max="14598" width="11.140625" style="17" customWidth="1"/>
    <col min="14599" max="14599" width="10.5703125" style="17" customWidth="1"/>
    <col min="14600" max="14600" width="12.85546875" style="17" customWidth="1"/>
    <col min="14601" max="14601" width="11" style="17" customWidth="1"/>
    <col min="14602" max="14602" width="15.7109375" style="17" customWidth="1"/>
    <col min="14603" max="14603" width="12.5703125" style="17" customWidth="1"/>
    <col min="14604" max="14604" width="13.42578125" style="17" customWidth="1"/>
    <col min="14605" max="14605" width="12.42578125" style="17" customWidth="1"/>
    <col min="14606" max="14606" width="12.7109375" style="17" customWidth="1"/>
    <col min="14607" max="14607" width="11.42578125" style="17" customWidth="1"/>
    <col min="14608" max="14848" width="9.140625" style="17"/>
    <col min="14849" max="14849" width="12.42578125" style="17" customWidth="1"/>
    <col min="14850" max="14850" width="10.85546875" style="17" customWidth="1"/>
    <col min="14851" max="14851" width="12.42578125" style="17" customWidth="1"/>
    <col min="14852" max="14852" width="12.140625" style="17" customWidth="1"/>
    <col min="14853" max="14853" width="12.85546875" style="17" customWidth="1"/>
    <col min="14854" max="14854" width="11.140625" style="17" customWidth="1"/>
    <col min="14855" max="14855" width="10.5703125" style="17" customWidth="1"/>
    <col min="14856" max="14856" width="12.85546875" style="17" customWidth="1"/>
    <col min="14857" max="14857" width="11" style="17" customWidth="1"/>
    <col min="14858" max="14858" width="15.7109375" style="17" customWidth="1"/>
    <col min="14859" max="14859" width="12.5703125" style="17" customWidth="1"/>
    <col min="14860" max="14860" width="13.42578125" style="17" customWidth="1"/>
    <col min="14861" max="14861" width="12.42578125" style="17" customWidth="1"/>
    <col min="14862" max="14862" width="12.7109375" style="17" customWidth="1"/>
    <col min="14863" max="14863" width="11.42578125" style="17" customWidth="1"/>
    <col min="14864" max="15104" width="9.140625" style="17"/>
    <col min="15105" max="15105" width="12.42578125" style="17" customWidth="1"/>
    <col min="15106" max="15106" width="10.85546875" style="17" customWidth="1"/>
    <col min="15107" max="15107" width="12.42578125" style="17" customWidth="1"/>
    <col min="15108" max="15108" width="12.140625" style="17" customWidth="1"/>
    <col min="15109" max="15109" width="12.85546875" style="17" customWidth="1"/>
    <col min="15110" max="15110" width="11.140625" style="17" customWidth="1"/>
    <col min="15111" max="15111" width="10.5703125" style="17" customWidth="1"/>
    <col min="15112" max="15112" width="12.85546875" style="17" customWidth="1"/>
    <col min="15113" max="15113" width="11" style="17" customWidth="1"/>
    <col min="15114" max="15114" width="15.7109375" style="17" customWidth="1"/>
    <col min="15115" max="15115" width="12.5703125" style="17" customWidth="1"/>
    <col min="15116" max="15116" width="13.42578125" style="17" customWidth="1"/>
    <col min="15117" max="15117" width="12.42578125" style="17" customWidth="1"/>
    <col min="15118" max="15118" width="12.7109375" style="17" customWidth="1"/>
    <col min="15119" max="15119" width="11.42578125" style="17" customWidth="1"/>
    <col min="15120" max="15360" width="9.140625" style="17"/>
    <col min="15361" max="15361" width="12.42578125" style="17" customWidth="1"/>
    <col min="15362" max="15362" width="10.85546875" style="17" customWidth="1"/>
    <col min="15363" max="15363" width="12.42578125" style="17" customWidth="1"/>
    <col min="15364" max="15364" width="12.140625" style="17" customWidth="1"/>
    <col min="15365" max="15365" width="12.85546875" style="17" customWidth="1"/>
    <col min="15366" max="15366" width="11.140625" style="17" customWidth="1"/>
    <col min="15367" max="15367" width="10.5703125" style="17" customWidth="1"/>
    <col min="15368" max="15368" width="12.85546875" style="17" customWidth="1"/>
    <col min="15369" max="15369" width="11" style="17" customWidth="1"/>
    <col min="15370" max="15370" width="15.7109375" style="17" customWidth="1"/>
    <col min="15371" max="15371" width="12.5703125" style="17" customWidth="1"/>
    <col min="15372" max="15372" width="13.42578125" style="17" customWidth="1"/>
    <col min="15373" max="15373" width="12.42578125" style="17" customWidth="1"/>
    <col min="15374" max="15374" width="12.7109375" style="17" customWidth="1"/>
    <col min="15375" max="15375" width="11.42578125" style="17" customWidth="1"/>
    <col min="15376" max="15616" width="9.140625" style="17"/>
    <col min="15617" max="15617" width="12.42578125" style="17" customWidth="1"/>
    <col min="15618" max="15618" width="10.85546875" style="17" customWidth="1"/>
    <col min="15619" max="15619" width="12.42578125" style="17" customWidth="1"/>
    <col min="15620" max="15620" width="12.140625" style="17" customWidth="1"/>
    <col min="15621" max="15621" width="12.85546875" style="17" customWidth="1"/>
    <col min="15622" max="15622" width="11.140625" style="17" customWidth="1"/>
    <col min="15623" max="15623" width="10.5703125" style="17" customWidth="1"/>
    <col min="15624" max="15624" width="12.85546875" style="17" customWidth="1"/>
    <col min="15625" max="15625" width="11" style="17" customWidth="1"/>
    <col min="15626" max="15626" width="15.7109375" style="17" customWidth="1"/>
    <col min="15627" max="15627" width="12.5703125" style="17" customWidth="1"/>
    <col min="15628" max="15628" width="13.42578125" style="17" customWidth="1"/>
    <col min="15629" max="15629" width="12.42578125" style="17" customWidth="1"/>
    <col min="15630" max="15630" width="12.7109375" style="17" customWidth="1"/>
    <col min="15631" max="15631" width="11.42578125" style="17" customWidth="1"/>
    <col min="15632" max="15872" width="9.140625" style="17"/>
    <col min="15873" max="15873" width="12.42578125" style="17" customWidth="1"/>
    <col min="15874" max="15874" width="10.85546875" style="17" customWidth="1"/>
    <col min="15875" max="15875" width="12.42578125" style="17" customWidth="1"/>
    <col min="15876" max="15876" width="12.140625" style="17" customWidth="1"/>
    <col min="15877" max="15877" width="12.85546875" style="17" customWidth="1"/>
    <col min="15878" max="15878" width="11.140625" style="17" customWidth="1"/>
    <col min="15879" max="15879" width="10.5703125" style="17" customWidth="1"/>
    <col min="15880" max="15880" width="12.85546875" style="17" customWidth="1"/>
    <col min="15881" max="15881" width="11" style="17" customWidth="1"/>
    <col min="15882" max="15882" width="15.7109375" style="17" customWidth="1"/>
    <col min="15883" max="15883" width="12.5703125" style="17" customWidth="1"/>
    <col min="15884" max="15884" width="13.42578125" style="17" customWidth="1"/>
    <col min="15885" max="15885" width="12.42578125" style="17" customWidth="1"/>
    <col min="15886" max="15886" width="12.7109375" style="17" customWidth="1"/>
    <col min="15887" max="15887" width="11.42578125" style="17" customWidth="1"/>
    <col min="15888" max="16128" width="9.140625" style="17"/>
    <col min="16129" max="16129" width="12.42578125" style="17" customWidth="1"/>
    <col min="16130" max="16130" width="10.85546875" style="17" customWidth="1"/>
    <col min="16131" max="16131" width="12.42578125" style="17" customWidth="1"/>
    <col min="16132" max="16132" width="12.140625" style="17" customWidth="1"/>
    <col min="16133" max="16133" width="12.85546875" style="17" customWidth="1"/>
    <col min="16134" max="16134" width="11.140625" style="17" customWidth="1"/>
    <col min="16135" max="16135" width="10.5703125" style="17" customWidth="1"/>
    <col min="16136" max="16136" width="12.85546875" style="17" customWidth="1"/>
    <col min="16137" max="16137" width="11" style="17" customWidth="1"/>
    <col min="16138" max="16138" width="15.7109375" style="17" customWidth="1"/>
    <col min="16139" max="16139" width="12.5703125" style="17" customWidth="1"/>
    <col min="16140" max="16140" width="13.42578125" style="17" customWidth="1"/>
    <col min="16141" max="16141" width="12.42578125" style="17" customWidth="1"/>
    <col min="16142" max="16142" width="12.7109375" style="17" customWidth="1"/>
    <col min="16143" max="16143" width="11.42578125" style="17" customWidth="1"/>
    <col min="16144" max="16384" width="9.140625" style="17"/>
  </cols>
  <sheetData>
    <row r="1" spans="1:16" s="153" customFormat="1" ht="18" x14ac:dyDescent="0.35">
      <c r="A1" s="420" t="s">
        <v>347</v>
      </c>
      <c r="B1" s="420"/>
      <c r="C1" s="420"/>
      <c r="D1" s="420"/>
      <c r="E1" s="420"/>
      <c r="F1" s="420"/>
      <c r="G1" s="420"/>
      <c r="H1" s="420"/>
      <c r="I1" s="420"/>
      <c r="J1" s="420"/>
      <c r="K1" s="420"/>
      <c r="L1" s="420"/>
      <c r="M1" s="420"/>
      <c r="N1" s="420"/>
      <c r="O1" s="420"/>
    </row>
    <row r="2" spans="1:16" s="153" customFormat="1" ht="18" x14ac:dyDescent="0.35">
      <c r="A2" s="420" t="s">
        <v>42</v>
      </c>
      <c r="B2" s="420"/>
      <c r="C2" s="420"/>
      <c r="D2" s="420"/>
      <c r="E2" s="420"/>
      <c r="F2" s="420"/>
      <c r="G2" s="420"/>
      <c r="H2" s="420"/>
      <c r="I2" s="420"/>
      <c r="J2" s="420"/>
      <c r="K2" s="420"/>
      <c r="L2" s="420"/>
      <c r="M2" s="420"/>
      <c r="N2" s="420"/>
      <c r="O2" s="420"/>
    </row>
    <row r="3" spans="1:16" s="153" customFormat="1" ht="18" x14ac:dyDescent="0.35">
      <c r="A3" s="420" t="s">
        <v>348</v>
      </c>
      <c r="B3" s="420"/>
      <c r="C3" s="420"/>
      <c r="D3" s="420"/>
      <c r="E3" s="420"/>
      <c r="F3" s="420"/>
      <c r="G3" s="420"/>
      <c r="H3" s="420"/>
      <c r="I3" s="420"/>
      <c r="J3" s="420"/>
      <c r="K3" s="420"/>
      <c r="L3" s="420"/>
      <c r="M3" s="420"/>
      <c r="N3" s="420"/>
      <c r="O3" s="420"/>
    </row>
    <row r="4" spans="1:16" s="153" customFormat="1" ht="18" x14ac:dyDescent="0.35">
      <c r="A4" s="420" t="s">
        <v>400</v>
      </c>
      <c r="B4" s="420"/>
      <c r="C4" s="420"/>
      <c r="D4" s="420"/>
      <c r="E4" s="420"/>
      <c r="F4" s="420"/>
      <c r="G4" s="420"/>
      <c r="H4" s="420"/>
      <c r="I4" s="420"/>
      <c r="J4" s="420"/>
      <c r="K4" s="420"/>
      <c r="L4" s="420"/>
      <c r="M4" s="420"/>
      <c r="N4" s="420"/>
      <c r="O4" s="420"/>
    </row>
    <row r="5" spans="1:16" s="26" customFormat="1" ht="18.75" x14ac:dyDescent="0.3">
      <c r="A5" s="27"/>
      <c r="B5" s="25"/>
      <c r="C5" s="25"/>
      <c r="D5" s="25"/>
      <c r="E5" s="25"/>
      <c r="F5" s="25"/>
      <c r="G5" s="25"/>
      <c r="H5" s="25"/>
      <c r="I5" s="25"/>
      <c r="J5" s="25"/>
      <c r="K5" s="25"/>
      <c r="L5" s="25"/>
      <c r="M5" s="25"/>
      <c r="N5" s="25"/>
      <c r="O5" s="25"/>
    </row>
    <row r="6" spans="1:16" s="191" customFormat="1" ht="45" x14ac:dyDescent="0.3">
      <c r="A6" s="189" t="s">
        <v>179</v>
      </c>
      <c r="B6" s="190" t="s">
        <v>24</v>
      </c>
      <c r="C6" s="190" t="s">
        <v>25</v>
      </c>
      <c r="D6" s="190" t="s">
        <v>26</v>
      </c>
      <c r="E6" s="190" t="s">
        <v>239</v>
      </c>
      <c r="F6" s="190" t="s">
        <v>236</v>
      </c>
      <c r="G6" s="190" t="s">
        <v>180</v>
      </c>
      <c r="H6" s="190" t="s">
        <v>181</v>
      </c>
      <c r="I6" s="190" t="s">
        <v>182</v>
      </c>
      <c r="J6" s="190" t="s">
        <v>183</v>
      </c>
      <c r="K6" s="190" t="s">
        <v>184</v>
      </c>
      <c r="L6" s="190" t="s">
        <v>30</v>
      </c>
      <c r="M6" s="190" t="s">
        <v>237</v>
      </c>
      <c r="N6" s="190" t="s">
        <v>185</v>
      </c>
      <c r="O6" s="190" t="s">
        <v>380</v>
      </c>
    </row>
    <row r="7" spans="1:16" s="77" customFormat="1" ht="15" x14ac:dyDescent="0.3">
      <c r="A7" s="75" t="s">
        <v>186</v>
      </c>
      <c r="B7" s="192">
        <v>82930</v>
      </c>
      <c r="C7" s="192">
        <v>3219</v>
      </c>
      <c r="D7" s="192">
        <v>59187</v>
      </c>
      <c r="E7" s="192">
        <v>301218</v>
      </c>
      <c r="F7" s="192" t="s">
        <v>187</v>
      </c>
      <c r="G7" s="192">
        <v>6620</v>
      </c>
      <c r="H7" s="192" t="s">
        <v>187</v>
      </c>
      <c r="I7" s="192" t="s">
        <v>187</v>
      </c>
      <c r="J7" s="192" t="s">
        <v>187</v>
      </c>
      <c r="K7" s="192" t="s">
        <v>187</v>
      </c>
      <c r="L7" s="192" t="s">
        <v>187</v>
      </c>
      <c r="M7" s="192" t="s">
        <v>187</v>
      </c>
      <c r="N7" s="192">
        <v>453174</v>
      </c>
      <c r="O7" s="193"/>
    </row>
    <row r="8" spans="1:16" s="77" customFormat="1" ht="15" x14ac:dyDescent="0.3">
      <c r="A8" s="75" t="s">
        <v>188</v>
      </c>
      <c r="B8" s="192">
        <v>82859</v>
      </c>
      <c r="C8" s="192">
        <v>2878</v>
      </c>
      <c r="D8" s="192">
        <v>56265</v>
      </c>
      <c r="E8" s="192">
        <v>307059</v>
      </c>
      <c r="F8" s="192" t="s">
        <v>187</v>
      </c>
      <c r="G8" s="192">
        <v>6641</v>
      </c>
      <c r="H8" s="192" t="s">
        <v>187</v>
      </c>
      <c r="I8" s="192" t="s">
        <v>187</v>
      </c>
      <c r="J8" s="192" t="s">
        <v>187</v>
      </c>
      <c r="K8" s="192" t="s">
        <v>187</v>
      </c>
      <c r="L8" s="192" t="s">
        <v>187</v>
      </c>
      <c r="M8" s="192" t="s">
        <v>187</v>
      </c>
      <c r="N8" s="192">
        <v>455702</v>
      </c>
      <c r="O8" s="193">
        <f t="shared" ref="O8:O44" si="0">(N8-N7)/N7</f>
        <v>5.5784312427456118E-3</v>
      </c>
    </row>
    <row r="9" spans="1:16" s="77" customFormat="1" ht="15" x14ac:dyDescent="0.3">
      <c r="A9" s="75" t="s">
        <v>189</v>
      </c>
      <c r="B9" s="192">
        <v>80725</v>
      </c>
      <c r="C9" s="192">
        <v>2656</v>
      </c>
      <c r="D9" s="192">
        <v>56773</v>
      </c>
      <c r="E9" s="192">
        <v>315651</v>
      </c>
      <c r="F9" s="192" t="s">
        <v>187</v>
      </c>
      <c r="G9" s="192">
        <v>6559</v>
      </c>
      <c r="H9" s="192" t="s">
        <v>187</v>
      </c>
      <c r="I9" s="192" t="s">
        <v>187</v>
      </c>
      <c r="J9" s="192" t="s">
        <v>187</v>
      </c>
      <c r="K9" s="192" t="s">
        <v>187</v>
      </c>
      <c r="L9" s="192" t="s">
        <v>187</v>
      </c>
      <c r="M9" s="192" t="s">
        <v>187</v>
      </c>
      <c r="N9" s="192">
        <v>462364</v>
      </c>
      <c r="O9" s="193">
        <f t="shared" si="0"/>
        <v>1.4619202900140882E-2</v>
      </c>
    </row>
    <row r="10" spans="1:16" s="77" customFormat="1" ht="15" x14ac:dyDescent="0.3">
      <c r="A10" s="75" t="s">
        <v>190</v>
      </c>
      <c r="B10" s="192">
        <v>70010</v>
      </c>
      <c r="C10" s="192">
        <v>2349</v>
      </c>
      <c r="D10" s="192">
        <v>48266</v>
      </c>
      <c r="E10" s="192">
        <v>298483</v>
      </c>
      <c r="F10" s="192" t="s">
        <v>187</v>
      </c>
      <c r="G10" s="192">
        <v>6125</v>
      </c>
      <c r="H10" s="192" t="s">
        <v>187</v>
      </c>
      <c r="I10" s="192" t="s">
        <v>187</v>
      </c>
      <c r="J10" s="192" t="s">
        <v>187</v>
      </c>
      <c r="K10" s="192" t="s">
        <v>187</v>
      </c>
      <c r="L10" s="192" t="s">
        <v>187</v>
      </c>
      <c r="M10" s="192" t="s">
        <v>187</v>
      </c>
      <c r="N10" s="192">
        <v>425233</v>
      </c>
      <c r="O10" s="193">
        <f t="shared" si="0"/>
        <v>-8.0306857800347783E-2</v>
      </c>
    </row>
    <row r="11" spans="1:16" s="77" customFormat="1" ht="15" x14ac:dyDescent="0.3">
      <c r="A11" s="75" t="s">
        <v>191</v>
      </c>
      <c r="B11" s="192">
        <v>67330</v>
      </c>
      <c r="C11" s="192">
        <v>2000</v>
      </c>
      <c r="D11" s="192">
        <v>46537</v>
      </c>
      <c r="E11" s="192">
        <v>293623</v>
      </c>
      <c r="F11" s="192" t="s">
        <v>187</v>
      </c>
      <c r="G11" s="192">
        <v>6062</v>
      </c>
      <c r="H11" s="192" t="s">
        <v>187</v>
      </c>
      <c r="I11" s="192" t="s">
        <v>187</v>
      </c>
      <c r="J11" s="192" t="s">
        <v>187</v>
      </c>
      <c r="K11" s="192" t="s">
        <v>187</v>
      </c>
      <c r="L11" s="192" t="s">
        <v>187</v>
      </c>
      <c r="M11" s="192" t="s">
        <v>187</v>
      </c>
      <c r="N11" s="192">
        <v>415552</v>
      </c>
      <c r="O11" s="193">
        <f t="shared" si="0"/>
        <v>-2.2766342217090396E-2</v>
      </c>
    </row>
    <row r="12" spans="1:16" s="77" customFormat="1" ht="15" x14ac:dyDescent="0.3">
      <c r="A12" s="75" t="s">
        <v>192</v>
      </c>
      <c r="B12" s="192">
        <v>65203</v>
      </c>
      <c r="C12" s="192">
        <v>1755</v>
      </c>
      <c r="D12" s="192">
        <v>46728</v>
      </c>
      <c r="E12" s="192">
        <v>288619</v>
      </c>
      <c r="F12" s="192" t="s">
        <v>187</v>
      </c>
      <c r="G12" s="192">
        <v>5501</v>
      </c>
      <c r="H12" s="192" t="s">
        <v>187</v>
      </c>
      <c r="I12" s="192" t="s">
        <v>187</v>
      </c>
      <c r="J12" s="192" t="s">
        <v>187</v>
      </c>
      <c r="K12" s="192" t="s">
        <v>187</v>
      </c>
      <c r="L12" s="192" t="s">
        <v>187</v>
      </c>
      <c r="M12" s="192" t="s">
        <v>187</v>
      </c>
      <c r="N12" s="192">
        <v>407806</v>
      </c>
      <c r="O12" s="193">
        <f t="shared" si="0"/>
        <v>-1.8640266440782382E-2</v>
      </c>
    </row>
    <row r="13" spans="1:16" s="77" customFormat="1" ht="15" x14ac:dyDescent="0.3">
      <c r="A13" s="75" t="s">
        <v>193</v>
      </c>
      <c r="B13" s="192">
        <v>65849</v>
      </c>
      <c r="C13" s="192">
        <v>1634</v>
      </c>
      <c r="D13" s="192">
        <v>48349</v>
      </c>
      <c r="E13" s="192">
        <v>293188</v>
      </c>
      <c r="F13" s="192" t="s">
        <v>187</v>
      </c>
      <c r="G13" s="192">
        <v>5333</v>
      </c>
      <c r="H13" s="192" t="s">
        <v>187</v>
      </c>
      <c r="I13" s="192" t="s">
        <v>187</v>
      </c>
      <c r="J13" s="192" t="s">
        <v>187</v>
      </c>
      <c r="K13" s="192" t="s">
        <v>187</v>
      </c>
      <c r="L13" s="192" t="s">
        <v>187</v>
      </c>
      <c r="M13" s="192" t="s">
        <v>187</v>
      </c>
      <c r="N13" s="192">
        <v>414353</v>
      </c>
      <c r="O13" s="193">
        <f t="shared" si="0"/>
        <v>1.6054202243223493E-2</v>
      </c>
    </row>
    <row r="14" spans="1:16" s="77" customFormat="1" ht="15" x14ac:dyDescent="0.3">
      <c r="A14" s="75" t="s">
        <v>194</v>
      </c>
      <c r="B14" s="192">
        <v>69193</v>
      </c>
      <c r="C14" s="192">
        <v>1554</v>
      </c>
      <c r="D14" s="192">
        <v>51959</v>
      </c>
      <c r="E14" s="192">
        <v>313909</v>
      </c>
      <c r="F14" s="192" t="s">
        <v>187</v>
      </c>
      <c r="G14" s="192">
        <v>5315</v>
      </c>
      <c r="H14" s="192" t="s">
        <v>187</v>
      </c>
      <c r="I14" s="192" t="s">
        <v>187</v>
      </c>
      <c r="J14" s="192" t="s">
        <v>187</v>
      </c>
      <c r="K14" s="192" t="s">
        <v>187</v>
      </c>
      <c r="L14" s="192" t="s">
        <v>187</v>
      </c>
      <c r="M14" s="192" t="s">
        <v>187</v>
      </c>
      <c r="N14" s="192">
        <v>441930</v>
      </c>
      <c r="O14" s="193">
        <f t="shared" si="0"/>
        <v>6.6554363067239775E-2</v>
      </c>
    </row>
    <row r="15" spans="1:16" s="77" customFormat="1" ht="15" x14ac:dyDescent="0.3">
      <c r="A15" s="75" t="s">
        <v>195</v>
      </c>
      <c r="B15" s="192">
        <v>72295</v>
      </c>
      <c r="C15" s="192">
        <v>1462</v>
      </c>
      <c r="D15" s="192">
        <v>54924</v>
      </c>
      <c r="E15" s="192">
        <v>317983</v>
      </c>
      <c r="F15" s="192" t="s">
        <v>187</v>
      </c>
      <c r="G15" s="192">
        <v>5361</v>
      </c>
      <c r="H15" s="192" t="s">
        <v>187</v>
      </c>
      <c r="I15" s="192" t="s">
        <v>187</v>
      </c>
      <c r="J15" s="192" t="s">
        <v>187</v>
      </c>
      <c r="K15" s="192" t="s">
        <v>187</v>
      </c>
      <c r="L15" s="192" t="s">
        <v>187</v>
      </c>
      <c r="M15" s="192" t="s">
        <v>187</v>
      </c>
      <c r="N15" s="192">
        <v>452025</v>
      </c>
      <c r="O15" s="193">
        <f t="shared" si="0"/>
        <v>2.2842984183015409E-2</v>
      </c>
    </row>
    <row r="16" spans="1:16" s="77" customFormat="1" ht="15" x14ac:dyDescent="0.3">
      <c r="A16" s="75" t="s">
        <v>196</v>
      </c>
      <c r="B16" s="192">
        <v>76308</v>
      </c>
      <c r="C16" s="192">
        <v>1394</v>
      </c>
      <c r="D16" s="192">
        <v>58258</v>
      </c>
      <c r="E16" s="192">
        <v>323778</v>
      </c>
      <c r="F16" s="192" t="s">
        <v>187</v>
      </c>
      <c r="G16" s="192">
        <v>5563</v>
      </c>
      <c r="H16" s="192">
        <v>9482</v>
      </c>
      <c r="I16" s="192">
        <v>6543</v>
      </c>
      <c r="J16" s="192" t="s">
        <v>187</v>
      </c>
      <c r="K16" s="192">
        <v>413</v>
      </c>
      <c r="L16" s="192" t="s">
        <v>187</v>
      </c>
      <c r="M16" s="192" t="s">
        <v>187</v>
      </c>
      <c r="N16" s="192">
        <v>481739</v>
      </c>
      <c r="O16" s="193">
        <f t="shared" si="0"/>
        <v>6.5735302250981689E-2</v>
      </c>
      <c r="P16" s="194"/>
    </row>
    <row r="17" spans="1:17" s="77" customFormat="1" ht="15" x14ac:dyDescent="0.3">
      <c r="A17" s="75" t="s">
        <v>197</v>
      </c>
      <c r="B17" s="192">
        <v>80044</v>
      </c>
      <c r="C17" s="192">
        <v>1304</v>
      </c>
      <c r="D17" s="192">
        <v>62419</v>
      </c>
      <c r="E17" s="192">
        <v>352321</v>
      </c>
      <c r="F17" s="192" t="s">
        <v>187</v>
      </c>
      <c r="G17" s="192">
        <v>6009</v>
      </c>
      <c r="H17" s="192">
        <v>20277</v>
      </c>
      <c r="I17" s="192">
        <v>19615</v>
      </c>
      <c r="J17" s="192">
        <v>19064</v>
      </c>
      <c r="K17" s="192">
        <v>561</v>
      </c>
      <c r="L17" s="192" t="s">
        <v>187</v>
      </c>
      <c r="M17" s="192" t="s">
        <v>187</v>
      </c>
      <c r="N17" s="192">
        <v>561614</v>
      </c>
      <c r="O17" s="193">
        <f t="shared" si="0"/>
        <v>0.165805550308362</v>
      </c>
    </row>
    <row r="18" spans="1:17" s="77" customFormat="1" ht="15" x14ac:dyDescent="0.3">
      <c r="A18" s="75" t="s">
        <v>198</v>
      </c>
      <c r="B18" s="192">
        <v>80266</v>
      </c>
      <c r="C18" s="192">
        <v>1220</v>
      </c>
      <c r="D18" s="192">
        <v>64875</v>
      </c>
      <c r="E18" s="192">
        <v>387882</v>
      </c>
      <c r="F18" s="192" t="s">
        <v>187</v>
      </c>
      <c r="G18" s="192">
        <v>5176</v>
      </c>
      <c r="H18" s="192">
        <v>28563</v>
      </c>
      <c r="I18" s="192">
        <v>36429</v>
      </c>
      <c r="J18" s="192">
        <v>33929</v>
      </c>
      <c r="K18" s="192">
        <v>1011</v>
      </c>
      <c r="L18" s="192" t="s">
        <v>187</v>
      </c>
      <c r="M18" s="192" t="s">
        <v>187</v>
      </c>
      <c r="N18" s="192">
        <v>639351</v>
      </c>
      <c r="O18" s="193">
        <f t="shared" si="0"/>
        <v>0.13841713347601733</v>
      </c>
    </row>
    <row r="19" spans="1:17" s="77" customFormat="1" ht="15" x14ac:dyDescent="0.3">
      <c r="A19" s="75" t="s">
        <v>199</v>
      </c>
      <c r="B19" s="192">
        <v>81466</v>
      </c>
      <c r="C19" s="192">
        <v>1116</v>
      </c>
      <c r="D19" s="192">
        <v>71397</v>
      </c>
      <c r="E19" s="192">
        <v>451983</v>
      </c>
      <c r="F19" s="192" t="s">
        <v>187</v>
      </c>
      <c r="G19" s="192">
        <v>4296</v>
      </c>
      <c r="H19" s="192">
        <v>37200</v>
      </c>
      <c r="I19" s="192">
        <v>61210</v>
      </c>
      <c r="J19" s="192">
        <v>42949</v>
      </c>
      <c r="K19" s="192">
        <v>1675</v>
      </c>
      <c r="L19" s="192" t="s">
        <v>187</v>
      </c>
      <c r="M19" s="192" t="s">
        <v>187</v>
      </c>
      <c r="N19" s="192">
        <v>753292</v>
      </c>
      <c r="O19" s="193">
        <f t="shared" si="0"/>
        <v>0.17821353215995595</v>
      </c>
      <c r="Q19" s="194"/>
    </row>
    <row r="20" spans="1:17" s="77" customFormat="1" ht="15" x14ac:dyDescent="0.3">
      <c r="A20" s="75" t="s">
        <v>200</v>
      </c>
      <c r="B20" s="192">
        <v>83337</v>
      </c>
      <c r="C20" s="192">
        <v>1064</v>
      </c>
      <c r="D20" s="192">
        <v>79282</v>
      </c>
      <c r="E20" s="192">
        <v>513023</v>
      </c>
      <c r="F20" s="192" t="s">
        <v>187</v>
      </c>
      <c r="G20" s="192">
        <v>4139</v>
      </c>
      <c r="H20" s="192">
        <v>43330</v>
      </c>
      <c r="I20" s="192">
        <v>94922</v>
      </c>
      <c r="J20" s="192">
        <v>56871</v>
      </c>
      <c r="K20" s="192">
        <v>1955</v>
      </c>
      <c r="L20" s="192" t="s">
        <v>187</v>
      </c>
      <c r="M20" s="192" t="s">
        <v>187</v>
      </c>
      <c r="N20" s="192">
        <v>877923</v>
      </c>
      <c r="O20" s="193">
        <f t="shared" si="0"/>
        <v>0.1654484582339916</v>
      </c>
    </row>
    <row r="21" spans="1:17" s="77" customFormat="1" ht="15" x14ac:dyDescent="0.3">
      <c r="A21" s="75" t="s">
        <v>201</v>
      </c>
      <c r="B21" s="192">
        <v>85702</v>
      </c>
      <c r="C21" s="192">
        <v>1003</v>
      </c>
      <c r="D21" s="192">
        <v>87664</v>
      </c>
      <c r="E21" s="192">
        <v>562661</v>
      </c>
      <c r="F21" s="192" t="s">
        <v>187</v>
      </c>
      <c r="G21" s="192">
        <v>4133</v>
      </c>
      <c r="H21" s="192">
        <v>45629</v>
      </c>
      <c r="I21" s="192">
        <v>132348</v>
      </c>
      <c r="J21" s="192">
        <v>71120</v>
      </c>
      <c r="K21" s="192">
        <v>2437</v>
      </c>
      <c r="L21" s="192" t="s">
        <v>187</v>
      </c>
      <c r="M21" s="192" t="s">
        <v>187</v>
      </c>
      <c r="N21" s="192">
        <v>992697</v>
      </c>
      <c r="O21" s="193">
        <f t="shared" si="0"/>
        <v>0.13073356091593455</v>
      </c>
    </row>
    <row r="22" spans="1:17" s="77" customFormat="1" ht="15" x14ac:dyDescent="0.3">
      <c r="A22" s="75" t="s">
        <v>202</v>
      </c>
      <c r="B22" s="192">
        <v>86111</v>
      </c>
      <c r="C22" s="192">
        <v>929</v>
      </c>
      <c r="D22" s="192">
        <v>90889</v>
      </c>
      <c r="E22" s="192">
        <v>581397</v>
      </c>
      <c r="F22" s="192" t="s">
        <v>187</v>
      </c>
      <c r="G22" s="192">
        <v>4100</v>
      </c>
      <c r="H22" s="192">
        <v>46970</v>
      </c>
      <c r="I22" s="192">
        <v>162417</v>
      </c>
      <c r="J22" s="192">
        <v>83460</v>
      </c>
      <c r="K22" s="192">
        <v>2330</v>
      </c>
      <c r="L22" s="192" t="s">
        <v>187</v>
      </c>
      <c r="M22" s="192" t="s">
        <v>187</v>
      </c>
      <c r="N22" s="192">
        <v>1058603</v>
      </c>
      <c r="O22" s="193">
        <f t="shared" si="0"/>
        <v>6.6390852395040986E-2</v>
      </c>
    </row>
    <row r="23" spans="1:17" s="77" customFormat="1" ht="15" x14ac:dyDescent="0.3">
      <c r="A23" s="75" t="s">
        <v>203</v>
      </c>
      <c r="B23" s="192">
        <v>127514</v>
      </c>
      <c r="C23" s="192">
        <v>2716</v>
      </c>
      <c r="D23" s="192">
        <v>155215</v>
      </c>
      <c r="E23" s="192">
        <v>533300</v>
      </c>
      <c r="F23" s="192" t="s">
        <v>187</v>
      </c>
      <c r="G23" s="192">
        <v>3808</v>
      </c>
      <c r="H23" s="192">
        <v>48115</v>
      </c>
      <c r="I23" s="192">
        <v>216888</v>
      </c>
      <c r="J23" s="192">
        <v>48373</v>
      </c>
      <c r="K23" s="192">
        <v>2857</v>
      </c>
      <c r="L23" s="192" t="s">
        <v>187</v>
      </c>
      <c r="M23" s="192" t="s">
        <v>187</v>
      </c>
      <c r="N23" s="192">
        <v>1138786</v>
      </c>
      <c r="O23" s="193">
        <f t="shared" si="0"/>
        <v>7.5744164715195406E-2</v>
      </c>
    </row>
    <row r="24" spans="1:17" s="77" customFormat="1" ht="15" x14ac:dyDescent="0.3">
      <c r="A24" s="75" t="s">
        <v>204</v>
      </c>
      <c r="B24" s="192">
        <v>131496</v>
      </c>
      <c r="C24" s="192">
        <v>2710</v>
      </c>
      <c r="D24" s="192">
        <v>171204</v>
      </c>
      <c r="E24" s="192">
        <v>496501</v>
      </c>
      <c r="F24" s="192" t="s">
        <v>187</v>
      </c>
      <c r="G24" s="192">
        <v>3696</v>
      </c>
      <c r="H24" s="192">
        <v>52466</v>
      </c>
      <c r="I24" s="192">
        <v>261525</v>
      </c>
      <c r="J24" s="192">
        <v>53072</v>
      </c>
      <c r="K24" s="192">
        <v>3919</v>
      </c>
      <c r="L24" s="192" t="s">
        <v>187</v>
      </c>
      <c r="M24" s="192" t="s">
        <v>187</v>
      </c>
      <c r="N24" s="192">
        <v>1176589</v>
      </c>
      <c r="O24" s="193">
        <f t="shared" si="0"/>
        <v>3.3195877012889168E-2</v>
      </c>
    </row>
    <row r="25" spans="1:17" s="77" customFormat="1" ht="15" x14ac:dyDescent="0.3">
      <c r="A25" s="75" t="s">
        <v>205</v>
      </c>
      <c r="B25" s="192">
        <v>132173</v>
      </c>
      <c r="C25" s="192">
        <v>2593</v>
      </c>
      <c r="D25" s="192">
        <v>176160</v>
      </c>
      <c r="E25" s="192">
        <v>462881</v>
      </c>
      <c r="F25" s="192" t="s">
        <v>187</v>
      </c>
      <c r="G25" s="192">
        <v>3747</v>
      </c>
      <c r="H25" s="192">
        <v>55838</v>
      </c>
      <c r="I25" s="192">
        <v>295882</v>
      </c>
      <c r="J25" s="192">
        <v>58036</v>
      </c>
      <c r="K25" s="192">
        <v>4823</v>
      </c>
      <c r="L25" s="192" t="s">
        <v>187</v>
      </c>
      <c r="M25" s="192" t="s">
        <v>187</v>
      </c>
      <c r="N25" s="192">
        <v>1192133</v>
      </c>
      <c r="O25" s="193">
        <f t="shared" si="0"/>
        <v>1.3211070305773724E-2</v>
      </c>
    </row>
    <row r="26" spans="1:17" s="77" customFormat="1" ht="15" x14ac:dyDescent="0.3">
      <c r="A26" s="75" t="s">
        <v>206</v>
      </c>
      <c r="B26" s="192">
        <v>131332</v>
      </c>
      <c r="C26" s="192">
        <v>2531</v>
      </c>
      <c r="D26" s="192">
        <v>180461</v>
      </c>
      <c r="E26" s="192">
        <v>414853</v>
      </c>
      <c r="F26" s="192" t="s">
        <v>187</v>
      </c>
      <c r="G26" s="192">
        <v>3905</v>
      </c>
      <c r="H26" s="192">
        <v>58899</v>
      </c>
      <c r="I26" s="192">
        <v>337849</v>
      </c>
      <c r="J26" s="192">
        <v>61032</v>
      </c>
      <c r="K26" s="192">
        <v>6311</v>
      </c>
      <c r="L26" s="192" t="s">
        <v>187</v>
      </c>
      <c r="M26" s="192" t="s">
        <v>187</v>
      </c>
      <c r="N26" s="192">
        <v>1197173</v>
      </c>
      <c r="O26" s="193">
        <f t="shared" si="0"/>
        <v>4.2277162028062304E-3</v>
      </c>
    </row>
    <row r="27" spans="1:17" s="77" customFormat="1" ht="15" x14ac:dyDescent="0.3">
      <c r="A27" s="75" t="s">
        <v>207</v>
      </c>
      <c r="B27" s="192">
        <v>152582</v>
      </c>
      <c r="C27" s="192">
        <v>2497</v>
      </c>
      <c r="D27" s="192">
        <v>199523</v>
      </c>
      <c r="E27" s="192">
        <v>344621</v>
      </c>
      <c r="F27" s="192" t="s">
        <v>187</v>
      </c>
      <c r="G27" s="192">
        <v>3941</v>
      </c>
      <c r="H27" s="192">
        <v>60896</v>
      </c>
      <c r="I27" s="192">
        <v>371986</v>
      </c>
      <c r="J27" s="192">
        <v>32737</v>
      </c>
      <c r="K27" s="192">
        <v>8036</v>
      </c>
      <c r="L27" s="192" t="s">
        <v>187</v>
      </c>
      <c r="M27" s="192" t="s">
        <v>187</v>
      </c>
      <c r="N27" s="192">
        <v>1176819</v>
      </c>
      <c r="O27" s="193">
        <f t="shared" si="0"/>
        <v>-1.7001719885095971E-2</v>
      </c>
    </row>
    <row r="28" spans="1:17" s="77" customFormat="1" ht="15" x14ac:dyDescent="0.3">
      <c r="A28" s="75" t="s">
        <v>208</v>
      </c>
      <c r="B28" s="192">
        <v>154222</v>
      </c>
      <c r="C28" s="192">
        <v>2428</v>
      </c>
      <c r="D28" s="192">
        <v>205205</v>
      </c>
      <c r="E28" s="192">
        <v>330113</v>
      </c>
      <c r="F28" s="192" t="s">
        <v>187</v>
      </c>
      <c r="G28" s="192">
        <v>4063</v>
      </c>
      <c r="H28" s="192">
        <v>60918</v>
      </c>
      <c r="I28" s="192">
        <v>421158</v>
      </c>
      <c r="J28" s="192">
        <v>33302</v>
      </c>
      <c r="K28" s="192">
        <v>9857</v>
      </c>
      <c r="L28" s="192" t="s">
        <v>187</v>
      </c>
      <c r="M28" s="192" t="s">
        <v>187</v>
      </c>
      <c r="N28" s="192">
        <v>1221266</v>
      </c>
      <c r="O28" s="193">
        <f t="shared" si="0"/>
        <v>3.7768764780310313E-2</v>
      </c>
    </row>
    <row r="29" spans="1:17" s="77" customFormat="1" ht="15" x14ac:dyDescent="0.3">
      <c r="A29" s="75" t="s">
        <v>209</v>
      </c>
      <c r="B29" s="192">
        <v>154284</v>
      </c>
      <c r="C29" s="192">
        <v>2357</v>
      </c>
      <c r="D29" s="192">
        <v>212798</v>
      </c>
      <c r="E29" s="192">
        <v>450472</v>
      </c>
      <c r="F29" s="192" t="s">
        <v>187</v>
      </c>
      <c r="G29" s="192">
        <v>4195</v>
      </c>
      <c r="H29" s="192">
        <v>57318</v>
      </c>
      <c r="I29" s="192">
        <v>424436</v>
      </c>
      <c r="J29" s="192">
        <v>36053</v>
      </c>
      <c r="K29" s="192">
        <v>12680</v>
      </c>
      <c r="L29" s="192" t="s">
        <v>187</v>
      </c>
      <c r="M29" s="192" t="s">
        <v>187</v>
      </c>
      <c r="N29" s="192">
        <v>1354593</v>
      </c>
      <c r="O29" s="193">
        <f t="shared" si="0"/>
        <v>0.10917113880186625</v>
      </c>
    </row>
    <row r="30" spans="1:17" s="77" customFormat="1" ht="15" x14ac:dyDescent="0.3">
      <c r="A30" s="75" t="s">
        <v>210</v>
      </c>
      <c r="B30" s="192">
        <v>153282</v>
      </c>
      <c r="C30" s="192">
        <v>2334</v>
      </c>
      <c r="D30" s="192">
        <v>221813</v>
      </c>
      <c r="E30" s="192">
        <v>456148</v>
      </c>
      <c r="F30" s="192" t="s">
        <v>187</v>
      </c>
      <c r="G30" s="192">
        <v>4737</v>
      </c>
      <c r="H30" s="192">
        <v>53009</v>
      </c>
      <c r="I30" s="192">
        <v>444299</v>
      </c>
      <c r="J30" s="192">
        <v>39799</v>
      </c>
      <c r="K30" s="192">
        <v>14523</v>
      </c>
      <c r="L30" s="192">
        <v>84</v>
      </c>
      <c r="M30" s="192" t="s">
        <v>187</v>
      </c>
      <c r="N30" s="192">
        <v>1390028</v>
      </c>
      <c r="O30" s="193">
        <f t="shared" si="0"/>
        <v>2.615914891041073E-2</v>
      </c>
    </row>
    <row r="31" spans="1:17" s="77" customFormat="1" ht="15" x14ac:dyDescent="0.3">
      <c r="A31" s="75" t="s">
        <v>211</v>
      </c>
      <c r="B31" s="192">
        <v>151672</v>
      </c>
      <c r="C31" s="192">
        <v>2226</v>
      </c>
      <c r="D31" s="192">
        <v>228159</v>
      </c>
      <c r="E31" s="192">
        <v>478641</v>
      </c>
      <c r="F31" s="192" t="s">
        <v>187</v>
      </c>
      <c r="G31" s="192">
        <v>4881</v>
      </c>
      <c r="H31" s="192">
        <v>51111</v>
      </c>
      <c r="I31" s="192">
        <v>474557</v>
      </c>
      <c r="J31" s="192">
        <v>41030</v>
      </c>
      <c r="K31" s="192">
        <v>14805</v>
      </c>
      <c r="L31" s="192">
        <v>201</v>
      </c>
      <c r="M31" s="192" t="s">
        <v>187</v>
      </c>
      <c r="N31" s="192">
        <v>1447283</v>
      </c>
      <c r="O31" s="193">
        <f t="shared" si="0"/>
        <v>4.1189817759066723E-2</v>
      </c>
    </row>
    <row r="32" spans="1:17" s="77" customFormat="1" ht="15" x14ac:dyDescent="0.3">
      <c r="A32" s="75" t="s">
        <v>212</v>
      </c>
      <c r="B32" s="192">
        <v>151478</v>
      </c>
      <c r="C32" s="192">
        <v>2177</v>
      </c>
      <c r="D32" s="192">
        <v>238810</v>
      </c>
      <c r="E32" s="192">
        <v>485856</v>
      </c>
      <c r="F32" s="192" t="s">
        <v>187</v>
      </c>
      <c r="G32" s="192">
        <v>4882</v>
      </c>
      <c r="H32" s="192">
        <v>53768</v>
      </c>
      <c r="I32" s="192">
        <v>517251</v>
      </c>
      <c r="J32" s="192">
        <v>42413</v>
      </c>
      <c r="K32" s="192">
        <v>15528</v>
      </c>
      <c r="L32" s="192">
        <v>197</v>
      </c>
      <c r="M32" s="192" t="s">
        <v>187</v>
      </c>
      <c r="N32" s="192">
        <v>1512360</v>
      </c>
      <c r="O32" s="193">
        <f t="shared" si="0"/>
        <v>4.4964944658370198E-2</v>
      </c>
    </row>
    <row r="33" spans="1:17" s="77" customFormat="1" ht="15" x14ac:dyDescent="0.3">
      <c r="A33" s="75" t="s">
        <v>213</v>
      </c>
      <c r="B33" s="192">
        <v>151512</v>
      </c>
      <c r="C33" s="192">
        <v>2130</v>
      </c>
      <c r="D33" s="192">
        <v>249921</v>
      </c>
      <c r="E33" s="192">
        <v>468711</v>
      </c>
      <c r="F33" s="192" t="s">
        <v>187</v>
      </c>
      <c r="G33" s="192">
        <v>5366</v>
      </c>
      <c r="H33" s="192">
        <v>57190</v>
      </c>
      <c r="I33" s="192">
        <v>567060</v>
      </c>
      <c r="J33" s="192">
        <v>44130</v>
      </c>
      <c r="K33" s="192">
        <v>17496</v>
      </c>
      <c r="L33" s="192">
        <v>235</v>
      </c>
      <c r="M33" s="192" t="s">
        <v>187</v>
      </c>
      <c r="N33" s="192">
        <v>1563751</v>
      </c>
      <c r="O33" s="193">
        <f t="shared" si="0"/>
        <v>3.3980665978999708E-2</v>
      </c>
    </row>
    <row r="34" spans="1:17" s="77" customFormat="1" ht="15" x14ac:dyDescent="0.3">
      <c r="A34" s="75" t="s">
        <v>214</v>
      </c>
      <c r="B34" s="192">
        <v>149961</v>
      </c>
      <c r="C34" s="192">
        <v>2084</v>
      </c>
      <c r="D34" s="192">
        <v>257344</v>
      </c>
      <c r="E34" s="192">
        <v>446108</v>
      </c>
      <c r="F34" s="192">
        <v>22554</v>
      </c>
      <c r="G34" s="192">
        <v>5511</v>
      </c>
      <c r="H34" s="192">
        <v>58518</v>
      </c>
      <c r="I34" s="192">
        <v>588417</v>
      </c>
      <c r="J34" s="192">
        <v>52895</v>
      </c>
      <c r="K34" s="192">
        <v>18980</v>
      </c>
      <c r="L34" s="192">
        <v>273</v>
      </c>
      <c r="M34" s="192">
        <v>41812</v>
      </c>
      <c r="N34" s="192">
        <v>1644457</v>
      </c>
      <c r="O34" s="193">
        <f t="shared" si="0"/>
        <v>5.1610518554424584E-2</v>
      </c>
    </row>
    <row r="35" spans="1:17" s="77" customFormat="1" ht="15" x14ac:dyDescent="0.3">
      <c r="A35" s="75" t="s">
        <v>215</v>
      </c>
      <c r="B35" s="192">
        <v>147813</v>
      </c>
      <c r="C35" s="192">
        <v>1988</v>
      </c>
      <c r="D35" s="192">
        <v>261594</v>
      </c>
      <c r="E35" s="192">
        <v>410325</v>
      </c>
      <c r="F35" s="192">
        <v>40728</v>
      </c>
      <c r="G35" s="192">
        <v>5599</v>
      </c>
      <c r="H35" s="192">
        <v>60016</v>
      </c>
      <c r="I35" s="192">
        <v>622292</v>
      </c>
      <c r="J35" s="192">
        <v>56612</v>
      </c>
      <c r="K35" s="192">
        <v>20731</v>
      </c>
      <c r="L35" s="192">
        <v>321</v>
      </c>
      <c r="M35" s="192">
        <v>54009</v>
      </c>
      <c r="N35" s="192">
        <v>1682028</v>
      </c>
      <c r="O35" s="193">
        <f t="shared" si="0"/>
        <v>2.2847055289375154E-2</v>
      </c>
      <c r="Q35" s="194"/>
    </row>
    <row r="36" spans="1:17" s="77" customFormat="1" ht="15" x14ac:dyDescent="0.3">
      <c r="A36" s="75" t="s">
        <v>216</v>
      </c>
      <c r="B36" s="192">
        <v>145898</v>
      </c>
      <c r="C36" s="192">
        <v>1923</v>
      </c>
      <c r="D36" s="192">
        <v>267843</v>
      </c>
      <c r="E36" s="192">
        <f>451186-47621</f>
        <v>403565</v>
      </c>
      <c r="F36" s="192">
        <v>47621</v>
      </c>
      <c r="G36" s="192">
        <v>5746</v>
      </c>
      <c r="H36" s="192">
        <v>59628</v>
      </c>
      <c r="I36" s="192">
        <v>655311</v>
      </c>
      <c r="J36" s="192">
        <v>59428</v>
      </c>
      <c r="K36" s="192">
        <v>21626</v>
      </c>
      <c r="L36" s="192">
        <v>427</v>
      </c>
      <c r="M36" s="192">
        <v>57396</v>
      </c>
      <c r="N36" s="192">
        <v>1726412</v>
      </c>
      <c r="O36" s="193">
        <f t="shared" si="0"/>
        <v>2.6387194505680049E-2</v>
      </c>
    </row>
    <row r="37" spans="1:17" s="77" customFormat="1" ht="15" x14ac:dyDescent="0.3">
      <c r="A37" s="75" t="s">
        <v>217</v>
      </c>
      <c r="B37" s="192">
        <v>143144</v>
      </c>
      <c r="C37" s="192">
        <v>1946</v>
      </c>
      <c r="D37" s="192">
        <v>275497</v>
      </c>
      <c r="E37" s="192">
        <v>426822</v>
      </c>
      <c r="F37" s="192">
        <v>61809</v>
      </c>
      <c r="G37" s="192">
        <v>5364</v>
      </c>
      <c r="H37" s="192">
        <v>58435</v>
      </c>
      <c r="I37" s="192">
        <v>706667</v>
      </c>
      <c r="J37" s="192">
        <v>64138</v>
      </c>
      <c r="K37" s="192">
        <v>21389</v>
      </c>
      <c r="L37" s="192">
        <v>530</v>
      </c>
      <c r="M37" s="192">
        <v>55722</v>
      </c>
      <c r="N37" s="192">
        <v>1821463</v>
      </c>
      <c r="O37" s="193">
        <f t="shared" si="0"/>
        <v>5.5056962069309066E-2</v>
      </c>
    </row>
    <row r="38" spans="1:17" s="77" customFormat="1" ht="15" x14ac:dyDescent="0.3">
      <c r="A38" s="75" t="s">
        <v>218</v>
      </c>
      <c r="B38" s="192">
        <v>142130</v>
      </c>
      <c r="C38" s="192">
        <v>1944</v>
      </c>
      <c r="D38" s="192">
        <v>286747</v>
      </c>
      <c r="E38" s="192">
        <v>442778</v>
      </c>
      <c r="F38" s="192">
        <v>77386</v>
      </c>
      <c r="G38" s="192">
        <v>5022</v>
      </c>
      <c r="H38" s="192">
        <v>57296</v>
      </c>
      <c r="I38" s="192">
        <v>759465</v>
      </c>
      <c r="J38" s="192">
        <v>69610</v>
      </c>
      <c r="K38" s="192">
        <v>20128</v>
      </c>
      <c r="L38" s="192">
        <v>624</v>
      </c>
      <c r="M38" s="192">
        <v>51591</v>
      </c>
      <c r="N38" s="192">
        <v>1914721</v>
      </c>
      <c r="O38" s="193">
        <f t="shared" si="0"/>
        <v>5.1199502817240866E-2</v>
      </c>
    </row>
    <row r="39" spans="1:17" s="77" customFormat="1" ht="15" x14ac:dyDescent="0.3">
      <c r="A39" s="75" t="s">
        <v>219</v>
      </c>
      <c r="B39" s="192">
        <v>143563</v>
      </c>
      <c r="C39" s="192">
        <v>1992</v>
      </c>
      <c r="D39" s="192">
        <v>299123</v>
      </c>
      <c r="E39" s="192">
        <v>452172</v>
      </c>
      <c r="F39" s="192">
        <v>87647</v>
      </c>
      <c r="G39" s="192">
        <v>4848</v>
      </c>
      <c r="H39" s="192">
        <v>58031</v>
      </c>
      <c r="I39" s="192">
        <v>789179</v>
      </c>
      <c r="J39" s="192">
        <v>74600</v>
      </c>
      <c r="K39" s="192">
        <v>18979</v>
      </c>
      <c r="L39" s="192">
        <v>693</v>
      </c>
      <c r="M39" s="192">
        <v>53188</v>
      </c>
      <c r="N39" s="192">
        <v>1984015</v>
      </c>
      <c r="O39" s="193">
        <f t="shared" si="0"/>
        <v>3.6190129005740264E-2</v>
      </c>
    </row>
    <row r="40" spans="1:17" s="77" customFormat="1" ht="15" x14ac:dyDescent="0.3">
      <c r="A40" s="75" t="s">
        <v>220</v>
      </c>
      <c r="B40" s="192">
        <v>143191</v>
      </c>
      <c r="C40" s="192">
        <v>1992</v>
      </c>
      <c r="D40" s="192">
        <v>305786</v>
      </c>
      <c r="E40" s="192">
        <v>439595</v>
      </c>
      <c r="F40" s="192">
        <v>88280</v>
      </c>
      <c r="G40" s="192">
        <v>4464</v>
      </c>
      <c r="H40" s="192">
        <v>60227</v>
      </c>
      <c r="I40" s="192">
        <v>815971</v>
      </c>
      <c r="J40" s="192">
        <v>81060</v>
      </c>
      <c r="K40" s="192">
        <v>18051</v>
      </c>
      <c r="L40" s="192">
        <v>685</v>
      </c>
      <c r="M40" s="192">
        <v>53001</v>
      </c>
      <c r="N40" s="192">
        <v>2012303</v>
      </c>
      <c r="O40" s="193">
        <f t="shared" si="0"/>
        <v>1.4257956719077225E-2</v>
      </c>
    </row>
    <row r="41" spans="1:17" s="77" customFormat="1" ht="15" x14ac:dyDescent="0.3">
      <c r="A41" s="75" t="s">
        <v>221</v>
      </c>
      <c r="B41" s="192">
        <v>143508</v>
      </c>
      <c r="C41" s="192">
        <v>1964</v>
      </c>
      <c r="D41" s="192">
        <v>311154</v>
      </c>
      <c r="E41" s="192">
        <v>419874</v>
      </c>
      <c r="F41" s="192">
        <v>82610</v>
      </c>
      <c r="G41" s="192">
        <v>4413</v>
      </c>
      <c r="H41" s="192">
        <v>60961</v>
      </c>
      <c r="I41" s="192">
        <v>854454</v>
      </c>
      <c r="J41" s="192">
        <v>83004</v>
      </c>
      <c r="K41" s="192">
        <v>21492</v>
      </c>
      <c r="L41" s="192">
        <v>737</v>
      </c>
      <c r="M41" s="192">
        <v>54080</v>
      </c>
      <c r="N41" s="192">
        <v>2038251</v>
      </c>
      <c r="O41" s="193">
        <f t="shared" si="0"/>
        <v>1.289467838590908E-2</v>
      </c>
    </row>
    <row r="42" spans="1:17" s="77" customFormat="1" ht="15" x14ac:dyDescent="0.3">
      <c r="A42" s="75" t="s">
        <v>222</v>
      </c>
      <c r="B42" s="192">
        <v>137055</v>
      </c>
      <c r="C42" s="192">
        <v>2039</v>
      </c>
      <c r="D42" s="192">
        <v>321737</v>
      </c>
      <c r="E42" s="192">
        <v>453300</v>
      </c>
      <c r="F42" s="192">
        <v>73814</v>
      </c>
      <c r="G42" s="192">
        <v>4655</v>
      </c>
      <c r="H42" s="192">
        <v>49793</v>
      </c>
      <c r="I42" s="192">
        <v>817808</v>
      </c>
      <c r="J42" s="192">
        <v>81491</v>
      </c>
      <c r="K42" s="192">
        <v>24296</v>
      </c>
      <c r="L42" s="192">
        <v>748</v>
      </c>
      <c r="M42" s="192">
        <v>127582</v>
      </c>
      <c r="N42" s="192">
        <f>SUM(B42:M42)</f>
        <v>2094318</v>
      </c>
      <c r="O42" s="193">
        <v>2.7507407085780897E-2</v>
      </c>
    </row>
    <row r="43" spans="1:17" s="77" customFormat="1" ht="15" x14ac:dyDescent="0.3">
      <c r="A43" s="75" t="s">
        <v>223</v>
      </c>
      <c r="B43" s="192">
        <v>141887</v>
      </c>
      <c r="C43" s="192">
        <v>1931</v>
      </c>
      <c r="D43" s="192">
        <v>319460</v>
      </c>
      <c r="E43" s="192">
        <v>648988</v>
      </c>
      <c r="F43" s="192">
        <v>90351</v>
      </c>
      <c r="G43" s="192">
        <v>5910</v>
      </c>
      <c r="H43" s="192">
        <v>38989</v>
      </c>
      <c r="I43" s="192">
        <v>691858</v>
      </c>
      <c r="J43" s="192">
        <v>85156</v>
      </c>
      <c r="K43" s="192">
        <v>28578</v>
      </c>
      <c r="L43" s="192">
        <v>660</v>
      </c>
      <c r="M43" s="192">
        <v>136113</v>
      </c>
      <c r="N43" s="192">
        <f>SUM(B43:M43)</f>
        <v>2189881</v>
      </c>
      <c r="O43" s="193">
        <f t="shared" si="0"/>
        <v>4.5629651275498756E-2</v>
      </c>
    </row>
    <row r="44" spans="1:17" s="77" customFormat="1" ht="15" x14ac:dyDescent="0.3">
      <c r="A44" s="75" t="s">
        <v>224</v>
      </c>
      <c r="B44" s="192">
        <v>144814</v>
      </c>
      <c r="C44" s="192">
        <v>1835</v>
      </c>
      <c r="D44" s="192">
        <v>326580</v>
      </c>
      <c r="E44" s="192">
        <v>836745</v>
      </c>
      <c r="F44" s="192">
        <v>147327</v>
      </c>
      <c r="G44" s="192">
        <v>6633</v>
      </c>
      <c r="H44" s="192">
        <v>33817</v>
      </c>
      <c r="I44" s="192">
        <v>501923</v>
      </c>
      <c r="J44" s="192">
        <v>90113</v>
      </c>
      <c r="K44" s="192">
        <v>31182</v>
      </c>
      <c r="L44" s="192">
        <v>568</v>
      </c>
      <c r="M44" s="192">
        <v>144113</v>
      </c>
      <c r="N44" s="192">
        <v>2265650</v>
      </c>
      <c r="O44" s="193">
        <f t="shared" si="0"/>
        <v>3.4599596964401264E-2</v>
      </c>
    </row>
    <row r="45" spans="1:17" s="77" customFormat="1" ht="15" x14ac:dyDescent="0.3">
      <c r="A45" s="195"/>
      <c r="B45" s="196"/>
      <c r="C45" s="196"/>
      <c r="D45" s="196"/>
      <c r="E45" s="196"/>
      <c r="F45" s="196"/>
      <c r="G45" s="196"/>
      <c r="H45" s="196"/>
      <c r="I45" s="196"/>
      <c r="J45" s="196"/>
      <c r="K45" s="196"/>
      <c r="L45" s="196"/>
      <c r="M45" s="196"/>
      <c r="N45" s="197"/>
      <c r="O45" s="76"/>
    </row>
    <row r="46" spans="1:17" s="77" customFormat="1" ht="30" customHeight="1" x14ac:dyDescent="0.3">
      <c r="A46" s="195" t="s">
        <v>315</v>
      </c>
      <c r="B46" s="197">
        <f>B43/$N$43</f>
        <v>6.4792105141786238E-2</v>
      </c>
      <c r="C46" s="197">
        <f>C43/$N$43</f>
        <v>8.8178307405744878E-4</v>
      </c>
      <c r="D46" s="197">
        <f t="shared" ref="D46:N46" si="1">D43/$N$43</f>
        <v>0.14588007293547001</v>
      </c>
      <c r="E46" s="197">
        <f t="shared" si="1"/>
        <v>0.29635765596395419</v>
      </c>
      <c r="F46" s="197">
        <f t="shared" si="1"/>
        <v>4.1258406278697334E-2</v>
      </c>
      <c r="G46" s="197">
        <f t="shared" si="1"/>
        <v>2.6987767828480177E-3</v>
      </c>
      <c r="H46" s="197">
        <f t="shared" si="1"/>
        <v>1.7804163787895323E-2</v>
      </c>
      <c r="I46" s="197">
        <f t="shared" si="1"/>
        <v>0.31593406217050152</v>
      </c>
      <c r="J46" s="197">
        <f t="shared" si="1"/>
        <v>3.8886131255533973E-2</v>
      </c>
      <c r="K46" s="197">
        <f t="shared" si="1"/>
        <v>1.3050024179396049E-2</v>
      </c>
      <c r="L46" s="197">
        <f t="shared" si="1"/>
        <v>3.013862397089157E-4</v>
      </c>
      <c r="M46" s="197">
        <f t="shared" si="1"/>
        <v>6.2155432190150975E-2</v>
      </c>
      <c r="N46" s="197">
        <f t="shared" si="1"/>
        <v>1</v>
      </c>
      <c r="O46" s="76"/>
    </row>
    <row r="47" spans="1:17" s="77" customFormat="1" ht="17.25" customHeight="1" x14ac:dyDescent="0.3">
      <c r="A47" s="195" t="s">
        <v>316</v>
      </c>
      <c r="B47" s="197">
        <f>B44/$N$44</f>
        <v>6.3917198155054838E-2</v>
      </c>
      <c r="C47" s="197">
        <f>C44/$N$44</f>
        <v>8.099220974113389E-4</v>
      </c>
      <c r="D47" s="197">
        <f t="shared" ref="D47:N47" si="2">D44/$N$44</f>
        <v>0.14414406461721802</v>
      </c>
      <c r="E47" s="197">
        <f t="shared" si="2"/>
        <v>0.36931785580297044</v>
      </c>
      <c r="F47" s="197">
        <f t="shared" si="2"/>
        <v>6.5026372122790374E-2</v>
      </c>
      <c r="G47" s="197">
        <f t="shared" si="2"/>
        <v>2.9276366605609869E-3</v>
      </c>
      <c r="H47" s="197">
        <f t="shared" si="2"/>
        <v>1.4925959437688964E-2</v>
      </c>
      <c r="I47" s="197">
        <f t="shared" si="2"/>
        <v>0.22153598305122149</v>
      </c>
      <c r="J47" s="197">
        <f t="shared" si="2"/>
        <v>3.977357491227683E-2</v>
      </c>
      <c r="K47" s="197">
        <f t="shared" si="2"/>
        <v>1.3762937788272681E-2</v>
      </c>
      <c r="L47" s="197">
        <f t="shared" si="2"/>
        <v>2.5070068192350982E-4</v>
      </c>
      <c r="M47" s="197">
        <f t="shared" si="2"/>
        <v>6.3607794672610504E-2</v>
      </c>
      <c r="N47" s="197">
        <f t="shared" si="2"/>
        <v>1</v>
      </c>
      <c r="O47" s="76"/>
    </row>
    <row r="48" spans="1:17" s="18" customFormat="1" x14ac:dyDescent="0.3">
      <c r="A48" s="19"/>
      <c r="B48" s="21"/>
      <c r="C48" s="21"/>
      <c r="D48" s="21"/>
      <c r="E48" s="21"/>
      <c r="F48" s="21"/>
      <c r="G48" s="21"/>
      <c r="H48" s="21"/>
      <c r="I48" s="21"/>
      <c r="J48" s="21"/>
      <c r="K48" s="21"/>
      <c r="L48" s="21"/>
      <c r="M48" s="21"/>
      <c r="N48" s="21"/>
      <c r="O48" s="24"/>
    </row>
    <row r="49" spans="1:15" s="18" customFormat="1" x14ac:dyDescent="0.3">
      <c r="A49" s="19"/>
      <c r="B49" s="21"/>
      <c r="C49" s="21"/>
      <c r="D49" s="21"/>
      <c r="E49" s="21"/>
      <c r="F49" s="21"/>
      <c r="G49" s="21"/>
      <c r="H49" s="21"/>
      <c r="I49" s="21"/>
      <c r="J49" s="21"/>
      <c r="K49" s="21"/>
      <c r="L49" s="22"/>
      <c r="M49" s="21"/>
      <c r="N49" s="21"/>
      <c r="O49" s="24"/>
    </row>
    <row r="50" spans="1:15" s="73" customFormat="1" ht="13.5" x14ac:dyDescent="0.3">
      <c r="A50" s="71" t="s">
        <v>225</v>
      </c>
      <c r="B50" s="72"/>
      <c r="C50" s="72"/>
      <c r="D50" s="72"/>
      <c r="E50" s="72"/>
      <c r="F50" s="72"/>
      <c r="G50" s="72"/>
      <c r="H50" s="72"/>
      <c r="I50" s="72"/>
      <c r="J50" s="72"/>
      <c r="K50" s="72"/>
      <c r="L50" s="72"/>
      <c r="M50" s="72"/>
      <c r="N50" s="72"/>
      <c r="O50" s="72"/>
    </row>
    <row r="51" spans="1:15" s="73" customFormat="1" ht="13.5" x14ac:dyDescent="0.3">
      <c r="A51" s="71" t="s">
        <v>238</v>
      </c>
      <c r="B51" s="72"/>
      <c r="C51" s="72"/>
      <c r="D51" s="72"/>
      <c r="E51" s="72"/>
      <c r="F51" s="72"/>
      <c r="G51" s="72"/>
      <c r="H51" s="72"/>
      <c r="I51" s="72"/>
      <c r="J51" s="72"/>
      <c r="K51" s="72"/>
      <c r="L51" s="72"/>
      <c r="M51" s="72"/>
      <c r="N51" s="72"/>
      <c r="O51" s="72"/>
    </row>
    <row r="52" spans="1:15" s="73" customFormat="1" ht="13.5" x14ac:dyDescent="0.3">
      <c r="A52" s="74" t="s">
        <v>401</v>
      </c>
      <c r="B52" s="72"/>
      <c r="C52" s="72"/>
      <c r="D52" s="72"/>
      <c r="E52" s="72"/>
      <c r="F52" s="72"/>
      <c r="G52" s="72"/>
      <c r="H52" s="72"/>
      <c r="I52" s="72"/>
      <c r="J52" s="72"/>
      <c r="K52" s="72"/>
      <c r="L52" s="72"/>
      <c r="M52" s="72"/>
      <c r="N52" s="72"/>
      <c r="O52" s="72"/>
    </row>
    <row r="53" spans="1:15" s="18" customFormat="1" x14ac:dyDescent="0.3">
      <c r="A53" s="74" t="s">
        <v>402</v>
      </c>
      <c r="B53" s="24"/>
      <c r="C53" s="24"/>
      <c r="D53" s="24"/>
      <c r="E53" s="24"/>
      <c r="F53" s="24"/>
      <c r="G53" s="24"/>
      <c r="H53" s="24"/>
      <c r="I53" s="24"/>
      <c r="J53" s="24"/>
      <c r="K53" s="24"/>
      <c r="L53" s="24"/>
      <c r="M53" s="24"/>
      <c r="N53" s="24"/>
      <c r="O53" s="24"/>
    </row>
    <row r="54" spans="1:15" s="18" customFormat="1" x14ac:dyDescent="0.3">
      <c r="A54" s="29"/>
      <c r="B54" s="24"/>
      <c r="C54" s="24"/>
      <c r="D54" s="24"/>
      <c r="E54" s="24"/>
      <c r="F54" s="24"/>
      <c r="G54" s="24"/>
      <c r="H54" s="24"/>
      <c r="I54" s="24"/>
      <c r="J54" s="24"/>
      <c r="K54" s="24"/>
      <c r="L54" s="24"/>
      <c r="M54" s="24"/>
      <c r="N54" s="24"/>
      <c r="O54" s="24"/>
    </row>
    <row r="55" spans="1:15" s="18" customFormat="1" x14ac:dyDescent="0.3">
      <c r="A55" s="29"/>
      <c r="B55" s="24"/>
      <c r="C55" s="24"/>
      <c r="D55" s="24"/>
      <c r="E55" s="24"/>
      <c r="F55" s="24"/>
      <c r="G55" s="24"/>
      <c r="H55" s="24"/>
      <c r="I55" s="24"/>
      <c r="J55" s="24"/>
      <c r="K55" s="24"/>
      <c r="L55" s="24"/>
      <c r="M55" s="24"/>
      <c r="N55" s="24"/>
      <c r="O55" s="24"/>
    </row>
    <row r="56" spans="1:15" s="18" customFormat="1" x14ac:dyDescent="0.3">
      <c r="A56" s="29"/>
      <c r="B56" s="24"/>
      <c r="C56" s="24"/>
      <c r="D56" s="24"/>
      <c r="E56" s="24"/>
      <c r="F56" s="24"/>
      <c r="G56" s="24"/>
      <c r="H56" s="24"/>
      <c r="I56" s="24"/>
      <c r="J56" s="24"/>
      <c r="K56" s="24"/>
      <c r="L56" s="24"/>
      <c r="M56" s="24"/>
      <c r="N56" s="24"/>
      <c r="O56" s="24"/>
    </row>
    <row r="57" spans="1:15" s="18" customFormat="1" x14ac:dyDescent="0.3">
      <c r="A57" s="29"/>
      <c r="B57" s="24"/>
      <c r="C57" s="24"/>
      <c r="D57" s="24"/>
      <c r="E57" s="24"/>
      <c r="F57" s="24"/>
      <c r="G57" s="24"/>
      <c r="H57" s="24"/>
      <c r="I57" s="24"/>
      <c r="J57" s="24"/>
      <c r="K57" s="24"/>
      <c r="L57" s="24"/>
      <c r="M57" s="24"/>
      <c r="N57" s="24"/>
      <c r="O57" s="24"/>
    </row>
    <row r="58" spans="1:15" s="18" customFormat="1" x14ac:dyDescent="0.3">
      <c r="A58" s="29"/>
      <c r="B58" s="24"/>
      <c r="C58" s="24"/>
      <c r="D58" s="24"/>
      <c r="E58" s="24"/>
      <c r="F58" s="24"/>
      <c r="G58" s="24"/>
      <c r="H58" s="24"/>
      <c r="I58" s="24"/>
      <c r="J58" s="24"/>
      <c r="K58" s="24"/>
      <c r="L58" s="24"/>
      <c r="M58" s="24"/>
      <c r="N58" s="24"/>
      <c r="O58" s="24"/>
    </row>
    <row r="59" spans="1:15" s="18" customFormat="1" x14ac:dyDescent="0.3">
      <c r="A59" s="29"/>
      <c r="B59" s="24"/>
      <c r="C59" s="24"/>
      <c r="D59" s="24"/>
      <c r="E59" s="24"/>
      <c r="F59" s="24"/>
      <c r="G59" s="24"/>
      <c r="H59" s="24"/>
      <c r="I59" s="24"/>
      <c r="J59" s="24"/>
      <c r="K59" s="24"/>
      <c r="L59" s="24"/>
      <c r="M59" s="24"/>
      <c r="N59" s="24"/>
      <c r="O59" s="24"/>
    </row>
  </sheetData>
  <mergeCells count="4">
    <mergeCell ref="A1:O1"/>
    <mergeCell ref="A4:O4"/>
    <mergeCell ref="A3:O3"/>
    <mergeCell ref="A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17"/>
  <sheetViews>
    <sheetView showGridLines="0" zoomScale="90" zoomScaleNormal="90" workbookViewId="0">
      <selection sqref="A1:I1"/>
    </sheetView>
  </sheetViews>
  <sheetFormatPr defaultRowHeight="16.5" x14ac:dyDescent="0.3"/>
  <cols>
    <col min="1" max="1" width="17.28515625" style="41" customWidth="1"/>
    <col min="2" max="2" width="15.140625" style="4" bestFit="1" customWidth="1"/>
    <col min="3" max="3" width="15.28515625" style="3" customWidth="1"/>
    <col min="4" max="4" width="18.140625" style="36" customWidth="1"/>
    <col min="5" max="5" width="16.140625" style="36" customWidth="1"/>
    <col min="6" max="6" width="14.42578125" style="36" customWidth="1"/>
    <col min="7" max="7" width="12.28515625" style="4" customWidth="1"/>
    <col min="8" max="8" width="13.5703125" style="3" customWidth="1"/>
    <col min="9" max="9" width="18" style="37" customWidth="1"/>
    <col min="10" max="16384" width="9.140625" style="4"/>
  </cols>
  <sheetData>
    <row r="1" spans="1:57" s="155" customFormat="1" ht="18" customHeight="1" x14ac:dyDescent="0.35">
      <c r="A1" s="421" t="s">
        <v>74</v>
      </c>
      <c r="B1" s="421"/>
      <c r="C1" s="421"/>
      <c r="D1" s="421"/>
      <c r="E1" s="421"/>
      <c r="F1" s="421"/>
      <c r="G1" s="421"/>
      <c r="H1" s="421"/>
      <c r="I1" s="421"/>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row>
    <row r="2" spans="1:57" s="155" customFormat="1" ht="18" x14ac:dyDescent="0.35">
      <c r="A2" s="421" t="s">
        <v>75</v>
      </c>
      <c r="B2" s="421"/>
      <c r="C2" s="421"/>
      <c r="D2" s="421"/>
      <c r="E2" s="421"/>
      <c r="F2" s="421"/>
      <c r="G2" s="421"/>
      <c r="H2" s="421"/>
      <c r="I2" s="421"/>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row>
    <row r="3" spans="1:57" s="155" customFormat="1" ht="18" x14ac:dyDescent="0.35">
      <c r="A3" s="421" t="s">
        <v>43</v>
      </c>
      <c r="B3" s="421"/>
      <c r="C3" s="421"/>
      <c r="D3" s="421"/>
      <c r="E3" s="421"/>
      <c r="F3" s="421"/>
      <c r="G3" s="421"/>
      <c r="H3" s="421"/>
      <c r="I3" s="421"/>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row>
    <row r="4" spans="1:57" s="155" customFormat="1" ht="18" x14ac:dyDescent="0.35">
      <c r="A4" s="421" t="s">
        <v>389</v>
      </c>
      <c r="B4" s="421"/>
      <c r="C4" s="421"/>
      <c r="D4" s="421"/>
      <c r="E4" s="421"/>
      <c r="F4" s="421"/>
      <c r="G4" s="421"/>
      <c r="H4" s="421"/>
      <c r="I4" s="421"/>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row>
    <row r="5" spans="1:57" s="31" customFormat="1" ht="18.75" x14ac:dyDescent="0.3">
      <c r="A5" s="38"/>
      <c r="B5" s="49"/>
      <c r="C5" s="49"/>
      <c r="D5" s="49"/>
      <c r="E5" s="49"/>
      <c r="F5" s="49"/>
      <c r="G5" s="49"/>
      <c r="H5" s="49"/>
      <c r="I5" s="49"/>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row>
    <row r="6" spans="1:57" s="205" customFormat="1" ht="79.5" customHeight="1" x14ac:dyDescent="0.3">
      <c r="A6" s="198" t="s">
        <v>76</v>
      </c>
      <c r="B6" s="199" t="s">
        <v>352</v>
      </c>
      <c r="C6" s="200" t="s">
        <v>353</v>
      </c>
      <c r="D6" s="201" t="s">
        <v>273</v>
      </c>
      <c r="E6" s="200" t="s">
        <v>354</v>
      </c>
      <c r="F6" s="202" t="s">
        <v>355</v>
      </c>
      <c r="G6" s="200" t="s">
        <v>356</v>
      </c>
      <c r="H6" s="203" t="s">
        <v>357</v>
      </c>
      <c r="I6" s="404" t="s">
        <v>358</v>
      </c>
      <c r="J6" s="204"/>
    </row>
    <row r="7" spans="1:57" x14ac:dyDescent="0.3">
      <c r="A7" s="44" t="s">
        <v>78</v>
      </c>
      <c r="B7" s="45">
        <v>157522</v>
      </c>
      <c r="C7" s="45">
        <v>36570</v>
      </c>
      <c r="D7" s="43">
        <v>173180496.16</v>
      </c>
      <c r="E7" s="43">
        <f t="shared" ref="E7:E38" si="0">D7/C7</f>
        <v>4735.589175827181</v>
      </c>
      <c r="F7" s="43">
        <f t="shared" ref="F7:F38" si="1">D7/B7</f>
        <v>1099.4051380759513</v>
      </c>
      <c r="G7" s="5">
        <v>68</v>
      </c>
      <c r="H7" s="5">
        <f>I7*1000</f>
        <v>232.15804776475667</v>
      </c>
      <c r="I7" s="57">
        <f t="shared" ref="I7:I38" si="2">C7/B7</f>
        <v>0.23215804776475668</v>
      </c>
    </row>
    <row r="8" spans="1:57" x14ac:dyDescent="0.3">
      <c r="A8" s="44" t="s">
        <v>79</v>
      </c>
      <c r="B8" s="45">
        <v>37952</v>
      </c>
      <c r="C8" s="45">
        <v>7754</v>
      </c>
      <c r="D8" s="43">
        <v>38868260.920000002</v>
      </c>
      <c r="E8" s="43">
        <f t="shared" si="0"/>
        <v>5012.672287851432</v>
      </c>
      <c r="F8" s="43">
        <f t="shared" si="1"/>
        <v>1024.1426254215853</v>
      </c>
      <c r="G8" s="5">
        <v>77</v>
      </c>
      <c r="H8" s="5">
        <f t="shared" ref="H8:H71" si="3">I8*1000</f>
        <v>204.31070826306913</v>
      </c>
      <c r="I8" s="57">
        <f t="shared" si="2"/>
        <v>0.20431070826306913</v>
      </c>
    </row>
    <row r="9" spans="1:57" x14ac:dyDescent="0.3">
      <c r="A9" s="44" t="s">
        <v>80</v>
      </c>
      <c r="B9" s="45">
        <v>11190</v>
      </c>
      <c r="C9" s="45">
        <v>2740</v>
      </c>
      <c r="D9" s="43">
        <v>16043132.279999999</v>
      </c>
      <c r="E9" s="43">
        <f t="shared" si="0"/>
        <v>5855.1577664233573</v>
      </c>
      <c r="F9" s="43">
        <f t="shared" si="1"/>
        <v>1433.7026166219839</v>
      </c>
      <c r="G9" s="5">
        <v>29</v>
      </c>
      <c r="H9" s="5">
        <f t="shared" si="3"/>
        <v>244.86148346738159</v>
      </c>
      <c r="I9" s="57">
        <f t="shared" si="2"/>
        <v>0.2448614834673816</v>
      </c>
    </row>
    <row r="10" spans="1:57" x14ac:dyDescent="0.3">
      <c r="A10" s="44" t="s">
        <v>81</v>
      </c>
      <c r="B10" s="45">
        <v>26155</v>
      </c>
      <c r="C10" s="45">
        <v>7950</v>
      </c>
      <c r="D10" s="43">
        <v>44615404.609999999</v>
      </c>
      <c r="E10" s="43">
        <f t="shared" si="0"/>
        <v>5612.0005798742141</v>
      </c>
      <c r="F10" s="43">
        <f t="shared" si="1"/>
        <v>1705.8078612120053</v>
      </c>
      <c r="G10" s="5">
        <v>16</v>
      </c>
      <c r="H10" s="5">
        <f t="shared" si="3"/>
        <v>303.95717835977825</v>
      </c>
      <c r="I10" s="57">
        <f t="shared" si="2"/>
        <v>0.30395717835977826</v>
      </c>
    </row>
    <row r="11" spans="1:57" x14ac:dyDescent="0.3">
      <c r="A11" s="44" t="s">
        <v>82</v>
      </c>
      <c r="B11" s="45">
        <v>27332</v>
      </c>
      <c r="C11" s="45">
        <v>6183</v>
      </c>
      <c r="D11" s="43">
        <v>37380631.159999996</v>
      </c>
      <c r="E11" s="43">
        <f t="shared" si="0"/>
        <v>6045.7110076014869</v>
      </c>
      <c r="F11" s="43">
        <f t="shared" si="1"/>
        <v>1367.6507815015366</v>
      </c>
      <c r="G11" s="5">
        <v>34</v>
      </c>
      <c r="H11" s="5">
        <f t="shared" si="3"/>
        <v>226.21835211473731</v>
      </c>
      <c r="I11" s="57">
        <f t="shared" si="2"/>
        <v>0.22621835211473731</v>
      </c>
    </row>
    <row r="12" spans="1:57" x14ac:dyDescent="0.3">
      <c r="A12" s="44" t="s">
        <v>83</v>
      </c>
      <c r="B12" s="45">
        <v>17816</v>
      </c>
      <c r="C12" s="45">
        <v>3623</v>
      </c>
      <c r="D12" s="43">
        <v>19279549.170000002</v>
      </c>
      <c r="E12" s="43">
        <f t="shared" si="0"/>
        <v>5321.4322853988415</v>
      </c>
      <c r="F12" s="43">
        <f t="shared" si="1"/>
        <v>1082.1480225639875</v>
      </c>
      <c r="G12" s="5">
        <v>71</v>
      </c>
      <c r="H12" s="5">
        <f t="shared" si="3"/>
        <v>203.35653345307588</v>
      </c>
      <c r="I12" s="57">
        <f t="shared" si="2"/>
        <v>0.20335653345307589</v>
      </c>
    </row>
    <row r="13" spans="1:57" x14ac:dyDescent="0.3">
      <c r="A13" s="44" t="s">
        <v>84</v>
      </c>
      <c r="B13" s="45">
        <v>47829</v>
      </c>
      <c r="C13" s="45">
        <v>13046</v>
      </c>
      <c r="D13" s="43">
        <v>70827050.879999995</v>
      </c>
      <c r="E13" s="43">
        <f t="shared" si="0"/>
        <v>5429.024289437375</v>
      </c>
      <c r="F13" s="43">
        <f t="shared" si="1"/>
        <v>1480.839049112463</v>
      </c>
      <c r="G13" s="5">
        <v>25</v>
      </c>
      <c r="H13" s="5">
        <f t="shared" si="3"/>
        <v>272.76338623011145</v>
      </c>
      <c r="I13" s="57">
        <f t="shared" si="2"/>
        <v>0.27276338623011143</v>
      </c>
    </row>
    <row r="14" spans="1:57" x14ac:dyDescent="0.3">
      <c r="A14" s="44" t="s">
        <v>85</v>
      </c>
      <c r="B14" s="45">
        <v>20533</v>
      </c>
      <c r="C14" s="45">
        <v>6475</v>
      </c>
      <c r="D14" s="43">
        <v>38914407.549999997</v>
      </c>
      <c r="E14" s="43">
        <f t="shared" si="0"/>
        <v>6009.9471119691116</v>
      </c>
      <c r="F14" s="43">
        <f t="shared" si="1"/>
        <v>1895.2129523206545</v>
      </c>
      <c r="G14" s="5">
        <v>5</v>
      </c>
      <c r="H14" s="5">
        <f t="shared" si="3"/>
        <v>315.346028344616</v>
      </c>
      <c r="I14" s="57">
        <f t="shared" si="2"/>
        <v>0.315346028344616</v>
      </c>
    </row>
    <row r="15" spans="1:57" x14ac:dyDescent="0.3">
      <c r="A15" s="44" t="s">
        <v>86</v>
      </c>
      <c r="B15" s="45">
        <v>35011</v>
      </c>
      <c r="C15" s="45">
        <v>10668</v>
      </c>
      <c r="D15" s="43">
        <v>62609572.880000003</v>
      </c>
      <c r="E15" s="43">
        <f t="shared" si="0"/>
        <v>5868.9138432695918</v>
      </c>
      <c r="F15" s="43">
        <f t="shared" si="1"/>
        <v>1788.2829076575933</v>
      </c>
      <c r="G15" s="5">
        <v>11</v>
      </c>
      <c r="H15" s="5">
        <f t="shared" si="3"/>
        <v>304.70423581160208</v>
      </c>
      <c r="I15" s="57">
        <f t="shared" si="2"/>
        <v>0.30470423581160205</v>
      </c>
    </row>
    <row r="16" spans="1:57" x14ac:dyDescent="0.3">
      <c r="A16" s="44" t="s">
        <v>87</v>
      </c>
      <c r="B16" s="45">
        <v>123535</v>
      </c>
      <c r="C16" s="45">
        <v>24654</v>
      </c>
      <c r="D16" s="43">
        <v>117260591.56</v>
      </c>
      <c r="E16" s="43">
        <f t="shared" si="0"/>
        <v>4756.2501646791598</v>
      </c>
      <c r="F16" s="43">
        <f t="shared" si="1"/>
        <v>949.20946743837783</v>
      </c>
      <c r="G16" s="5">
        <v>87</v>
      </c>
      <c r="H16" s="5">
        <f t="shared" si="3"/>
        <v>199.57097178937144</v>
      </c>
      <c r="I16" s="57">
        <f t="shared" si="2"/>
        <v>0.19957097178937144</v>
      </c>
    </row>
    <row r="17" spans="1:9" x14ac:dyDescent="0.3">
      <c r="A17" s="44" t="s">
        <v>88</v>
      </c>
      <c r="B17" s="45">
        <v>254836</v>
      </c>
      <c r="C17" s="45">
        <v>52583</v>
      </c>
      <c r="D17" s="43">
        <v>275972383.89999998</v>
      </c>
      <c r="E17" s="43">
        <f t="shared" si="0"/>
        <v>5248.319492992031</v>
      </c>
      <c r="F17" s="43">
        <f t="shared" si="1"/>
        <v>1082.9411225258598</v>
      </c>
      <c r="G17" s="5">
        <v>70</v>
      </c>
      <c r="H17" s="5">
        <f t="shared" si="3"/>
        <v>206.34054843114788</v>
      </c>
      <c r="I17" s="57">
        <f t="shared" si="2"/>
        <v>0.20634054843114788</v>
      </c>
    </row>
    <row r="18" spans="1:9" x14ac:dyDescent="0.3">
      <c r="A18" s="44" t="s">
        <v>89</v>
      </c>
      <c r="B18" s="45">
        <v>89114</v>
      </c>
      <c r="C18" s="45">
        <v>22424</v>
      </c>
      <c r="D18" s="43">
        <v>120198080.83</v>
      </c>
      <c r="E18" s="43">
        <f t="shared" si="0"/>
        <v>5360.242634231181</v>
      </c>
      <c r="F18" s="43">
        <f t="shared" si="1"/>
        <v>1348.8125415759589</v>
      </c>
      <c r="G18" s="5">
        <v>37</v>
      </c>
      <c r="H18" s="5">
        <f t="shared" si="3"/>
        <v>251.63274008573288</v>
      </c>
      <c r="I18" s="57">
        <f t="shared" si="2"/>
        <v>0.25163274008573289</v>
      </c>
    </row>
    <row r="19" spans="1:9" x14ac:dyDescent="0.3">
      <c r="A19" s="44" t="s">
        <v>90</v>
      </c>
      <c r="B19" s="45">
        <v>195714</v>
      </c>
      <c r="C19" s="45">
        <v>39298</v>
      </c>
      <c r="D19" s="43">
        <v>170995756.66</v>
      </c>
      <c r="E19" s="43">
        <f t="shared" si="0"/>
        <v>4351.2585032317165</v>
      </c>
      <c r="F19" s="43">
        <f t="shared" si="1"/>
        <v>873.70222191565244</v>
      </c>
      <c r="G19" s="5">
        <v>91</v>
      </c>
      <c r="H19" s="5">
        <f t="shared" si="3"/>
        <v>200.79299385838519</v>
      </c>
      <c r="I19" s="57">
        <f t="shared" si="2"/>
        <v>0.2007929938583852</v>
      </c>
    </row>
    <row r="20" spans="1:9" x14ac:dyDescent="0.3">
      <c r="A20" s="44" t="s">
        <v>91</v>
      </c>
      <c r="B20" s="45">
        <v>82577</v>
      </c>
      <c r="C20" s="45">
        <v>21705</v>
      </c>
      <c r="D20" s="43">
        <v>110207907.23999999</v>
      </c>
      <c r="E20" s="43">
        <f t="shared" si="0"/>
        <v>5077.5354637180371</v>
      </c>
      <c r="F20" s="43">
        <f t="shared" si="1"/>
        <v>1334.60778715623</v>
      </c>
      <c r="G20" s="5">
        <v>41</v>
      </c>
      <c r="H20" s="5">
        <f t="shared" si="3"/>
        <v>262.84558654346853</v>
      </c>
      <c r="I20" s="57">
        <f t="shared" si="2"/>
        <v>0.26284558654346851</v>
      </c>
    </row>
    <row r="21" spans="1:9" x14ac:dyDescent="0.3">
      <c r="A21" s="44" t="s">
        <v>92</v>
      </c>
      <c r="B21" s="45">
        <v>10224</v>
      </c>
      <c r="C21" s="45">
        <v>1360</v>
      </c>
      <c r="D21" s="43">
        <v>6095964.0700000003</v>
      </c>
      <c r="E21" s="43">
        <f t="shared" si="0"/>
        <v>4482.3265220588237</v>
      </c>
      <c r="F21" s="43">
        <f t="shared" si="1"/>
        <v>596.24061717527388</v>
      </c>
      <c r="G21" s="5">
        <v>99</v>
      </c>
      <c r="H21" s="5">
        <f t="shared" si="3"/>
        <v>133.02034428794994</v>
      </c>
      <c r="I21" s="57">
        <f t="shared" si="2"/>
        <v>0.13302034428794993</v>
      </c>
    </row>
    <row r="22" spans="1:9" x14ac:dyDescent="0.3">
      <c r="A22" s="44" t="s">
        <v>93</v>
      </c>
      <c r="B22" s="45">
        <v>69826</v>
      </c>
      <c r="C22" s="45">
        <v>13272</v>
      </c>
      <c r="D22" s="43">
        <v>73129447.430000007</v>
      </c>
      <c r="E22" s="43">
        <f t="shared" si="0"/>
        <v>5510.0548093731168</v>
      </c>
      <c r="F22" s="43">
        <f t="shared" si="1"/>
        <v>1047.3097045513134</v>
      </c>
      <c r="G22" s="5">
        <v>73</v>
      </c>
      <c r="H22" s="5">
        <f t="shared" si="3"/>
        <v>190.07246584366854</v>
      </c>
      <c r="I22" s="57">
        <f t="shared" si="2"/>
        <v>0.19007246584366855</v>
      </c>
    </row>
    <row r="23" spans="1:9" x14ac:dyDescent="0.3">
      <c r="A23" s="44" t="s">
        <v>94</v>
      </c>
      <c r="B23" s="45">
        <v>23606</v>
      </c>
      <c r="C23" s="45">
        <v>6266</v>
      </c>
      <c r="D23" s="43">
        <v>30668334.780000001</v>
      </c>
      <c r="E23" s="43">
        <f t="shared" si="0"/>
        <v>4894.4038908394514</v>
      </c>
      <c r="F23" s="43">
        <f t="shared" si="1"/>
        <v>1299.1754121833433</v>
      </c>
      <c r="G23" s="5">
        <v>44</v>
      </c>
      <c r="H23" s="5">
        <f t="shared" si="3"/>
        <v>265.44098957892061</v>
      </c>
      <c r="I23" s="57">
        <f t="shared" si="2"/>
        <v>0.26544098957892059</v>
      </c>
    </row>
    <row r="24" spans="1:9" x14ac:dyDescent="0.3">
      <c r="A24" s="44" t="s">
        <v>95</v>
      </c>
      <c r="B24" s="45">
        <v>155828</v>
      </c>
      <c r="C24" s="45">
        <v>35678</v>
      </c>
      <c r="D24" s="43">
        <v>171142034.53999999</v>
      </c>
      <c r="E24" s="43">
        <f t="shared" si="0"/>
        <v>4796.8505672963729</v>
      </c>
      <c r="F24" s="43">
        <f t="shared" si="1"/>
        <v>1098.2752428318402</v>
      </c>
      <c r="G24" s="5">
        <v>69</v>
      </c>
      <c r="H24" s="5">
        <f t="shared" si="3"/>
        <v>228.95756860127833</v>
      </c>
      <c r="I24" s="57">
        <f t="shared" si="2"/>
        <v>0.22895756860127833</v>
      </c>
    </row>
    <row r="25" spans="1:9" x14ac:dyDescent="0.3">
      <c r="A25" s="44" t="s">
        <v>96</v>
      </c>
      <c r="B25" s="45">
        <v>71815</v>
      </c>
      <c r="C25" s="45">
        <v>10722</v>
      </c>
      <c r="D25" s="43">
        <v>49472567.030000001</v>
      </c>
      <c r="E25" s="43">
        <f t="shared" si="0"/>
        <v>4614.1174249207243</v>
      </c>
      <c r="F25" s="43">
        <f t="shared" si="1"/>
        <v>688.88904866671305</v>
      </c>
      <c r="G25" s="5">
        <v>95</v>
      </c>
      <c r="H25" s="5">
        <f t="shared" si="3"/>
        <v>149.30028545568476</v>
      </c>
      <c r="I25" s="57">
        <f t="shared" si="2"/>
        <v>0.14930028545568474</v>
      </c>
    </row>
    <row r="26" spans="1:9" x14ac:dyDescent="0.3">
      <c r="A26" s="44" t="s">
        <v>97</v>
      </c>
      <c r="B26" s="45">
        <v>27770</v>
      </c>
      <c r="C26" s="45">
        <v>7460</v>
      </c>
      <c r="D26" s="43">
        <v>45018779.479999997</v>
      </c>
      <c r="E26" s="43">
        <f t="shared" si="0"/>
        <v>6034.6889383378011</v>
      </c>
      <c r="F26" s="43">
        <f t="shared" si="1"/>
        <v>1621.1299776737485</v>
      </c>
      <c r="G26" s="5">
        <v>20</v>
      </c>
      <c r="H26" s="5">
        <f t="shared" si="3"/>
        <v>268.63521786100108</v>
      </c>
      <c r="I26" s="57">
        <f t="shared" si="2"/>
        <v>0.26863521786100109</v>
      </c>
    </row>
    <row r="27" spans="1:9" x14ac:dyDescent="0.3">
      <c r="A27" s="44" t="s">
        <v>98</v>
      </c>
      <c r="B27" s="45">
        <v>14541</v>
      </c>
      <c r="C27" s="45">
        <v>3921</v>
      </c>
      <c r="D27" s="43">
        <v>22524223.890000001</v>
      </c>
      <c r="E27" s="43">
        <f t="shared" si="0"/>
        <v>5744.5100459066571</v>
      </c>
      <c r="F27" s="43">
        <f t="shared" si="1"/>
        <v>1549.0147782133279</v>
      </c>
      <c r="G27" s="5">
        <v>22</v>
      </c>
      <c r="H27" s="5">
        <f t="shared" si="3"/>
        <v>269.651330720033</v>
      </c>
      <c r="I27" s="57">
        <f t="shared" si="2"/>
        <v>0.269651330720033</v>
      </c>
    </row>
    <row r="28" spans="1:9" x14ac:dyDescent="0.3">
      <c r="A28" s="44" t="s">
        <v>99</v>
      </c>
      <c r="B28" s="45">
        <v>11036</v>
      </c>
      <c r="C28" s="45">
        <v>2561</v>
      </c>
      <c r="D28" s="43">
        <v>14386606.720000001</v>
      </c>
      <c r="E28" s="43">
        <f t="shared" si="0"/>
        <v>5617.5738852010936</v>
      </c>
      <c r="F28" s="43">
        <f t="shared" si="1"/>
        <v>1303.6069880391447</v>
      </c>
      <c r="G28" s="5">
        <v>43</v>
      </c>
      <c r="H28" s="5">
        <f t="shared" si="3"/>
        <v>232.05871692642259</v>
      </c>
      <c r="I28" s="57">
        <f t="shared" si="2"/>
        <v>0.2320587169264226</v>
      </c>
    </row>
    <row r="29" spans="1:9" x14ac:dyDescent="0.3">
      <c r="A29" s="44" t="s">
        <v>100</v>
      </c>
      <c r="B29" s="45">
        <v>97871</v>
      </c>
      <c r="C29" s="45">
        <v>30182</v>
      </c>
      <c r="D29" s="43">
        <v>166668220.75999999</v>
      </c>
      <c r="E29" s="43">
        <f t="shared" si="0"/>
        <v>5522.106578755549</v>
      </c>
      <c r="F29" s="43">
        <f t="shared" si="1"/>
        <v>1702.9377523474777</v>
      </c>
      <c r="G29" s="5">
        <v>17</v>
      </c>
      <c r="H29" s="5">
        <f t="shared" si="3"/>
        <v>308.38552788875148</v>
      </c>
      <c r="I29" s="57">
        <f t="shared" si="2"/>
        <v>0.30838552788875151</v>
      </c>
    </row>
    <row r="30" spans="1:9" x14ac:dyDescent="0.3">
      <c r="A30" s="44" t="s">
        <v>101</v>
      </c>
      <c r="B30" s="45">
        <v>57206</v>
      </c>
      <c r="C30" s="45">
        <v>19286</v>
      </c>
      <c r="D30" s="43">
        <v>106039459.92</v>
      </c>
      <c r="E30" s="43">
        <f t="shared" si="0"/>
        <v>5498.2609105050296</v>
      </c>
      <c r="F30" s="43">
        <f t="shared" si="1"/>
        <v>1853.6422738873546</v>
      </c>
      <c r="G30" s="5">
        <v>10</v>
      </c>
      <c r="H30" s="5">
        <f t="shared" si="3"/>
        <v>337.1324686221725</v>
      </c>
      <c r="I30" s="57">
        <f t="shared" si="2"/>
        <v>0.3371324686221725</v>
      </c>
    </row>
    <row r="31" spans="1:9" x14ac:dyDescent="0.3">
      <c r="A31" s="44" t="s">
        <v>102</v>
      </c>
      <c r="B31" s="45">
        <v>103691</v>
      </c>
      <c r="C31" s="45">
        <v>21870</v>
      </c>
      <c r="D31" s="43">
        <v>105427011.59999999</v>
      </c>
      <c r="E31" s="43">
        <f t="shared" si="0"/>
        <v>4820.6223868312754</v>
      </c>
      <c r="F31" s="43">
        <f t="shared" si="1"/>
        <v>1016.7421627720823</v>
      </c>
      <c r="G31" s="5">
        <v>78</v>
      </c>
      <c r="H31" s="5">
        <f t="shared" si="3"/>
        <v>210.91512281683077</v>
      </c>
      <c r="I31" s="57">
        <f t="shared" si="2"/>
        <v>0.21091512281683078</v>
      </c>
    </row>
    <row r="32" spans="1:9" x14ac:dyDescent="0.3">
      <c r="A32" s="44" t="s">
        <v>103</v>
      </c>
      <c r="B32" s="45">
        <v>328860</v>
      </c>
      <c r="C32" s="45">
        <v>88382</v>
      </c>
      <c r="D32" s="43">
        <v>423830822.05000001</v>
      </c>
      <c r="E32" s="43">
        <f t="shared" si="0"/>
        <v>4795.4427604037019</v>
      </c>
      <c r="F32" s="43">
        <f t="shared" si="1"/>
        <v>1288.7880011250988</v>
      </c>
      <c r="G32" s="5">
        <v>46</v>
      </c>
      <c r="H32" s="5">
        <f t="shared" si="3"/>
        <v>268.75266070668368</v>
      </c>
      <c r="I32" s="57">
        <f t="shared" si="2"/>
        <v>0.26875266070668369</v>
      </c>
    </row>
    <row r="33" spans="1:9" x14ac:dyDescent="0.3">
      <c r="A33" s="44" t="s">
        <v>104</v>
      </c>
      <c r="B33" s="45">
        <v>25627</v>
      </c>
      <c r="C33" s="45">
        <v>3613</v>
      </c>
      <c r="D33" s="43">
        <v>16679270.439999999</v>
      </c>
      <c r="E33" s="43">
        <f t="shared" si="0"/>
        <v>4616.4601273180178</v>
      </c>
      <c r="F33" s="43">
        <f t="shared" si="1"/>
        <v>650.84756077574434</v>
      </c>
      <c r="G33" s="5">
        <v>96</v>
      </c>
      <c r="H33" s="5">
        <f t="shared" si="3"/>
        <v>140.98411831271707</v>
      </c>
      <c r="I33" s="57">
        <f t="shared" si="2"/>
        <v>0.14098411831271707</v>
      </c>
    </row>
    <row r="34" spans="1:9" x14ac:dyDescent="0.3">
      <c r="A34" s="44" t="s">
        <v>105</v>
      </c>
      <c r="B34" s="45">
        <v>36001</v>
      </c>
      <c r="C34" s="45">
        <v>5649</v>
      </c>
      <c r="D34" s="43">
        <v>25731561.539999999</v>
      </c>
      <c r="E34" s="43">
        <f t="shared" si="0"/>
        <v>4555.0648858204986</v>
      </c>
      <c r="F34" s="43">
        <f t="shared" si="1"/>
        <v>714.74574428488097</v>
      </c>
      <c r="G34" s="5">
        <v>94</v>
      </c>
      <c r="H34" s="5">
        <f t="shared" si="3"/>
        <v>156.91230799144466</v>
      </c>
      <c r="I34" s="57">
        <f t="shared" si="2"/>
        <v>0.15691230799144468</v>
      </c>
    </row>
    <row r="35" spans="1:9" x14ac:dyDescent="0.3">
      <c r="A35" s="44" t="s">
        <v>106</v>
      </c>
      <c r="B35" s="45">
        <v>165193</v>
      </c>
      <c r="C35" s="45">
        <v>37489</v>
      </c>
      <c r="D35" s="43">
        <v>190282608.69999999</v>
      </c>
      <c r="E35" s="43">
        <f t="shared" si="0"/>
        <v>5075.6917682520207</v>
      </c>
      <c r="F35" s="43">
        <f t="shared" si="1"/>
        <v>1151.8805802909324</v>
      </c>
      <c r="G35" s="5">
        <v>61</v>
      </c>
      <c r="H35" s="5">
        <f t="shared" si="3"/>
        <v>226.9406088635717</v>
      </c>
      <c r="I35" s="57">
        <f t="shared" si="2"/>
        <v>0.2269406088635717</v>
      </c>
    </row>
    <row r="36" spans="1:9" x14ac:dyDescent="0.3">
      <c r="A36" s="44" t="s">
        <v>107</v>
      </c>
      <c r="B36" s="45">
        <v>41743</v>
      </c>
      <c r="C36" s="45">
        <v>7716</v>
      </c>
      <c r="D36" s="43">
        <v>39946742.399999999</v>
      </c>
      <c r="E36" s="43">
        <f t="shared" si="0"/>
        <v>5177.130948678071</v>
      </c>
      <c r="F36" s="43">
        <f t="shared" si="1"/>
        <v>956.96865103131063</v>
      </c>
      <c r="G36" s="5">
        <v>85</v>
      </c>
      <c r="H36" s="5">
        <f t="shared" si="3"/>
        <v>184.84536329444455</v>
      </c>
      <c r="I36" s="57">
        <f t="shared" si="2"/>
        <v>0.18484536329444456</v>
      </c>
    </row>
    <row r="37" spans="1:9" x14ac:dyDescent="0.3">
      <c r="A37" s="44" t="s">
        <v>108</v>
      </c>
      <c r="B37" s="45">
        <v>59868</v>
      </c>
      <c r="C37" s="45">
        <v>16646</v>
      </c>
      <c r="D37" s="43">
        <v>77384337.209999993</v>
      </c>
      <c r="E37" s="43">
        <f t="shared" si="0"/>
        <v>4648.8247753213982</v>
      </c>
      <c r="F37" s="43">
        <f t="shared" si="1"/>
        <v>1292.5826352976546</v>
      </c>
      <c r="G37" s="5">
        <v>45</v>
      </c>
      <c r="H37" s="5">
        <f t="shared" si="3"/>
        <v>278.0450324046235</v>
      </c>
      <c r="I37" s="57">
        <f t="shared" si="2"/>
        <v>0.27804503240462353</v>
      </c>
    </row>
    <row r="38" spans="1:9" x14ac:dyDescent="0.3">
      <c r="A38" s="44" t="s">
        <v>109</v>
      </c>
      <c r="B38" s="45">
        <v>297219</v>
      </c>
      <c r="C38" s="45">
        <v>60093</v>
      </c>
      <c r="D38" s="43">
        <v>297686111.07999998</v>
      </c>
      <c r="E38" s="43">
        <f t="shared" si="0"/>
        <v>4953.756861531293</v>
      </c>
      <c r="F38" s="43">
        <f t="shared" si="1"/>
        <v>1001.5716057183423</v>
      </c>
      <c r="G38" s="5">
        <v>81</v>
      </c>
      <c r="H38" s="5">
        <f t="shared" si="3"/>
        <v>202.18424797876312</v>
      </c>
      <c r="I38" s="57">
        <f t="shared" si="2"/>
        <v>0.20218424797876314</v>
      </c>
    </row>
    <row r="39" spans="1:9" x14ac:dyDescent="0.3">
      <c r="A39" s="44" t="s">
        <v>110</v>
      </c>
      <c r="B39" s="45">
        <v>54367</v>
      </c>
      <c r="C39" s="45">
        <v>20773</v>
      </c>
      <c r="D39" s="43">
        <v>102691336.47</v>
      </c>
      <c r="E39" s="43">
        <f t="shared" ref="E39:E70" si="4">D39/C39</f>
        <v>4943.5005280893465</v>
      </c>
      <c r="F39" s="43">
        <f t="shared" ref="F39:F70" si="5">D39/B39</f>
        <v>1888.854203285081</v>
      </c>
      <c r="G39" s="5">
        <v>7</v>
      </c>
      <c r="H39" s="5">
        <f t="shared" si="3"/>
        <v>382.08839921275774</v>
      </c>
      <c r="I39" s="57">
        <f t="shared" ref="I39:I70" si="6">C39/B39</f>
        <v>0.38208839921275772</v>
      </c>
    </row>
    <row r="40" spans="1:9" x14ac:dyDescent="0.3">
      <c r="A40" s="44" t="s">
        <v>111</v>
      </c>
      <c r="B40" s="45">
        <v>366543</v>
      </c>
      <c r="C40" s="45">
        <v>82470</v>
      </c>
      <c r="D40" s="43">
        <v>381367328.23000002</v>
      </c>
      <c r="E40" s="43">
        <f t="shared" si="4"/>
        <v>4624.3158509761124</v>
      </c>
      <c r="F40" s="43">
        <f t="shared" si="5"/>
        <v>1040.4436266140672</v>
      </c>
      <c r="G40" s="5">
        <v>75</v>
      </c>
      <c r="H40" s="5">
        <f t="shared" si="3"/>
        <v>224.9940661805027</v>
      </c>
      <c r="I40" s="57">
        <f t="shared" si="6"/>
        <v>0.22499406618050269</v>
      </c>
    </row>
    <row r="41" spans="1:9" x14ac:dyDescent="0.3">
      <c r="A41" s="44" t="s">
        <v>112</v>
      </c>
      <c r="B41" s="45">
        <v>64206</v>
      </c>
      <c r="C41" s="45">
        <v>14730</v>
      </c>
      <c r="D41" s="43">
        <v>72040285.280000001</v>
      </c>
      <c r="E41" s="43">
        <f t="shared" si="4"/>
        <v>4890.7186205023763</v>
      </c>
      <c r="F41" s="43">
        <f t="shared" si="5"/>
        <v>1122.0179621842196</v>
      </c>
      <c r="G41" s="5">
        <v>64</v>
      </c>
      <c r="H41" s="5">
        <f t="shared" si="3"/>
        <v>229.41781141949349</v>
      </c>
      <c r="I41" s="57">
        <f t="shared" si="6"/>
        <v>0.22941781141949349</v>
      </c>
    </row>
    <row r="42" spans="1:9" x14ac:dyDescent="0.3">
      <c r="A42" s="44" t="s">
        <v>113</v>
      </c>
      <c r="B42" s="45">
        <v>212636</v>
      </c>
      <c r="C42" s="45">
        <v>55408</v>
      </c>
      <c r="D42" s="43">
        <v>285524288.72000003</v>
      </c>
      <c r="E42" s="43">
        <f t="shared" si="4"/>
        <v>5153.1238940225239</v>
      </c>
      <c r="F42" s="43">
        <f t="shared" si="5"/>
        <v>1342.7843296525518</v>
      </c>
      <c r="G42" s="5">
        <v>39</v>
      </c>
      <c r="H42" s="5">
        <f t="shared" si="3"/>
        <v>260.57676028518216</v>
      </c>
      <c r="I42" s="57">
        <f t="shared" si="6"/>
        <v>0.26057676028518217</v>
      </c>
    </row>
    <row r="43" spans="1:9" x14ac:dyDescent="0.3">
      <c r="A43" s="44" t="s">
        <v>114</v>
      </c>
      <c r="B43" s="45">
        <v>11739</v>
      </c>
      <c r="C43" s="45">
        <v>2330</v>
      </c>
      <c r="D43" s="43">
        <v>11678561.02</v>
      </c>
      <c r="E43" s="43">
        <f t="shared" si="4"/>
        <v>5012.2579484978542</v>
      </c>
      <c r="F43" s="43">
        <f t="shared" si="5"/>
        <v>994.85143709004171</v>
      </c>
      <c r="G43" s="5">
        <v>82</v>
      </c>
      <c r="H43" s="5">
        <f t="shared" si="3"/>
        <v>198.48368685577989</v>
      </c>
      <c r="I43" s="57">
        <f t="shared" si="6"/>
        <v>0.19848368685577988</v>
      </c>
    </row>
    <row r="44" spans="1:9" x14ac:dyDescent="0.3">
      <c r="A44" s="44" t="s">
        <v>115</v>
      </c>
      <c r="B44" s="45">
        <v>8761</v>
      </c>
      <c r="C44" s="45">
        <v>2647</v>
      </c>
      <c r="D44" s="43">
        <v>16750337.130000001</v>
      </c>
      <c r="E44" s="43">
        <f t="shared" si="4"/>
        <v>6328.0457612391392</v>
      </c>
      <c r="F44" s="43">
        <f t="shared" si="5"/>
        <v>1911.9206859947496</v>
      </c>
      <c r="G44" s="5">
        <v>3</v>
      </c>
      <c r="H44" s="5">
        <f t="shared" si="3"/>
        <v>302.1344595365826</v>
      </c>
      <c r="I44" s="57">
        <f t="shared" si="6"/>
        <v>0.30213445953658258</v>
      </c>
    </row>
    <row r="45" spans="1:9" x14ac:dyDescent="0.3">
      <c r="A45" s="44" t="s">
        <v>116</v>
      </c>
      <c r="B45" s="45">
        <v>58547</v>
      </c>
      <c r="C45" s="45">
        <v>11903</v>
      </c>
      <c r="D45" s="43">
        <v>57796301.859999999</v>
      </c>
      <c r="E45" s="43">
        <f t="shared" si="4"/>
        <v>4855.6079862219603</v>
      </c>
      <c r="F45" s="43">
        <f t="shared" si="5"/>
        <v>987.17785471501531</v>
      </c>
      <c r="G45" s="5">
        <v>84</v>
      </c>
      <c r="H45" s="5">
        <f t="shared" si="3"/>
        <v>203.30674500828394</v>
      </c>
      <c r="I45" s="57">
        <f t="shared" si="6"/>
        <v>0.20330674500828394</v>
      </c>
    </row>
    <row r="46" spans="1:9" x14ac:dyDescent="0.3">
      <c r="A46" s="44" t="s">
        <v>117</v>
      </c>
      <c r="B46" s="45">
        <v>21158</v>
      </c>
      <c r="C46" s="45">
        <v>5586</v>
      </c>
      <c r="D46" s="43">
        <v>26464058.649999999</v>
      </c>
      <c r="E46" s="43">
        <f t="shared" si="4"/>
        <v>4737.5686806301464</v>
      </c>
      <c r="F46" s="43">
        <f t="shared" si="5"/>
        <v>1250.7826188675679</v>
      </c>
      <c r="G46" s="5">
        <v>49</v>
      </c>
      <c r="H46" s="5">
        <f t="shared" si="3"/>
        <v>264.01361187257777</v>
      </c>
      <c r="I46" s="57">
        <f t="shared" si="6"/>
        <v>0.26401361187257777</v>
      </c>
    </row>
    <row r="47" spans="1:9" x14ac:dyDescent="0.3">
      <c r="A47" s="44" t="s">
        <v>118</v>
      </c>
      <c r="B47" s="45">
        <v>517124</v>
      </c>
      <c r="C47" s="45">
        <v>118481</v>
      </c>
      <c r="D47" s="43">
        <v>518991534.13</v>
      </c>
      <c r="E47" s="43">
        <f t="shared" si="4"/>
        <v>4380.377732547835</v>
      </c>
      <c r="F47" s="43">
        <f t="shared" si="5"/>
        <v>1003.6113855284226</v>
      </c>
      <c r="G47" s="5">
        <v>80</v>
      </c>
      <c r="H47" s="5">
        <f t="shared" si="3"/>
        <v>229.11526055646229</v>
      </c>
      <c r="I47" s="57">
        <f t="shared" si="6"/>
        <v>0.22911526055646228</v>
      </c>
    </row>
    <row r="48" spans="1:9" x14ac:dyDescent="0.3">
      <c r="A48" s="44" t="s">
        <v>119</v>
      </c>
      <c r="B48" s="45">
        <v>52423</v>
      </c>
      <c r="C48" s="45">
        <v>18668</v>
      </c>
      <c r="D48" s="43">
        <v>99549903.290000007</v>
      </c>
      <c r="E48" s="43">
        <f t="shared" si="4"/>
        <v>5332.6496298478687</v>
      </c>
      <c r="F48" s="43">
        <f t="shared" si="5"/>
        <v>1898.9737956622096</v>
      </c>
      <c r="G48" s="5">
        <v>4</v>
      </c>
      <c r="H48" s="5">
        <f t="shared" si="3"/>
        <v>356.10323712874123</v>
      </c>
      <c r="I48" s="57">
        <f t="shared" si="6"/>
        <v>0.3561032371287412</v>
      </c>
    </row>
    <row r="49" spans="1:9" x14ac:dyDescent="0.3">
      <c r="A49" s="44" t="s">
        <v>120</v>
      </c>
      <c r="B49" s="45">
        <v>127127</v>
      </c>
      <c r="C49" s="45">
        <v>28676</v>
      </c>
      <c r="D49" s="43">
        <v>129176250.03</v>
      </c>
      <c r="E49" s="43">
        <f t="shared" si="4"/>
        <v>4504.6816163342164</v>
      </c>
      <c r="F49" s="43">
        <f t="shared" si="5"/>
        <v>1016.1197073005734</v>
      </c>
      <c r="G49" s="5">
        <v>79</v>
      </c>
      <c r="H49" s="5">
        <f t="shared" si="3"/>
        <v>225.56970588466652</v>
      </c>
      <c r="I49" s="57">
        <f t="shared" si="6"/>
        <v>0.22556970588466652</v>
      </c>
    </row>
    <row r="50" spans="1:9" x14ac:dyDescent="0.3">
      <c r="A50" s="44" t="s">
        <v>121</v>
      </c>
      <c r="B50" s="45">
        <v>60631</v>
      </c>
      <c r="C50" s="45">
        <v>15089</v>
      </c>
      <c r="D50" s="43">
        <v>82544940.530000001</v>
      </c>
      <c r="E50" s="43">
        <f t="shared" si="4"/>
        <v>5470.5375127576381</v>
      </c>
      <c r="F50" s="43">
        <f t="shared" si="5"/>
        <v>1361.43128976926</v>
      </c>
      <c r="G50" s="5">
        <v>35</v>
      </c>
      <c r="H50" s="5">
        <f t="shared" si="3"/>
        <v>248.86609160330525</v>
      </c>
      <c r="I50" s="57">
        <f t="shared" si="6"/>
        <v>0.24886609160330525</v>
      </c>
    </row>
    <row r="51" spans="1:9" x14ac:dyDescent="0.3">
      <c r="A51" s="44" t="s">
        <v>122</v>
      </c>
      <c r="B51" s="45">
        <v>112511</v>
      </c>
      <c r="C51" s="45">
        <v>20382</v>
      </c>
      <c r="D51" s="43">
        <v>111786863.86</v>
      </c>
      <c r="E51" s="43">
        <f t="shared" si="4"/>
        <v>5484.5875704052596</v>
      </c>
      <c r="F51" s="43">
        <f t="shared" si="5"/>
        <v>993.56386362222361</v>
      </c>
      <c r="G51" s="5">
        <v>83</v>
      </c>
      <c r="H51" s="5">
        <f t="shared" si="3"/>
        <v>181.15562033934461</v>
      </c>
      <c r="I51" s="57">
        <f t="shared" si="6"/>
        <v>0.1811556203393446</v>
      </c>
    </row>
    <row r="52" spans="1:9" x14ac:dyDescent="0.3">
      <c r="A52" s="44" t="s">
        <v>123</v>
      </c>
      <c r="B52" s="45">
        <v>24426</v>
      </c>
      <c r="C52" s="45">
        <v>7473</v>
      </c>
      <c r="D52" s="43">
        <v>41943299.509999998</v>
      </c>
      <c r="E52" s="43">
        <f t="shared" si="4"/>
        <v>5612.645458316606</v>
      </c>
      <c r="F52" s="43">
        <f t="shared" si="5"/>
        <v>1717.1579263899123</v>
      </c>
      <c r="G52" s="5">
        <v>15</v>
      </c>
      <c r="H52" s="5">
        <f t="shared" si="3"/>
        <v>305.9444853844264</v>
      </c>
      <c r="I52" s="57">
        <f t="shared" si="6"/>
        <v>0.30594448538442642</v>
      </c>
    </row>
    <row r="53" spans="1:9" x14ac:dyDescent="0.3">
      <c r="A53" s="44" t="s">
        <v>124</v>
      </c>
      <c r="B53" s="45">
        <v>51776</v>
      </c>
      <c r="C53" s="45">
        <v>14156</v>
      </c>
      <c r="D53" s="43">
        <v>61412986.810000002</v>
      </c>
      <c r="E53" s="43">
        <f t="shared" si="4"/>
        <v>4338.3008484035036</v>
      </c>
      <c r="F53" s="43">
        <f t="shared" si="5"/>
        <v>1186.1284535305933</v>
      </c>
      <c r="G53" s="5">
        <v>56</v>
      </c>
      <c r="H53" s="5">
        <f t="shared" si="3"/>
        <v>273.4085290482077</v>
      </c>
      <c r="I53" s="57">
        <f t="shared" si="6"/>
        <v>0.27340852904820767</v>
      </c>
    </row>
    <row r="54" spans="1:9" x14ac:dyDescent="0.3">
      <c r="A54" s="44" t="s">
        <v>125</v>
      </c>
      <c r="B54" s="45">
        <v>5631</v>
      </c>
      <c r="C54" s="45">
        <v>1372</v>
      </c>
      <c r="D54" s="43">
        <v>6652357.9699999997</v>
      </c>
      <c r="E54" s="43">
        <f t="shared" si="4"/>
        <v>4848.6574125364432</v>
      </c>
      <c r="F54" s="43">
        <f t="shared" si="5"/>
        <v>1181.3812768602379</v>
      </c>
      <c r="G54" s="5">
        <v>59</v>
      </c>
      <c r="H54" s="5">
        <f t="shared" si="3"/>
        <v>243.65121648019891</v>
      </c>
      <c r="I54" s="57">
        <f t="shared" si="6"/>
        <v>0.24365121648019891</v>
      </c>
    </row>
    <row r="55" spans="1:9" x14ac:dyDescent="0.3">
      <c r="A55" s="44" t="s">
        <v>126</v>
      </c>
      <c r="B55" s="45">
        <v>170230</v>
      </c>
      <c r="C55" s="45">
        <v>31143</v>
      </c>
      <c r="D55" s="43">
        <v>151546660.21000001</v>
      </c>
      <c r="E55" s="43">
        <f t="shared" si="4"/>
        <v>4866.1548408952258</v>
      </c>
      <c r="F55" s="43">
        <f t="shared" si="5"/>
        <v>890.24649127650832</v>
      </c>
      <c r="G55" s="5">
        <v>90</v>
      </c>
      <c r="H55" s="5">
        <f t="shared" si="3"/>
        <v>182.94660165658229</v>
      </c>
      <c r="I55" s="57">
        <f t="shared" si="6"/>
        <v>0.18294660165658228</v>
      </c>
    </row>
    <row r="56" spans="1:9" x14ac:dyDescent="0.3">
      <c r="A56" s="44" t="s">
        <v>127</v>
      </c>
      <c r="B56" s="45">
        <v>41597</v>
      </c>
      <c r="C56" s="45">
        <v>8505</v>
      </c>
      <c r="D56" s="43">
        <v>43116835.759999998</v>
      </c>
      <c r="E56" s="43">
        <f t="shared" si="4"/>
        <v>5069.5868030570255</v>
      </c>
      <c r="F56" s="43">
        <f t="shared" si="5"/>
        <v>1036.5371483520446</v>
      </c>
      <c r="G56" s="5">
        <v>76</v>
      </c>
      <c r="H56" s="5">
        <f t="shared" si="3"/>
        <v>204.46186023030506</v>
      </c>
      <c r="I56" s="57">
        <f t="shared" si="6"/>
        <v>0.20446186023030508</v>
      </c>
    </row>
    <row r="57" spans="1:9" x14ac:dyDescent="0.3">
      <c r="A57" s="44" t="s">
        <v>128</v>
      </c>
      <c r="B57" s="45">
        <v>184519</v>
      </c>
      <c r="C57" s="45">
        <v>44876</v>
      </c>
      <c r="D57" s="43">
        <v>208121372.16999999</v>
      </c>
      <c r="E57" s="43">
        <f t="shared" si="4"/>
        <v>4637.6988182993136</v>
      </c>
      <c r="F57" s="43">
        <f t="shared" si="5"/>
        <v>1127.9129638140246</v>
      </c>
      <c r="G57" s="5">
        <v>63</v>
      </c>
      <c r="H57" s="5">
        <f t="shared" si="3"/>
        <v>243.20530677057647</v>
      </c>
      <c r="I57" s="57">
        <f t="shared" si="6"/>
        <v>0.24320530677057647</v>
      </c>
    </row>
    <row r="58" spans="1:9" x14ac:dyDescent="0.3">
      <c r="A58" s="44" t="s">
        <v>129</v>
      </c>
      <c r="B58" s="45">
        <v>10423</v>
      </c>
      <c r="C58" s="45">
        <v>2557</v>
      </c>
      <c r="D58" s="43">
        <v>13975574.66</v>
      </c>
      <c r="E58" s="43">
        <f t="shared" si="4"/>
        <v>5465.6138678138441</v>
      </c>
      <c r="F58" s="43">
        <f t="shared" si="5"/>
        <v>1340.8399366784995</v>
      </c>
      <c r="G58" s="5">
        <v>40</v>
      </c>
      <c r="H58" s="5">
        <f t="shared" si="3"/>
        <v>245.32284371102369</v>
      </c>
      <c r="I58" s="57">
        <f t="shared" si="6"/>
        <v>0.2453228437110237</v>
      </c>
    </row>
    <row r="59" spans="1:9" x14ac:dyDescent="0.3">
      <c r="A59" s="44" t="s">
        <v>130</v>
      </c>
      <c r="B59" s="45">
        <v>58908</v>
      </c>
      <c r="C59" s="45">
        <v>15979</v>
      </c>
      <c r="D59" s="43">
        <v>72322346.390000001</v>
      </c>
      <c r="E59" s="43">
        <f t="shared" si="4"/>
        <v>4526.0871387446023</v>
      </c>
      <c r="F59" s="43">
        <f t="shared" si="5"/>
        <v>1227.7168871800095</v>
      </c>
      <c r="G59" s="5">
        <v>53</v>
      </c>
      <c r="H59" s="5">
        <f t="shared" si="3"/>
        <v>271.25348000271612</v>
      </c>
      <c r="I59" s="57">
        <f t="shared" si="6"/>
        <v>0.2712534800027161</v>
      </c>
    </row>
    <row r="60" spans="1:9" x14ac:dyDescent="0.3">
      <c r="A60" s="44" t="s">
        <v>131</v>
      </c>
      <c r="B60" s="45">
        <v>58338</v>
      </c>
      <c r="C60" s="45">
        <v>19056</v>
      </c>
      <c r="D60" s="43">
        <v>98151279.420000002</v>
      </c>
      <c r="E60" s="43">
        <f t="shared" si="4"/>
        <v>5150.6758721662472</v>
      </c>
      <c r="F60" s="43">
        <f t="shared" si="5"/>
        <v>1682.4587647845315</v>
      </c>
      <c r="G60" s="5">
        <v>18</v>
      </c>
      <c r="H60" s="5">
        <f t="shared" si="3"/>
        <v>326.64815386197677</v>
      </c>
      <c r="I60" s="57">
        <f t="shared" si="6"/>
        <v>0.32664815386197676</v>
      </c>
    </row>
    <row r="61" spans="1:9" x14ac:dyDescent="0.3">
      <c r="A61" s="44" t="s">
        <v>132</v>
      </c>
      <c r="B61" s="45">
        <v>81397</v>
      </c>
      <c r="C61" s="45">
        <v>15889</v>
      </c>
      <c r="D61" s="43">
        <v>84725240.969999999</v>
      </c>
      <c r="E61" s="43">
        <f t="shared" si="4"/>
        <v>5332.3205343319278</v>
      </c>
      <c r="F61" s="43">
        <f t="shared" si="5"/>
        <v>1040.888988169097</v>
      </c>
      <c r="G61" s="5">
        <v>74</v>
      </c>
      <c r="H61" s="5">
        <f t="shared" si="3"/>
        <v>195.20375443812426</v>
      </c>
      <c r="I61" s="57">
        <f t="shared" si="6"/>
        <v>0.19520375443812427</v>
      </c>
    </row>
    <row r="62" spans="1:9" x14ac:dyDescent="0.3">
      <c r="A62" s="44" t="s">
        <v>133</v>
      </c>
      <c r="B62" s="45">
        <v>34771</v>
      </c>
      <c r="C62" s="45">
        <v>8433</v>
      </c>
      <c r="D62" s="43">
        <v>42556520.130000003</v>
      </c>
      <c r="E62" s="43">
        <f t="shared" si="4"/>
        <v>5046.4271469228033</v>
      </c>
      <c r="F62" s="43">
        <f t="shared" si="5"/>
        <v>1223.908433177073</v>
      </c>
      <c r="G62" s="5">
        <v>55</v>
      </c>
      <c r="H62" s="5">
        <f t="shared" si="3"/>
        <v>242.52969428546777</v>
      </c>
      <c r="I62" s="57">
        <f t="shared" si="6"/>
        <v>0.24252969428546778</v>
      </c>
    </row>
    <row r="63" spans="1:9" x14ac:dyDescent="0.3">
      <c r="A63" s="44" t="s">
        <v>134</v>
      </c>
      <c r="B63" s="45">
        <v>21663</v>
      </c>
      <c r="C63" s="45">
        <v>5441</v>
      </c>
      <c r="D63" s="43">
        <v>30447148.989999998</v>
      </c>
      <c r="E63" s="43">
        <f t="shared" si="4"/>
        <v>5595.8737346076086</v>
      </c>
      <c r="F63" s="43">
        <f t="shared" si="5"/>
        <v>1405.4908826109033</v>
      </c>
      <c r="G63" s="5">
        <v>30</v>
      </c>
      <c r="H63" s="5">
        <f t="shared" si="3"/>
        <v>251.16558186770067</v>
      </c>
      <c r="I63" s="57">
        <f t="shared" si="6"/>
        <v>0.25116558186770066</v>
      </c>
    </row>
    <row r="64" spans="1:9" x14ac:dyDescent="0.3">
      <c r="A64" s="44" t="s">
        <v>135</v>
      </c>
      <c r="B64" s="45">
        <v>23746</v>
      </c>
      <c r="C64" s="45">
        <v>6965</v>
      </c>
      <c r="D64" s="43">
        <v>41626072.539999999</v>
      </c>
      <c r="E64" s="43">
        <f t="shared" si="4"/>
        <v>5976.4641119885137</v>
      </c>
      <c r="F64" s="43">
        <f t="shared" si="5"/>
        <v>1752.9719759117324</v>
      </c>
      <c r="G64" s="5">
        <v>13</v>
      </c>
      <c r="H64" s="5">
        <f t="shared" si="3"/>
        <v>293.31255790448915</v>
      </c>
      <c r="I64" s="57">
        <f t="shared" si="6"/>
        <v>0.29331255790448918</v>
      </c>
    </row>
    <row r="65" spans="1:9" x14ac:dyDescent="0.3">
      <c r="A65" s="44" t="s">
        <v>136</v>
      </c>
      <c r="B65" s="45">
        <v>45370</v>
      </c>
      <c r="C65" s="45">
        <v>12306</v>
      </c>
      <c r="D65" s="43">
        <v>70296033.420000002</v>
      </c>
      <c r="E65" s="43">
        <f t="shared" si="4"/>
        <v>5712.3381618722578</v>
      </c>
      <c r="F65" s="43">
        <f t="shared" si="5"/>
        <v>1549.3946092131364</v>
      </c>
      <c r="G65" s="5">
        <v>21</v>
      </c>
      <c r="H65" s="5">
        <f t="shared" si="3"/>
        <v>271.23649988979503</v>
      </c>
      <c r="I65" s="57">
        <f t="shared" si="6"/>
        <v>0.27123649988979504</v>
      </c>
    </row>
    <row r="66" spans="1:9" x14ac:dyDescent="0.3">
      <c r="A66" s="44" t="s">
        <v>137</v>
      </c>
      <c r="B66" s="45">
        <v>1035605</v>
      </c>
      <c r="C66" s="45">
        <v>235468</v>
      </c>
      <c r="D66" s="43">
        <v>949251711.42999995</v>
      </c>
      <c r="E66" s="43">
        <f t="shared" si="4"/>
        <v>4031.3406128645929</v>
      </c>
      <c r="F66" s="43">
        <f t="shared" si="5"/>
        <v>916.61561254532364</v>
      </c>
      <c r="G66" s="5">
        <v>88</v>
      </c>
      <c r="H66" s="5">
        <f t="shared" si="3"/>
        <v>227.37240550209782</v>
      </c>
      <c r="I66" s="57">
        <f t="shared" si="6"/>
        <v>0.22737240550209781</v>
      </c>
    </row>
    <row r="67" spans="1:9" x14ac:dyDescent="0.3">
      <c r="A67" s="44" t="s">
        <v>138</v>
      </c>
      <c r="B67" s="45">
        <v>15335</v>
      </c>
      <c r="C67" s="45">
        <v>3813</v>
      </c>
      <c r="D67" s="43">
        <v>23163928.940000001</v>
      </c>
      <c r="E67" s="43">
        <f t="shared" si="4"/>
        <v>6074.9879202727516</v>
      </c>
      <c r="F67" s="43">
        <f t="shared" si="5"/>
        <v>1510.5268301271601</v>
      </c>
      <c r="G67" s="5">
        <v>23</v>
      </c>
      <c r="H67" s="5">
        <f t="shared" si="3"/>
        <v>248.64688620802087</v>
      </c>
      <c r="I67" s="57">
        <f t="shared" si="6"/>
        <v>0.24864688620802086</v>
      </c>
    </row>
    <row r="68" spans="1:9" x14ac:dyDescent="0.3">
      <c r="A68" s="44" t="s">
        <v>139</v>
      </c>
      <c r="B68" s="45">
        <v>27826</v>
      </c>
      <c r="C68" s="45">
        <v>7679</v>
      </c>
      <c r="D68" s="43">
        <v>35182888.789999999</v>
      </c>
      <c r="E68" s="43">
        <f t="shared" si="4"/>
        <v>4581.701886964448</v>
      </c>
      <c r="F68" s="43">
        <f t="shared" si="5"/>
        <v>1264.3890171063035</v>
      </c>
      <c r="G68" s="5">
        <v>48</v>
      </c>
      <c r="H68" s="5">
        <f t="shared" si="3"/>
        <v>275.96492489039025</v>
      </c>
      <c r="I68" s="57">
        <f t="shared" si="6"/>
        <v>0.27596492489039026</v>
      </c>
    </row>
    <row r="69" spans="1:9" x14ac:dyDescent="0.3">
      <c r="A69" s="44" t="s">
        <v>140</v>
      </c>
      <c r="B69" s="45">
        <v>94492</v>
      </c>
      <c r="C69" s="45">
        <v>16145</v>
      </c>
      <c r="D69" s="43">
        <v>85842699.950000003</v>
      </c>
      <c r="E69" s="43">
        <f t="shared" si="4"/>
        <v>5316.9835831526789</v>
      </c>
      <c r="F69" s="43">
        <f t="shared" si="5"/>
        <v>908.46526637175634</v>
      </c>
      <c r="G69" s="5">
        <v>89</v>
      </c>
      <c r="H69" s="5">
        <f t="shared" si="3"/>
        <v>170.86102527198068</v>
      </c>
      <c r="I69" s="57">
        <f t="shared" si="6"/>
        <v>0.17086102527198069</v>
      </c>
    </row>
    <row r="70" spans="1:9" x14ac:dyDescent="0.3">
      <c r="A70" s="44" t="s">
        <v>141</v>
      </c>
      <c r="B70" s="45">
        <v>94370</v>
      </c>
      <c r="C70" s="45">
        <v>26458</v>
      </c>
      <c r="D70" s="43">
        <v>127737559.88</v>
      </c>
      <c r="E70" s="43">
        <f t="shared" si="4"/>
        <v>4827.9371033335847</v>
      </c>
      <c r="F70" s="43">
        <f t="shared" si="5"/>
        <v>1353.5822812334427</v>
      </c>
      <c r="G70" s="5">
        <v>36</v>
      </c>
      <c r="H70" s="5">
        <f t="shared" si="3"/>
        <v>280.36452262371512</v>
      </c>
      <c r="I70" s="57">
        <f t="shared" si="6"/>
        <v>0.28036452262371514</v>
      </c>
    </row>
    <row r="71" spans="1:9" x14ac:dyDescent="0.3">
      <c r="A71" s="44" t="s">
        <v>142</v>
      </c>
      <c r="B71" s="45">
        <v>220231</v>
      </c>
      <c r="C71" s="45">
        <v>39692</v>
      </c>
      <c r="D71" s="43">
        <v>210527438.16</v>
      </c>
      <c r="E71" s="43">
        <f t="shared" ref="E71:E102" si="7">D71/C71</f>
        <v>5304.0269616043533</v>
      </c>
      <c r="F71" s="43">
        <f t="shared" ref="F71:F106" si="8">D71/B71</f>
        <v>955.93916460443802</v>
      </c>
      <c r="G71" s="5">
        <v>86</v>
      </c>
      <c r="H71" s="5">
        <f t="shared" si="3"/>
        <v>180.22894142968065</v>
      </c>
      <c r="I71" s="57">
        <f t="shared" ref="I71:I106" si="9">C71/B71</f>
        <v>0.18022894142968066</v>
      </c>
    </row>
    <row r="72" spans="1:9" x14ac:dyDescent="0.3">
      <c r="A72" s="44" t="s">
        <v>143</v>
      </c>
      <c r="B72" s="45">
        <v>21073</v>
      </c>
      <c r="C72" s="45">
        <v>6855</v>
      </c>
      <c r="D72" s="43">
        <v>36890029.030000001</v>
      </c>
      <c r="E72" s="43">
        <f t="shared" si="7"/>
        <v>5381.4776119620719</v>
      </c>
      <c r="F72" s="43">
        <f t="shared" si="8"/>
        <v>1750.5826901722585</v>
      </c>
      <c r="G72" s="5">
        <v>14</v>
      </c>
      <c r="H72" s="5">
        <f t="shared" ref="H72:H106" si="10">I72*1000</f>
        <v>325.29777440326484</v>
      </c>
      <c r="I72" s="57">
        <f t="shared" si="9"/>
        <v>0.32529777440326485</v>
      </c>
    </row>
    <row r="73" spans="1:9" x14ac:dyDescent="0.3">
      <c r="A73" s="44" t="s">
        <v>144</v>
      </c>
      <c r="B73" s="45">
        <v>194636</v>
      </c>
      <c r="C73" s="45">
        <v>37112</v>
      </c>
      <c r="D73" s="43">
        <v>161851137.59999999</v>
      </c>
      <c r="E73" s="43">
        <f t="shared" si="7"/>
        <v>4361.1537400301786</v>
      </c>
      <c r="F73" s="43">
        <f t="shared" si="8"/>
        <v>831.55807558724996</v>
      </c>
      <c r="G73" s="5">
        <v>92</v>
      </c>
      <c r="H73" s="5">
        <f t="shared" si="10"/>
        <v>190.67387328140734</v>
      </c>
      <c r="I73" s="57">
        <f t="shared" si="9"/>
        <v>0.19067387328140734</v>
      </c>
    </row>
    <row r="74" spans="1:9" x14ac:dyDescent="0.3">
      <c r="A74" s="44" t="s">
        <v>145</v>
      </c>
      <c r="B74" s="45">
        <v>140144</v>
      </c>
      <c r="C74" s="45">
        <v>16706</v>
      </c>
      <c r="D74" s="43">
        <v>88608751.420000002</v>
      </c>
      <c r="E74" s="43">
        <f t="shared" si="7"/>
        <v>5304.0076271998087</v>
      </c>
      <c r="F74" s="43">
        <f t="shared" si="8"/>
        <v>632.26931884347528</v>
      </c>
      <c r="G74" s="5">
        <v>97</v>
      </c>
      <c r="H74" s="5">
        <f t="shared" si="10"/>
        <v>119.20595958442745</v>
      </c>
      <c r="I74" s="57">
        <f t="shared" si="9"/>
        <v>0.11920595958442745</v>
      </c>
    </row>
    <row r="75" spans="1:9" x14ac:dyDescent="0.3">
      <c r="A75" s="44" t="s">
        <v>146</v>
      </c>
      <c r="B75" s="45">
        <v>13174</v>
      </c>
      <c r="C75" s="45">
        <v>2887</v>
      </c>
      <c r="D75" s="43">
        <v>15570690.6</v>
      </c>
      <c r="E75" s="43">
        <f t="shared" si="7"/>
        <v>5393.3808798060272</v>
      </c>
      <c r="F75" s="43">
        <f t="shared" si="8"/>
        <v>1181.9258084105056</v>
      </c>
      <c r="G75" s="5">
        <v>58</v>
      </c>
      <c r="H75" s="5">
        <f t="shared" si="10"/>
        <v>219.14376802793382</v>
      </c>
      <c r="I75" s="57">
        <f t="shared" si="9"/>
        <v>0.21914376802793381</v>
      </c>
    </row>
    <row r="76" spans="1:9" x14ac:dyDescent="0.3">
      <c r="A76" s="44" t="s">
        <v>147</v>
      </c>
      <c r="B76" s="45">
        <v>39731</v>
      </c>
      <c r="C76" s="45">
        <v>10566</v>
      </c>
      <c r="D76" s="43">
        <v>47026479.109999999</v>
      </c>
      <c r="E76" s="43">
        <f t="shared" si="7"/>
        <v>4450.7362398258565</v>
      </c>
      <c r="F76" s="43">
        <f t="shared" si="8"/>
        <v>1183.6218345876016</v>
      </c>
      <c r="G76" s="5">
        <v>57</v>
      </c>
      <c r="H76" s="5">
        <f t="shared" si="10"/>
        <v>265.93843598197878</v>
      </c>
      <c r="I76" s="57">
        <f t="shared" si="9"/>
        <v>0.2659384359819788</v>
      </c>
    </row>
    <row r="77" spans="1:9" x14ac:dyDescent="0.3">
      <c r="A77" s="44" t="s">
        <v>148</v>
      </c>
      <c r="B77" s="45">
        <v>57941</v>
      </c>
      <c r="C77" s="45">
        <v>13558</v>
      </c>
      <c r="D77" s="43">
        <v>66368874.219999999</v>
      </c>
      <c r="E77" s="43">
        <f t="shared" si="7"/>
        <v>4895.1817539460098</v>
      </c>
      <c r="F77" s="43">
        <f t="shared" si="8"/>
        <v>1145.4561402115946</v>
      </c>
      <c r="G77" s="5">
        <v>62</v>
      </c>
      <c r="H77" s="5">
        <f t="shared" si="10"/>
        <v>233.99665176645206</v>
      </c>
      <c r="I77" s="57">
        <f t="shared" si="9"/>
        <v>0.23399665176645207</v>
      </c>
    </row>
    <row r="78" spans="1:9" x14ac:dyDescent="0.3">
      <c r="A78" s="44" t="s">
        <v>149</v>
      </c>
      <c r="B78" s="45">
        <v>13648</v>
      </c>
      <c r="C78" s="45">
        <v>3066</v>
      </c>
      <c r="D78" s="43">
        <v>15242607.49</v>
      </c>
      <c r="E78" s="43">
        <f t="shared" si="7"/>
        <v>4971.4962459230264</v>
      </c>
      <c r="F78" s="43">
        <f t="shared" si="8"/>
        <v>1116.8381806858147</v>
      </c>
      <c r="G78" s="5">
        <v>66</v>
      </c>
      <c r="H78" s="5">
        <f t="shared" si="10"/>
        <v>224.6483001172333</v>
      </c>
      <c r="I78" s="57">
        <f t="shared" si="9"/>
        <v>0.2246483001172333</v>
      </c>
    </row>
    <row r="79" spans="1:9" x14ac:dyDescent="0.3">
      <c r="A79" s="44" t="s">
        <v>150</v>
      </c>
      <c r="B79" s="45">
        <v>39574</v>
      </c>
      <c r="C79" s="45">
        <v>9723</v>
      </c>
      <c r="D79" s="43">
        <v>52382109.659999996</v>
      </c>
      <c r="E79" s="43">
        <f t="shared" si="7"/>
        <v>5387.4431410058623</v>
      </c>
      <c r="F79" s="43">
        <f t="shared" si="8"/>
        <v>1323.6496098448476</v>
      </c>
      <c r="G79" s="5">
        <v>42</v>
      </c>
      <c r="H79" s="5">
        <f t="shared" si="10"/>
        <v>245.69161570728258</v>
      </c>
      <c r="I79" s="57">
        <f t="shared" si="9"/>
        <v>0.24569161570728257</v>
      </c>
    </row>
    <row r="80" spans="1:9" x14ac:dyDescent="0.3">
      <c r="A80" s="44" t="s">
        <v>151</v>
      </c>
      <c r="B80" s="45">
        <v>175532</v>
      </c>
      <c r="C80" s="45">
        <v>40205</v>
      </c>
      <c r="D80" s="43">
        <v>202412370.49000001</v>
      </c>
      <c r="E80" s="43">
        <f t="shared" si="7"/>
        <v>5034.5074117647064</v>
      </c>
      <c r="F80" s="43">
        <f t="shared" si="8"/>
        <v>1153.1365818768088</v>
      </c>
      <c r="G80" s="5">
        <v>60</v>
      </c>
      <c r="H80" s="5">
        <f t="shared" si="10"/>
        <v>229.04655561379121</v>
      </c>
      <c r="I80" s="57">
        <f t="shared" si="9"/>
        <v>0.22904655561379123</v>
      </c>
    </row>
    <row r="81" spans="1:9" x14ac:dyDescent="0.3">
      <c r="A81" s="44" t="s">
        <v>152</v>
      </c>
      <c r="B81" s="45">
        <v>20828</v>
      </c>
      <c r="C81" s="45">
        <v>3651</v>
      </c>
      <c r="D81" s="43">
        <v>21841901.329999998</v>
      </c>
      <c r="E81" s="43">
        <f t="shared" si="7"/>
        <v>5982.4435305395773</v>
      </c>
      <c r="F81" s="43">
        <f t="shared" si="8"/>
        <v>1048.6797258498175</v>
      </c>
      <c r="G81" s="5">
        <v>72</v>
      </c>
      <c r="H81" s="5">
        <f t="shared" si="10"/>
        <v>175.29287497599387</v>
      </c>
      <c r="I81" s="57">
        <f t="shared" si="9"/>
        <v>0.17529287497599386</v>
      </c>
    </row>
    <row r="82" spans="1:9" x14ac:dyDescent="0.3">
      <c r="A82" s="44" t="s">
        <v>153</v>
      </c>
      <c r="B82" s="45">
        <v>142943</v>
      </c>
      <c r="C82" s="45">
        <v>36134</v>
      </c>
      <c r="D82" s="43">
        <v>175227970.97</v>
      </c>
      <c r="E82" s="43">
        <f t="shared" si="7"/>
        <v>4849.3931192228929</v>
      </c>
      <c r="F82" s="43">
        <f t="shared" si="8"/>
        <v>1225.8590554976458</v>
      </c>
      <c r="G82" s="5">
        <v>54</v>
      </c>
      <c r="H82" s="5">
        <f t="shared" si="10"/>
        <v>252.7860755685833</v>
      </c>
      <c r="I82" s="57">
        <f t="shared" si="9"/>
        <v>0.25278607556858329</v>
      </c>
    </row>
    <row r="83" spans="1:9" x14ac:dyDescent="0.3">
      <c r="A83" s="44" t="s">
        <v>154</v>
      </c>
      <c r="B83" s="45">
        <v>45353</v>
      </c>
      <c r="C83" s="45">
        <v>16651</v>
      </c>
      <c r="D83" s="43">
        <v>80356312.459999993</v>
      </c>
      <c r="E83" s="43">
        <f t="shared" si="7"/>
        <v>4825.9151078013329</v>
      </c>
      <c r="F83" s="43">
        <f t="shared" si="8"/>
        <v>1771.7970687716356</v>
      </c>
      <c r="G83" s="5">
        <v>12</v>
      </c>
      <c r="H83" s="5">
        <f t="shared" si="10"/>
        <v>367.14219566511588</v>
      </c>
      <c r="I83" s="57">
        <f t="shared" si="9"/>
        <v>0.36714219566511586</v>
      </c>
    </row>
    <row r="84" spans="1:9" x14ac:dyDescent="0.3">
      <c r="A84" s="44" t="s">
        <v>155</v>
      </c>
      <c r="B84" s="45">
        <v>133375</v>
      </c>
      <c r="C84" s="45">
        <v>52692</v>
      </c>
      <c r="D84" s="43">
        <v>278616667.31999999</v>
      </c>
      <c r="E84" s="43">
        <f t="shared" si="7"/>
        <v>5287.6464609428376</v>
      </c>
      <c r="F84" s="43">
        <f t="shared" si="8"/>
        <v>2088.9722010871601</v>
      </c>
      <c r="G84" s="5">
        <v>1</v>
      </c>
      <c r="H84" s="5">
        <f t="shared" si="10"/>
        <v>395.06654170571699</v>
      </c>
      <c r="I84" s="57">
        <f t="shared" si="9"/>
        <v>0.39506654170571698</v>
      </c>
    </row>
    <row r="85" spans="1:9" x14ac:dyDescent="0.3">
      <c r="A85" s="44" t="s">
        <v>156</v>
      </c>
      <c r="B85" s="45">
        <v>92084</v>
      </c>
      <c r="C85" s="45">
        <v>23951</v>
      </c>
      <c r="D85" s="43">
        <v>129268285.16</v>
      </c>
      <c r="E85" s="43">
        <f t="shared" si="7"/>
        <v>5397.197827230596</v>
      </c>
      <c r="F85" s="43">
        <f t="shared" si="8"/>
        <v>1403.8083180574258</v>
      </c>
      <c r="G85" s="5">
        <v>31</v>
      </c>
      <c r="H85" s="5">
        <f t="shared" si="10"/>
        <v>260.09947439294558</v>
      </c>
      <c r="I85" s="57">
        <f t="shared" si="9"/>
        <v>0.26009947439294556</v>
      </c>
    </row>
    <row r="86" spans="1:9" x14ac:dyDescent="0.3">
      <c r="A86" s="44" t="s">
        <v>157</v>
      </c>
      <c r="B86" s="45">
        <v>140122</v>
      </c>
      <c r="C86" s="45">
        <v>35256</v>
      </c>
      <c r="D86" s="43">
        <v>174806221.00999999</v>
      </c>
      <c r="E86" s="43">
        <f t="shared" si="7"/>
        <v>4958.1977822214658</v>
      </c>
      <c r="F86" s="43">
        <f t="shared" si="8"/>
        <v>1247.5287321762464</v>
      </c>
      <c r="G86" s="5">
        <v>50</v>
      </c>
      <c r="H86" s="5">
        <f t="shared" si="10"/>
        <v>251.60931188535707</v>
      </c>
      <c r="I86" s="57">
        <f t="shared" si="9"/>
        <v>0.25160931188535707</v>
      </c>
    </row>
    <row r="87" spans="1:9" x14ac:dyDescent="0.3">
      <c r="A87" s="44" t="s">
        <v>158</v>
      </c>
      <c r="B87" s="45">
        <v>67617</v>
      </c>
      <c r="C87" s="45">
        <v>18885</v>
      </c>
      <c r="D87" s="43">
        <v>97896879.030000001</v>
      </c>
      <c r="E87" s="43">
        <f t="shared" si="7"/>
        <v>5183.8432104845115</v>
      </c>
      <c r="F87" s="43">
        <f t="shared" si="8"/>
        <v>1447.81458849106</v>
      </c>
      <c r="G87" s="5">
        <v>27</v>
      </c>
      <c r="H87" s="5">
        <f t="shared" si="10"/>
        <v>279.29366875194108</v>
      </c>
      <c r="I87" s="57">
        <f t="shared" si="9"/>
        <v>0.27929366875194106</v>
      </c>
    </row>
    <row r="88" spans="1:9" x14ac:dyDescent="0.3">
      <c r="A88" s="44" t="s">
        <v>159</v>
      </c>
      <c r="B88" s="45">
        <v>63993</v>
      </c>
      <c r="C88" s="45">
        <v>20304</v>
      </c>
      <c r="D88" s="43">
        <v>92142848.450000003</v>
      </c>
      <c r="E88" s="43">
        <f t="shared" si="7"/>
        <v>4538.1623547084318</v>
      </c>
      <c r="F88" s="43">
        <f t="shared" si="8"/>
        <v>1439.8894949447597</v>
      </c>
      <c r="G88" s="5">
        <v>28</v>
      </c>
      <c r="H88" s="5">
        <f t="shared" si="10"/>
        <v>317.28470301439222</v>
      </c>
      <c r="I88" s="57">
        <f t="shared" si="9"/>
        <v>0.31728470301439221</v>
      </c>
    </row>
    <row r="89" spans="1:9" x14ac:dyDescent="0.3">
      <c r="A89" s="44" t="s">
        <v>160</v>
      </c>
      <c r="B89" s="45">
        <v>35821</v>
      </c>
      <c r="C89" s="45">
        <v>13568</v>
      </c>
      <c r="D89" s="43">
        <v>67486975.150000006</v>
      </c>
      <c r="E89" s="43">
        <f t="shared" si="7"/>
        <v>4973.9810694280668</v>
      </c>
      <c r="F89" s="43">
        <f t="shared" si="8"/>
        <v>1884.0058945869744</v>
      </c>
      <c r="G89" s="5">
        <v>8</v>
      </c>
      <c r="H89" s="5">
        <f t="shared" si="10"/>
        <v>378.77222858099998</v>
      </c>
      <c r="I89" s="57">
        <f t="shared" si="9"/>
        <v>0.37877222858099996</v>
      </c>
    </row>
    <row r="90" spans="1:9" x14ac:dyDescent="0.3">
      <c r="A90" s="44" t="s">
        <v>161</v>
      </c>
      <c r="B90" s="45">
        <v>61234</v>
      </c>
      <c r="C90" s="45">
        <v>13848</v>
      </c>
      <c r="D90" s="43">
        <v>75335412.469999999</v>
      </c>
      <c r="E90" s="43">
        <f t="shared" si="7"/>
        <v>5440.1655452050836</v>
      </c>
      <c r="F90" s="43">
        <f t="shared" si="8"/>
        <v>1230.2872990495475</v>
      </c>
      <c r="G90" s="5">
        <v>52</v>
      </c>
      <c r="H90" s="5">
        <f t="shared" si="10"/>
        <v>226.14887154195381</v>
      </c>
      <c r="I90" s="57">
        <f t="shared" si="9"/>
        <v>0.22614887154195382</v>
      </c>
    </row>
    <row r="91" spans="1:9" x14ac:dyDescent="0.3">
      <c r="A91" s="44" t="s">
        <v>162</v>
      </c>
      <c r="B91" s="45">
        <v>46763</v>
      </c>
      <c r="C91" s="45">
        <v>9343</v>
      </c>
      <c r="D91" s="43">
        <v>51525044.380000003</v>
      </c>
      <c r="E91" s="43">
        <f t="shared" si="7"/>
        <v>5514.8286824360484</v>
      </c>
      <c r="F91" s="43">
        <f t="shared" si="8"/>
        <v>1101.8335945084789</v>
      </c>
      <c r="G91" s="5">
        <v>67</v>
      </c>
      <c r="H91" s="5">
        <f t="shared" si="10"/>
        <v>199.79470949254753</v>
      </c>
      <c r="I91" s="57">
        <f t="shared" si="9"/>
        <v>0.19979470949254752</v>
      </c>
    </row>
    <row r="92" spans="1:9" x14ac:dyDescent="0.3">
      <c r="A92" s="44" t="s">
        <v>163</v>
      </c>
      <c r="B92" s="45">
        <v>73195</v>
      </c>
      <c r="C92" s="45">
        <v>19022</v>
      </c>
      <c r="D92" s="43">
        <v>102303568.81999999</v>
      </c>
      <c r="E92" s="43">
        <f t="shared" si="7"/>
        <v>5378.1710030491004</v>
      </c>
      <c r="F92" s="43">
        <f t="shared" si="8"/>
        <v>1397.6852082792539</v>
      </c>
      <c r="G92" s="5">
        <v>33</v>
      </c>
      <c r="H92" s="5">
        <f t="shared" si="10"/>
        <v>259.88113942209168</v>
      </c>
      <c r="I92" s="57">
        <f t="shared" si="9"/>
        <v>0.25988113942209168</v>
      </c>
    </row>
    <row r="93" spans="1:9" x14ac:dyDescent="0.3">
      <c r="A93" s="44" t="s">
        <v>164</v>
      </c>
      <c r="B93" s="45">
        <v>14953</v>
      </c>
      <c r="C93" s="45">
        <v>4768</v>
      </c>
      <c r="D93" s="43">
        <v>27918877.039999999</v>
      </c>
      <c r="E93" s="43">
        <f t="shared" si="7"/>
        <v>5855.4691778523484</v>
      </c>
      <c r="F93" s="43">
        <f t="shared" si="8"/>
        <v>1867.108743395974</v>
      </c>
      <c r="G93" s="5">
        <v>9</v>
      </c>
      <c r="H93" s="5">
        <f t="shared" si="10"/>
        <v>318.8657794422524</v>
      </c>
      <c r="I93" s="57">
        <f t="shared" si="9"/>
        <v>0.31886577944225242</v>
      </c>
    </row>
    <row r="94" spans="1:9" x14ac:dyDescent="0.3">
      <c r="A94" s="44" t="s">
        <v>165</v>
      </c>
      <c r="B94" s="45">
        <v>33745</v>
      </c>
      <c r="C94" s="45">
        <v>6834</v>
      </c>
      <c r="D94" s="43">
        <v>37785476.090000004</v>
      </c>
      <c r="E94" s="43">
        <f t="shared" si="7"/>
        <v>5529.0424480538486</v>
      </c>
      <c r="F94" s="43">
        <f t="shared" si="8"/>
        <v>1119.7355486738777</v>
      </c>
      <c r="G94" s="5">
        <v>65</v>
      </c>
      <c r="H94" s="5">
        <f t="shared" si="10"/>
        <v>202.51889168765743</v>
      </c>
      <c r="I94" s="57">
        <f t="shared" si="9"/>
        <v>0.20251889168765744</v>
      </c>
    </row>
    <row r="95" spans="1:9" x14ac:dyDescent="0.3">
      <c r="A95" s="44" t="s">
        <v>166</v>
      </c>
      <c r="B95" s="45">
        <v>4217</v>
      </c>
      <c r="C95" s="45">
        <v>1014</v>
      </c>
      <c r="D95" s="43">
        <v>5666554.9000000004</v>
      </c>
      <c r="E95" s="43">
        <f t="shared" si="7"/>
        <v>5588.3184418145956</v>
      </c>
      <c r="F95" s="43">
        <f t="shared" si="8"/>
        <v>1343.7407872895424</v>
      </c>
      <c r="G95" s="5">
        <v>38</v>
      </c>
      <c r="H95" s="5">
        <f t="shared" si="10"/>
        <v>240.45529997628645</v>
      </c>
      <c r="I95" s="57">
        <f t="shared" si="9"/>
        <v>0.24045529997628645</v>
      </c>
    </row>
    <row r="96" spans="1:9" x14ac:dyDescent="0.3">
      <c r="A96" s="44" t="s">
        <v>167</v>
      </c>
      <c r="B96" s="45">
        <v>219992</v>
      </c>
      <c r="C96" s="45">
        <v>33977</v>
      </c>
      <c r="D96" s="43">
        <v>157309067.68000001</v>
      </c>
      <c r="E96" s="43">
        <f t="shared" si="7"/>
        <v>4629.8692550843216</v>
      </c>
      <c r="F96" s="43">
        <f t="shared" si="8"/>
        <v>715.06721917160633</v>
      </c>
      <c r="G96" s="5">
        <v>93</v>
      </c>
      <c r="H96" s="5">
        <f t="shared" si="10"/>
        <v>154.44652532819376</v>
      </c>
      <c r="I96" s="57">
        <f t="shared" si="9"/>
        <v>0.15444652532819375</v>
      </c>
    </row>
    <row r="97" spans="1:9" x14ac:dyDescent="0.3">
      <c r="A97" s="44" t="s">
        <v>168</v>
      </c>
      <c r="B97" s="45">
        <v>45097</v>
      </c>
      <c r="C97" s="45">
        <v>17654</v>
      </c>
      <c r="D97" s="43">
        <v>88257910.530000001</v>
      </c>
      <c r="E97" s="43">
        <f t="shared" si="7"/>
        <v>4999.3151993882411</v>
      </c>
      <c r="F97" s="43">
        <f t="shared" si="8"/>
        <v>1957.0683311528483</v>
      </c>
      <c r="G97" s="5">
        <v>2</v>
      </c>
      <c r="H97" s="5">
        <f t="shared" si="10"/>
        <v>391.46728163735946</v>
      </c>
      <c r="I97" s="57">
        <f t="shared" si="9"/>
        <v>0.39146728163735944</v>
      </c>
    </row>
    <row r="98" spans="1:9" x14ac:dyDescent="0.3">
      <c r="A98" s="44" t="s">
        <v>169</v>
      </c>
      <c r="B98" s="45">
        <v>1007631</v>
      </c>
      <c r="C98" s="45">
        <v>144241</v>
      </c>
      <c r="D98" s="43">
        <v>617279350.00999999</v>
      </c>
      <c r="E98" s="43">
        <f t="shared" si="7"/>
        <v>4279.4999342073334</v>
      </c>
      <c r="F98" s="43">
        <f t="shared" si="8"/>
        <v>612.60456457770749</v>
      </c>
      <c r="G98" s="5">
        <v>98</v>
      </c>
      <c r="H98" s="5">
        <f t="shared" si="10"/>
        <v>143.14863278323116</v>
      </c>
      <c r="I98" s="57">
        <f t="shared" si="9"/>
        <v>0.14314863278323117</v>
      </c>
    </row>
    <row r="99" spans="1:9" x14ac:dyDescent="0.3">
      <c r="A99" s="44" t="s">
        <v>170</v>
      </c>
      <c r="B99" s="45">
        <v>20473</v>
      </c>
      <c r="C99" s="45">
        <v>6017</v>
      </c>
      <c r="D99" s="43">
        <v>33691486.399999999</v>
      </c>
      <c r="E99" s="43">
        <f t="shared" si="7"/>
        <v>5599.38281535649</v>
      </c>
      <c r="F99" s="43">
        <f t="shared" si="8"/>
        <v>1645.6545889708395</v>
      </c>
      <c r="G99" s="5">
        <v>19</v>
      </c>
      <c r="H99" s="5">
        <f t="shared" si="10"/>
        <v>293.89928198114592</v>
      </c>
      <c r="I99" s="57">
        <f t="shared" si="9"/>
        <v>0.2938992819811459</v>
      </c>
    </row>
    <row r="100" spans="1:9" x14ac:dyDescent="0.3">
      <c r="A100" s="44" t="s">
        <v>171</v>
      </c>
      <c r="B100" s="45">
        <v>12589</v>
      </c>
      <c r="C100" s="45">
        <v>4175</v>
      </c>
      <c r="D100" s="43">
        <v>23826330.899999999</v>
      </c>
      <c r="E100" s="43">
        <f t="shared" si="7"/>
        <v>5706.9056047904187</v>
      </c>
      <c r="F100" s="43">
        <f t="shared" si="8"/>
        <v>1892.6309397092698</v>
      </c>
      <c r="G100" s="5">
        <v>6</v>
      </c>
      <c r="H100" s="5">
        <f t="shared" si="10"/>
        <v>331.63873222654701</v>
      </c>
      <c r="I100" s="57">
        <f t="shared" si="9"/>
        <v>0.331638732226547</v>
      </c>
    </row>
    <row r="101" spans="1:9" x14ac:dyDescent="0.3">
      <c r="A101" s="44" t="s">
        <v>172</v>
      </c>
      <c r="B101" s="45">
        <v>53737</v>
      </c>
      <c r="C101" s="45">
        <v>5296</v>
      </c>
      <c r="D101" s="43">
        <v>29884298.260000002</v>
      </c>
      <c r="E101" s="43">
        <f t="shared" si="7"/>
        <v>5642.8055626888217</v>
      </c>
      <c r="F101" s="43">
        <f t="shared" si="8"/>
        <v>556.12144816420721</v>
      </c>
      <c r="G101" s="5">
        <v>100</v>
      </c>
      <c r="H101" s="5">
        <f t="shared" si="10"/>
        <v>98.554068891080632</v>
      </c>
      <c r="I101" s="57">
        <f t="shared" si="9"/>
        <v>9.8554068891080635E-2</v>
      </c>
    </row>
    <row r="102" spans="1:9" x14ac:dyDescent="0.3">
      <c r="A102" s="44" t="s">
        <v>173</v>
      </c>
      <c r="B102" s="45">
        <v>124984</v>
      </c>
      <c r="C102" s="45">
        <v>35276</v>
      </c>
      <c r="D102" s="43">
        <v>158813227.21000001</v>
      </c>
      <c r="E102" s="43">
        <f t="shared" si="7"/>
        <v>4502.0191407755983</v>
      </c>
      <c r="F102" s="43">
        <f t="shared" si="8"/>
        <v>1270.6684632432953</v>
      </c>
      <c r="G102" s="5">
        <v>47</v>
      </c>
      <c r="H102" s="5">
        <f t="shared" si="10"/>
        <v>282.24412724828778</v>
      </c>
      <c r="I102" s="57">
        <f t="shared" si="9"/>
        <v>0.28224412724828779</v>
      </c>
    </row>
    <row r="103" spans="1:9" x14ac:dyDescent="0.3">
      <c r="A103" s="44" t="s">
        <v>174</v>
      </c>
      <c r="B103" s="45">
        <v>69663</v>
      </c>
      <c r="C103" s="45">
        <v>17102</v>
      </c>
      <c r="D103" s="43">
        <v>103832411.73</v>
      </c>
      <c r="E103" s="43">
        <f t="shared" ref="E103:E106" si="11">D103/C103</f>
        <v>6071.360760729739</v>
      </c>
      <c r="F103" s="43">
        <f t="shared" si="8"/>
        <v>1490.4958404030835</v>
      </c>
      <c r="G103" s="5">
        <v>24</v>
      </c>
      <c r="H103" s="5">
        <f t="shared" si="10"/>
        <v>245.49617443980304</v>
      </c>
      <c r="I103" s="57">
        <f t="shared" si="9"/>
        <v>0.24549617443980304</v>
      </c>
    </row>
    <row r="104" spans="1:9" x14ac:dyDescent="0.3">
      <c r="A104" s="44" t="s">
        <v>175</v>
      </c>
      <c r="B104" s="45">
        <v>81689</v>
      </c>
      <c r="C104" s="45">
        <v>24258</v>
      </c>
      <c r="D104" s="43">
        <v>119682344.84</v>
      </c>
      <c r="E104" s="43">
        <f t="shared" si="11"/>
        <v>4933.7268051776737</v>
      </c>
      <c r="F104" s="43">
        <f t="shared" si="8"/>
        <v>1465.0974407815006</v>
      </c>
      <c r="G104" s="5">
        <v>26</v>
      </c>
      <c r="H104" s="5">
        <f t="shared" si="10"/>
        <v>296.95552644786937</v>
      </c>
      <c r="I104" s="57">
        <f t="shared" si="9"/>
        <v>0.29695552644786938</v>
      </c>
    </row>
    <row r="105" spans="1:9" x14ac:dyDescent="0.3">
      <c r="A105" s="44" t="s">
        <v>176</v>
      </c>
      <c r="B105" s="45">
        <v>37705</v>
      </c>
      <c r="C105" s="45">
        <v>8288</v>
      </c>
      <c r="D105" s="43">
        <v>46893906.280000001</v>
      </c>
      <c r="E105" s="43">
        <f t="shared" si="11"/>
        <v>5658.0485376447878</v>
      </c>
      <c r="F105" s="43">
        <f t="shared" si="8"/>
        <v>1243.7052454581622</v>
      </c>
      <c r="G105" s="5">
        <v>51</v>
      </c>
      <c r="H105" s="5">
        <f t="shared" si="10"/>
        <v>219.81169606153031</v>
      </c>
      <c r="I105" s="57">
        <f t="shared" si="9"/>
        <v>0.21981169606153031</v>
      </c>
    </row>
    <row r="106" spans="1:9" x14ac:dyDescent="0.3">
      <c r="A106" s="44" t="s">
        <v>177</v>
      </c>
      <c r="B106" s="5">
        <v>17959</v>
      </c>
      <c r="C106" s="5">
        <v>4379</v>
      </c>
      <c r="D106" s="43">
        <v>25119455.600000001</v>
      </c>
      <c r="E106" s="43">
        <f t="shared" si="11"/>
        <v>5736.3451929664307</v>
      </c>
      <c r="F106" s="43">
        <f t="shared" si="8"/>
        <v>1398.7112645470238</v>
      </c>
      <c r="G106" s="5">
        <v>32</v>
      </c>
      <c r="H106" s="5">
        <f t="shared" si="10"/>
        <v>243.83317556656831</v>
      </c>
      <c r="I106" s="57">
        <f t="shared" si="9"/>
        <v>0.24383317556656831</v>
      </c>
    </row>
    <row r="107" spans="1:9" x14ac:dyDescent="0.3">
      <c r="A107" s="44"/>
      <c r="B107" s="5"/>
      <c r="C107" s="411"/>
      <c r="D107" s="33"/>
      <c r="E107" s="33"/>
      <c r="F107" s="33"/>
      <c r="G107" s="2"/>
      <c r="H107" s="5"/>
      <c r="I107" s="57"/>
    </row>
    <row r="108" spans="1:9" s="208" customFormat="1" x14ac:dyDescent="0.3">
      <c r="A108" s="35" t="s">
        <v>178</v>
      </c>
      <c r="B108" s="206">
        <f>SUM(B7:B107)</f>
        <v>10056683</v>
      </c>
      <c r="C108" s="411">
        <v>2265650</v>
      </c>
      <c r="D108" s="207">
        <f>SUM(D7:D106)</f>
        <v>10962551108.380001</v>
      </c>
      <c r="E108" s="43"/>
      <c r="F108" s="43"/>
      <c r="H108" s="5"/>
      <c r="I108" s="57"/>
    </row>
    <row r="109" spans="1:9" x14ac:dyDescent="0.3">
      <c r="A109" s="32"/>
      <c r="B109" s="2"/>
      <c r="C109" s="5"/>
      <c r="D109" s="33"/>
      <c r="E109" s="33"/>
      <c r="F109" s="33"/>
      <c r="G109" s="2"/>
      <c r="H109" s="5"/>
      <c r="I109" s="34"/>
    </row>
    <row r="110" spans="1:9" x14ac:dyDescent="0.3">
      <c r="A110" s="40"/>
      <c r="B110" s="2"/>
      <c r="C110" s="5"/>
      <c r="D110" s="33"/>
      <c r="E110" s="33"/>
      <c r="F110" s="33"/>
      <c r="G110" s="2"/>
      <c r="H110" s="5"/>
      <c r="I110" s="34"/>
    </row>
    <row r="111" spans="1:9" s="141" customFormat="1" ht="15.75" x14ac:dyDescent="0.3">
      <c r="A111" s="376" t="s">
        <v>374</v>
      </c>
      <c r="B111" s="377" t="s">
        <v>383</v>
      </c>
      <c r="C111" s="378"/>
      <c r="D111" s="379"/>
      <c r="E111" s="380"/>
      <c r="F111" s="380"/>
      <c r="H111" s="211"/>
      <c r="I111" s="212"/>
    </row>
    <row r="112" spans="1:9" s="141" customFormat="1" ht="15.75" x14ac:dyDescent="0.3">
      <c r="A112" s="376"/>
      <c r="B112" s="377" t="s">
        <v>384</v>
      </c>
      <c r="C112" s="378"/>
      <c r="D112" s="379"/>
      <c r="E112" s="380"/>
      <c r="F112" s="380"/>
      <c r="H112" s="211"/>
      <c r="I112" s="212"/>
    </row>
    <row r="113" spans="1:57" s="215" customFormat="1" ht="15.75" x14ac:dyDescent="0.3">
      <c r="A113" s="381"/>
      <c r="B113" s="382" t="s">
        <v>385</v>
      </c>
      <c r="C113" s="381"/>
      <c r="D113" s="381"/>
      <c r="E113" s="383"/>
      <c r="F113" s="381"/>
      <c r="G113" s="213"/>
      <c r="H113" s="213"/>
      <c r="I113" s="213"/>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row>
    <row r="114" spans="1:57" s="387" customFormat="1" ht="15.75" x14ac:dyDescent="0.3">
      <c r="A114" s="384"/>
      <c r="B114" s="377" t="s">
        <v>386</v>
      </c>
      <c r="C114" s="104"/>
      <c r="D114" s="104"/>
      <c r="E114" s="281"/>
      <c r="F114" s="104"/>
      <c r="G114" s="385"/>
      <c r="H114" s="386"/>
      <c r="I114" s="104"/>
    </row>
    <row r="115" spans="1:57" s="387" customFormat="1" ht="15.75" x14ac:dyDescent="0.3">
      <c r="A115" s="384"/>
      <c r="B115" s="377"/>
      <c r="C115" s="104"/>
      <c r="D115" s="104"/>
      <c r="E115" s="281"/>
      <c r="F115" s="104"/>
      <c r="G115" s="385"/>
      <c r="H115" s="386"/>
      <c r="I115" s="104"/>
    </row>
    <row r="116" spans="1:57" x14ac:dyDescent="0.3">
      <c r="A116" s="376" t="s">
        <v>381</v>
      </c>
      <c r="B116" s="377" t="s">
        <v>390</v>
      </c>
    </row>
    <row r="117" spans="1:57" x14ac:dyDescent="0.3">
      <c r="B117" s="377" t="s">
        <v>382</v>
      </c>
    </row>
  </sheetData>
  <mergeCells count="4">
    <mergeCell ref="A1:I1"/>
    <mergeCell ref="A2:I2"/>
    <mergeCell ref="A3:I3"/>
    <mergeCell ref="A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election sqref="A1:H1"/>
    </sheetView>
  </sheetViews>
  <sheetFormatPr defaultRowHeight="16.5" x14ac:dyDescent="0.3"/>
  <cols>
    <col min="1" max="1" width="45.42578125" style="2" bestFit="1" customWidth="1"/>
    <col min="2" max="2" width="23.140625" style="2" bestFit="1" customWidth="1"/>
    <col min="3" max="3" width="14.5703125" style="57" customWidth="1"/>
    <col min="4" max="4" width="13.28515625" style="2" customWidth="1"/>
    <col min="5" max="5" width="17.85546875" style="2" customWidth="1"/>
    <col min="6" max="6" width="12.7109375" style="33" customWidth="1"/>
    <col min="7" max="7" width="18.42578125" style="2" customWidth="1"/>
    <col min="8" max="8" width="16.140625" style="2" customWidth="1"/>
    <col min="9" max="9" width="9.140625" style="2"/>
    <col min="10" max="16384" width="9.140625" style="4"/>
  </cols>
  <sheetData>
    <row r="1" spans="1:12" s="158" customFormat="1" ht="18" x14ac:dyDescent="0.35">
      <c r="A1" s="424" t="s">
        <v>340</v>
      </c>
      <c r="B1" s="424"/>
      <c r="C1" s="424"/>
      <c r="D1" s="424"/>
      <c r="E1" s="424"/>
      <c r="F1" s="424"/>
      <c r="G1" s="424"/>
      <c r="H1" s="424"/>
      <c r="I1" s="157"/>
    </row>
    <row r="2" spans="1:12" s="157" customFormat="1" ht="18" x14ac:dyDescent="0.35">
      <c r="A2" s="425" t="s">
        <v>42</v>
      </c>
      <c r="B2" s="425"/>
      <c r="C2" s="425"/>
      <c r="D2" s="425"/>
      <c r="E2" s="425"/>
      <c r="F2" s="425"/>
      <c r="G2" s="425"/>
      <c r="H2" s="425"/>
      <c r="I2" s="159"/>
      <c r="J2" s="159"/>
      <c r="K2" s="159"/>
      <c r="L2" s="159"/>
    </row>
    <row r="3" spans="1:12" s="160" customFormat="1" ht="18" x14ac:dyDescent="0.35">
      <c r="A3" s="425" t="s">
        <v>43</v>
      </c>
      <c r="B3" s="425"/>
      <c r="C3" s="425"/>
      <c r="D3" s="425"/>
      <c r="E3" s="425"/>
      <c r="F3" s="425"/>
      <c r="G3" s="425"/>
      <c r="H3" s="425"/>
      <c r="I3" s="159"/>
      <c r="J3" s="159"/>
      <c r="K3" s="159"/>
      <c r="L3" s="159"/>
    </row>
    <row r="4" spans="1:12" s="160" customFormat="1" ht="18" x14ac:dyDescent="0.35">
      <c r="A4" s="161" t="s">
        <v>391</v>
      </c>
      <c r="B4" s="161"/>
      <c r="C4" s="161"/>
      <c r="D4" s="161"/>
      <c r="E4" s="161"/>
      <c r="F4" s="161"/>
      <c r="G4" s="161"/>
      <c r="H4" s="161"/>
      <c r="I4" s="159"/>
      <c r="J4" s="159"/>
      <c r="K4" s="159"/>
      <c r="L4" s="159"/>
    </row>
    <row r="5" spans="1:12" s="51" customFormat="1" ht="18.75" x14ac:dyDescent="0.3">
      <c r="A5" s="52"/>
      <c r="B5" s="58"/>
      <c r="C5" s="58"/>
      <c r="D5" s="58"/>
      <c r="E5" s="58"/>
      <c r="F5" s="58"/>
      <c r="G5" s="58"/>
      <c r="H5" s="58"/>
      <c r="I5" s="50"/>
      <c r="J5" s="50"/>
      <c r="K5" s="50"/>
      <c r="L5" s="50"/>
    </row>
    <row r="6" spans="1:12" s="53" customFormat="1" x14ac:dyDescent="0.3">
      <c r="B6" s="54"/>
      <c r="C6" s="55"/>
      <c r="D6" s="56"/>
      <c r="E6" s="46"/>
      <c r="F6" s="48"/>
      <c r="G6" s="46"/>
      <c r="H6" s="48"/>
    </row>
    <row r="7" spans="1:12" s="224" customFormat="1" ht="60" x14ac:dyDescent="0.3">
      <c r="A7" s="217" t="s">
        <v>23</v>
      </c>
      <c r="B7" s="218" t="s">
        <v>59</v>
      </c>
      <c r="C7" s="219" t="s">
        <v>56</v>
      </c>
      <c r="D7" s="218" t="s">
        <v>57</v>
      </c>
      <c r="E7" s="220" t="s">
        <v>319</v>
      </c>
      <c r="F7" s="221" t="s">
        <v>317</v>
      </c>
      <c r="G7" s="220" t="s">
        <v>320</v>
      </c>
      <c r="H7" s="221" t="s">
        <v>318</v>
      </c>
      <c r="I7" s="222"/>
      <c r="J7" s="223"/>
      <c r="K7" s="223"/>
      <c r="L7" s="223"/>
    </row>
    <row r="8" spans="1:12" s="62" customFormat="1" ht="15" x14ac:dyDescent="0.3">
      <c r="A8" s="225" t="s">
        <v>0</v>
      </c>
      <c r="B8" s="226">
        <v>932307936.74976861</v>
      </c>
      <c r="C8" s="227">
        <f t="shared" ref="C8:C30" si="0">B8/$B$38</f>
        <v>8.0862688787108492E-2</v>
      </c>
      <c r="D8" s="228">
        <f>B8/$B$30</f>
        <v>0.1128779777883118</v>
      </c>
      <c r="E8" s="59">
        <v>312347</v>
      </c>
      <c r="F8" s="226">
        <f>B8/E8</f>
        <v>2984.8467785820535</v>
      </c>
      <c r="G8" s="229">
        <v>247713</v>
      </c>
      <c r="H8" s="226">
        <v>4110.6540416522848</v>
      </c>
      <c r="I8" s="60"/>
    </row>
    <row r="9" spans="1:12" s="62" customFormat="1" ht="15" x14ac:dyDescent="0.3">
      <c r="A9" s="225" t="s">
        <v>1</v>
      </c>
      <c r="B9" s="226">
        <v>936278420.69985163</v>
      </c>
      <c r="C9" s="227">
        <f t="shared" si="0"/>
        <v>8.1207064282944205E-2</v>
      </c>
      <c r="D9" s="228">
        <f t="shared" ref="D9:D30" si="1">B9/$B$30</f>
        <v>0.11335869899796788</v>
      </c>
      <c r="E9" s="59">
        <v>1079272</v>
      </c>
      <c r="F9" s="226">
        <f t="shared" ref="F9:F29" si="2">B9/E9</f>
        <v>867.50922909132419</v>
      </c>
      <c r="G9" s="229">
        <v>1063812</v>
      </c>
      <c r="H9" s="226">
        <v>946.46285588990293</v>
      </c>
      <c r="I9" s="60"/>
    </row>
    <row r="10" spans="1:12" s="62" customFormat="1" ht="15" x14ac:dyDescent="0.3">
      <c r="A10" s="225" t="s">
        <v>2</v>
      </c>
      <c r="B10" s="226">
        <v>-7245</v>
      </c>
      <c r="C10" s="227">
        <f t="shared" si="0"/>
        <v>-6.2838699229034153E-7</v>
      </c>
      <c r="D10" s="228">
        <f t="shared" si="1"/>
        <v>-8.7717900582006597E-7</v>
      </c>
      <c r="E10" s="59">
        <v>5</v>
      </c>
      <c r="F10" s="226">
        <f t="shared" si="2"/>
        <v>-1449</v>
      </c>
      <c r="G10" s="229">
        <v>12</v>
      </c>
      <c r="H10" s="226">
        <v>1466.4166666666667</v>
      </c>
      <c r="I10" s="60"/>
    </row>
    <row r="11" spans="1:12" s="62" customFormat="1" ht="15" x14ac:dyDescent="0.3">
      <c r="A11" s="225" t="s">
        <v>3</v>
      </c>
      <c r="B11" s="226">
        <v>118223.06</v>
      </c>
      <c r="C11" s="227">
        <f t="shared" si="0"/>
        <v>1.0253945216392075E-5</v>
      </c>
      <c r="D11" s="228">
        <f t="shared" si="1"/>
        <v>1.431370410432105E-5</v>
      </c>
      <c r="E11" s="59">
        <v>9</v>
      </c>
      <c r="F11" s="226">
        <f t="shared" si="2"/>
        <v>13135.895555555555</v>
      </c>
      <c r="G11" s="229">
        <v>15</v>
      </c>
      <c r="H11" s="226">
        <v>13251.758000000003</v>
      </c>
      <c r="I11" s="60"/>
    </row>
    <row r="12" spans="1:12" s="62" customFormat="1" ht="15" x14ac:dyDescent="0.3">
      <c r="A12" s="225" t="s">
        <v>4</v>
      </c>
      <c r="B12" s="226">
        <v>1190312545.0285752</v>
      </c>
      <c r="C12" s="227">
        <f t="shared" si="0"/>
        <v>0.10324043064954701</v>
      </c>
      <c r="D12" s="228">
        <f t="shared" si="1"/>
        <v>0.14411555208603424</v>
      </c>
      <c r="E12" s="59">
        <v>2220573</v>
      </c>
      <c r="F12" s="226">
        <f t="shared" si="2"/>
        <v>536.03846621055698</v>
      </c>
      <c r="G12" s="229">
        <v>2210575</v>
      </c>
      <c r="H12" s="226">
        <v>566.93243976397844</v>
      </c>
      <c r="I12" s="60"/>
    </row>
    <row r="13" spans="1:12" s="62" customFormat="1" ht="15" x14ac:dyDescent="0.3">
      <c r="A13" s="225" t="s">
        <v>5</v>
      </c>
      <c r="B13" s="226">
        <v>127547735.05996999</v>
      </c>
      <c r="C13" s="227">
        <f t="shared" si="0"/>
        <v>1.1062710504869549E-2</v>
      </c>
      <c r="D13" s="228">
        <f t="shared" si="1"/>
        <v>1.5442677078606715E-2</v>
      </c>
      <c r="E13" s="59">
        <v>461082</v>
      </c>
      <c r="F13" s="226">
        <f t="shared" si="2"/>
        <v>276.62701007623372</v>
      </c>
      <c r="G13" s="229">
        <v>448280</v>
      </c>
      <c r="H13" s="226">
        <v>291.17406806002208</v>
      </c>
      <c r="I13" s="60"/>
    </row>
    <row r="14" spans="1:12" s="62" customFormat="1" ht="15" x14ac:dyDescent="0.3">
      <c r="A14" s="225" t="s">
        <v>6</v>
      </c>
      <c r="B14" s="226">
        <v>1200362912.8700042</v>
      </c>
      <c r="C14" s="227">
        <f t="shared" si="0"/>
        <v>0.10411213809182267</v>
      </c>
      <c r="D14" s="228">
        <f t="shared" si="1"/>
        <v>0.14533238737537457</v>
      </c>
      <c r="E14" s="59">
        <v>47948</v>
      </c>
      <c r="F14" s="226">
        <f t="shared" si="2"/>
        <v>25034.681589847423</v>
      </c>
      <c r="G14" s="229">
        <v>44344</v>
      </c>
      <c r="H14" s="226">
        <v>25729.99424070874</v>
      </c>
      <c r="I14" s="60"/>
    </row>
    <row r="15" spans="1:12" s="62" customFormat="1" ht="15" x14ac:dyDescent="0.3">
      <c r="A15" s="225" t="s">
        <v>7</v>
      </c>
      <c r="B15" s="226">
        <v>1820735.37</v>
      </c>
      <c r="C15" s="227">
        <f t="shared" si="0"/>
        <v>1.5791945105741092E-4</v>
      </c>
      <c r="D15" s="228">
        <f t="shared" si="1"/>
        <v>2.2044318036135681E-4</v>
      </c>
      <c r="E15" s="59">
        <v>23</v>
      </c>
      <c r="F15" s="226">
        <f t="shared" si="2"/>
        <v>79162.407391304354</v>
      </c>
      <c r="G15" s="229">
        <v>22</v>
      </c>
      <c r="H15" s="226">
        <v>92500.298181818158</v>
      </c>
      <c r="I15" s="60"/>
    </row>
    <row r="16" spans="1:12" s="62" customFormat="1" ht="15" x14ac:dyDescent="0.3">
      <c r="A16" s="225" t="s">
        <v>8</v>
      </c>
      <c r="B16" s="226">
        <v>360493561.97002369</v>
      </c>
      <c r="C16" s="227">
        <f t="shared" si="0"/>
        <v>3.1267006921514844E-2</v>
      </c>
      <c r="D16" s="228">
        <f t="shared" si="1"/>
        <v>4.3646291827936473E-2</v>
      </c>
      <c r="E16" s="59">
        <v>844856</v>
      </c>
      <c r="F16" s="226">
        <f t="shared" si="2"/>
        <v>426.69231439443371</v>
      </c>
      <c r="G16" s="229">
        <v>839083</v>
      </c>
      <c r="H16" s="226">
        <v>430.20061301453643</v>
      </c>
      <c r="I16" s="60"/>
    </row>
    <row r="17" spans="1:9" s="62" customFormat="1" ht="15" x14ac:dyDescent="0.3">
      <c r="A17" s="225" t="s">
        <v>9</v>
      </c>
      <c r="B17" s="226">
        <v>1788693566.0306716</v>
      </c>
      <c r="C17" s="227">
        <f t="shared" si="0"/>
        <v>0.15514034093679768</v>
      </c>
      <c r="D17" s="228">
        <f t="shared" si="1"/>
        <v>0.21656376038199215</v>
      </c>
      <c r="E17" s="59">
        <v>1238188</v>
      </c>
      <c r="F17" s="226">
        <f t="shared" si="2"/>
        <v>1444.6057997902351</v>
      </c>
      <c r="G17" s="229">
        <v>1284362</v>
      </c>
      <c r="H17" s="226">
        <v>1266.4823938807911</v>
      </c>
      <c r="I17" s="60"/>
    </row>
    <row r="18" spans="1:9" s="62" customFormat="1" ht="15" x14ac:dyDescent="0.3">
      <c r="A18" s="225" t="s">
        <v>10</v>
      </c>
      <c r="B18" s="226">
        <v>359033385.41992307</v>
      </c>
      <c r="C18" s="227">
        <f t="shared" si="0"/>
        <v>3.1140360137452645E-2</v>
      </c>
      <c r="D18" s="228">
        <f t="shared" si="1"/>
        <v>4.3469502840422454E-2</v>
      </c>
      <c r="E18" s="59">
        <v>252279</v>
      </c>
      <c r="F18" s="226">
        <f t="shared" si="2"/>
        <v>1423.1600149831063</v>
      </c>
      <c r="G18" s="229">
        <v>251043</v>
      </c>
      <c r="H18" s="226">
        <v>1339.1206461444124</v>
      </c>
      <c r="I18" s="60"/>
    </row>
    <row r="19" spans="1:9" s="62" customFormat="1" ht="15" x14ac:dyDescent="0.3">
      <c r="A19" s="225" t="s">
        <v>11</v>
      </c>
      <c r="B19" s="226">
        <v>236880907.92000163</v>
      </c>
      <c r="C19" s="227">
        <f t="shared" si="0"/>
        <v>2.0545601277964825E-2</v>
      </c>
      <c r="D19" s="228">
        <f t="shared" si="1"/>
        <v>2.8680049593791803E-2</v>
      </c>
      <c r="E19" s="59">
        <v>12752</v>
      </c>
      <c r="F19" s="226">
        <f t="shared" si="2"/>
        <v>18575.980859473151</v>
      </c>
      <c r="G19" s="229">
        <v>12825</v>
      </c>
      <c r="H19" s="226">
        <v>18598.699776218367</v>
      </c>
      <c r="I19" s="60"/>
    </row>
    <row r="20" spans="1:9" s="62" customFormat="1" ht="15" x14ac:dyDescent="0.3">
      <c r="A20" s="225" t="s">
        <v>12</v>
      </c>
      <c r="B20" s="226">
        <v>117013.38</v>
      </c>
      <c r="C20" s="227">
        <f t="shared" si="0"/>
        <v>1.0149024971142417E-5</v>
      </c>
      <c r="D20" s="228">
        <f t="shared" si="1"/>
        <v>1.41672436626702E-5</v>
      </c>
      <c r="E20" s="59">
        <v>187</v>
      </c>
      <c r="F20" s="226">
        <f t="shared" si="2"/>
        <v>625.74</v>
      </c>
      <c r="G20" s="229">
        <v>144</v>
      </c>
      <c r="H20" s="226">
        <v>237.77729166666666</v>
      </c>
      <c r="I20" s="60"/>
    </row>
    <row r="21" spans="1:9" s="62" customFormat="1" ht="15" x14ac:dyDescent="0.3">
      <c r="A21" s="225" t="s">
        <v>13</v>
      </c>
      <c r="B21" s="226">
        <v>107258522.72999991</v>
      </c>
      <c r="C21" s="227">
        <f t="shared" si="0"/>
        <v>9.3029483086003971E-3</v>
      </c>
      <c r="D21" s="228">
        <f t="shared" si="1"/>
        <v>1.2986186933613565E-2</v>
      </c>
      <c r="E21" s="59">
        <v>2486</v>
      </c>
      <c r="F21" s="226">
        <f t="shared" si="2"/>
        <v>43145.021210780338</v>
      </c>
      <c r="G21" s="229">
        <v>2278</v>
      </c>
      <c r="H21" s="226">
        <v>41755.540680421618</v>
      </c>
      <c r="I21" s="60"/>
    </row>
    <row r="22" spans="1:9" s="62" customFormat="1" ht="15" x14ac:dyDescent="0.3">
      <c r="A22" s="225" t="s">
        <v>14</v>
      </c>
      <c r="B22" s="226">
        <v>452260721.03000277</v>
      </c>
      <c r="C22" s="227">
        <f t="shared" si="0"/>
        <v>3.9226329084762548E-2</v>
      </c>
      <c r="D22" s="228">
        <f t="shared" si="1"/>
        <v>5.4756881938518159E-2</v>
      </c>
      <c r="E22" s="59">
        <v>49761</v>
      </c>
      <c r="F22" s="226">
        <f t="shared" si="2"/>
        <v>9088.6582068286971</v>
      </c>
      <c r="G22" s="229">
        <v>59658</v>
      </c>
      <c r="H22" s="226">
        <v>7726.0364127191988</v>
      </c>
      <c r="I22" s="60"/>
    </row>
    <row r="23" spans="1:9" s="62" customFormat="1" ht="15" x14ac:dyDescent="0.3">
      <c r="A23" s="225" t="s">
        <v>15</v>
      </c>
      <c r="B23" s="226">
        <v>68499875.460000172</v>
      </c>
      <c r="C23" s="227">
        <f t="shared" si="0"/>
        <v>5.9412602777877827E-3</v>
      </c>
      <c r="D23" s="228">
        <f t="shared" si="1"/>
        <v>8.2935338377917583E-3</v>
      </c>
      <c r="E23" s="59">
        <v>7862</v>
      </c>
      <c r="F23" s="226">
        <f t="shared" si="2"/>
        <v>8712.7798855253332</v>
      </c>
      <c r="G23" s="229">
        <v>6499</v>
      </c>
      <c r="H23" s="226">
        <v>10094.740758578242</v>
      </c>
      <c r="I23" s="60"/>
    </row>
    <row r="24" spans="1:9" s="62" customFormat="1" ht="15" x14ac:dyDescent="0.3">
      <c r="A24" s="225" t="s">
        <v>16</v>
      </c>
      <c r="B24" s="226">
        <v>93911940.290391266</v>
      </c>
      <c r="C24" s="227">
        <f t="shared" si="0"/>
        <v>8.1453473704940112E-3</v>
      </c>
      <c r="D24" s="228">
        <f t="shared" si="1"/>
        <v>1.1370266724438759E-2</v>
      </c>
      <c r="E24" s="59">
        <v>705295</v>
      </c>
      <c r="F24" s="226">
        <f t="shared" si="2"/>
        <v>133.15270956180217</v>
      </c>
      <c r="G24" s="229">
        <v>867479</v>
      </c>
      <c r="H24" s="226">
        <v>126.49892565696493</v>
      </c>
      <c r="I24" s="60"/>
    </row>
    <row r="25" spans="1:9" s="62" customFormat="1" ht="15" x14ac:dyDescent="0.3">
      <c r="A25" s="225" t="s">
        <v>17</v>
      </c>
      <c r="B25" s="226">
        <v>117873111.49005914</v>
      </c>
      <c r="C25" s="227">
        <f t="shared" si="0"/>
        <v>1.0223592822793975E-2</v>
      </c>
      <c r="D25" s="228">
        <f t="shared" si="1"/>
        <v>1.4271334541030762E-2</v>
      </c>
      <c r="E25" s="59">
        <v>483492</v>
      </c>
      <c r="F25" s="226">
        <f t="shared" si="2"/>
        <v>243.79537094731481</v>
      </c>
      <c r="G25" s="229">
        <v>539819</v>
      </c>
      <c r="H25" s="226">
        <v>224.65518327428484</v>
      </c>
      <c r="I25" s="60"/>
    </row>
    <row r="26" spans="1:9" s="62" customFormat="1" ht="15" x14ac:dyDescent="0.3">
      <c r="A26" s="230" t="s">
        <v>49</v>
      </c>
      <c r="B26" s="226">
        <v>0</v>
      </c>
      <c r="C26" s="227">
        <f t="shared" si="0"/>
        <v>0</v>
      </c>
      <c r="D26" s="228">
        <f t="shared" si="1"/>
        <v>0</v>
      </c>
      <c r="E26" s="59"/>
      <c r="F26" s="226"/>
      <c r="G26" s="229">
        <v>7</v>
      </c>
      <c r="H26" s="226">
        <v>31.294285714285724</v>
      </c>
      <c r="I26" s="60"/>
    </row>
    <row r="27" spans="1:9" s="62" customFormat="1" ht="15" x14ac:dyDescent="0.3">
      <c r="A27" s="225" t="s">
        <v>18</v>
      </c>
      <c r="B27" s="226">
        <v>133471.18999999994</v>
      </c>
      <c r="C27" s="227">
        <f t="shared" si="0"/>
        <v>1.1576474760733287E-5</v>
      </c>
      <c r="D27" s="228">
        <f t="shared" si="1"/>
        <v>1.6159851725303119E-5</v>
      </c>
      <c r="E27" s="59">
        <v>1235</v>
      </c>
      <c r="F27" s="226">
        <f t="shared" si="2"/>
        <v>108.07383805668012</v>
      </c>
      <c r="G27" s="229">
        <v>646</v>
      </c>
      <c r="H27" s="226">
        <v>198.7292414860681</v>
      </c>
      <c r="I27" s="60"/>
    </row>
    <row r="28" spans="1:9" s="62" customFormat="1" ht="15" x14ac:dyDescent="0.3">
      <c r="A28" s="225" t="s">
        <v>19</v>
      </c>
      <c r="B28" s="226">
        <v>120694644.50001058</v>
      </c>
      <c r="C28" s="227">
        <f t="shared" si="0"/>
        <v>1.0468315340636806E-2</v>
      </c>
      <c r="D28" s="228">
        <f t="shared" si="1"/>
        <v>1.4612948001425201E-2</v>
      </c>
      <c r="E28" s="59">
        <v>68958</v>
      </c>
      <c r="F28" s="226">
        <f t="shared" si="2"/>
        <v>1750.2631239306618</v>
      </c>
      <c r="G28" s="229">
        <v>68781</v>
      </c>
      <c r="H28" s="226">
        <v>1704.7643500386139</v>
      </c>
      <c r="I28" s="60"/>
    </row>
    <row r="29" spans="1:9" s="62" customFormat="1" ht="15" x14ac:dyDescent="0.3">
      <c r="A29" s="225" t="s">
        <v>20</v>
      </c>
      <c r="B29" s="231">
        <v>164839615.29016182</v>
      </c>
      <c r="C29" s="232">
        <f t="shared" si="0"/>
        <v>1.4297180132847725E-2</v>
      </c>
      <c r="D29" s="233">
        <f t="shared" si="1"/>
        <v>1.9957743251895969E-2</v>
      </c>
      <c r="E29" s="168">
        <v>579189</v>
      </c>
      <c r="F29" s="231">
        <f t="shared" si="2"/>
        <v>284.60418842581925</v>
      </c>
      <c r="G29" s="234">
        <v>585257</v>
      </c>
      <c r="H29" s="231">
        <v>310.83519535896374</v>
      </c>
      <c r="I29" s="60"/>
    </row>
    <row r="30" spans="1:9" s="93" customFormat="1" ht="15" x14ac:dyDescent="0.3">
      <c r="A30" s="235" t="s">
        <v>40</v>
      </c>
      <c r="B30" s="236">
        <f>SUM(B8:B29)</f>
        <v>8259431600.5394144</v>
      </c>
      <c r="C30" s="237">
        <f t="shared" si="0"/>
        <v>0.71637258543695848</v>
      </c>
      <c r="D30" s="238">
        <f t="shared" si="1"/>
        <v>1</v>
      </c>
      <c r="E30" s="208"/>
      <c r="F30" s="91"/>
      <c r="G30" s="208"/>
      <c r="H30" s="208"/>
      <c r="I30" s="208"/>
    </row>
    <row r="31" spans="1:9" s="60" customFormat="1" ht="15" x14ac:dyDescent="0.3">
      <c r="A31" s="230"/>
      <c r="B31" s="96"/>
      <c r="C31" s="227"/>
      <c r="D31" s="239"/>
      <c r="F31" s="91"/>
    </row>
    <row r="32" spans="1:9" s="60" customFormat="1" ht="15" x14ac:dyDescent="0.3">
      <c r="A32" s="156" t="s">
        <v>34</v>
      </c>
      <c r="C32" s="227"/>
      <c r="F32" s="91"/>
      <c r="H32" s="240"/>
    </row>
    <row r="33" spans="1:17" s="60" customFormat="1" ht="15" x14ac:dyDescent="0.3">
      <c r="A33" s="230" t="s">
        <v>35</v>
      </c>
      <c r="B33" s="116">
        <v>49008530.200000003</v>
      </c>
      <c r="C33" s="227">
        <f>B33/$B$38</f>
        <v>4.2507001917113001E-3</v>
      </c>
      <c r="F33" s="91"/>
    </row>
    <row r="34" spans="1:17" s="60" customFormat="1" ht="15" x14ac:dyDescent="0.3">
      <c r="A34" s="230" t="s">
        <v>36</v>
      </c>
      <c r="B34" s="226">
        <v>437142164.70404303</v>
      </c>
      <c r="C34" s="227">
        <f>B34/$B$38</f>
        <v>3.7915037968483466E-2</v>
      </c>
      <c r="F34" s="91"/>
    </row>
    <row r="35" spans="1:17" s="60" customFormat="1" ht="15" x14ac:dyDescent="0.3">
      <c r="A35" s="225" t="s">
        <v>21</v>
      </c>
      <c r="B35" s="231">
        <v>2783937075.4038963</v>
      </c>
      <c r="C35" s="232">
        <f>B35/$B$38</f>
        <v>0.24146167640284666</v>
      </c>
      <c r="D35" s="241"/>
      <c r="E35" s="242">
        <v>2103146</v>
      </c>
      <c r="F35" s="243"/>
      <c r="G35" s="242">
        <v>2042571</v>
      </c>
      <c r="H35" s="241"/>
    </row>
    <row r="36" spans="1:17" s="60" customFormat="1" ht="15" x14ac:dyDescent="0.3">
      <c r="A36" s="235" t="s">
        <v>38</v>
      </c>
      <c r="B36" s="236">
        <f>SUM(B33:B35)</f>
        <v>3270087770.3079395</v>
      </c>
      <c r="C36" s="237">
        <f>B36/$B$38</f>
        <v>0.28362741456304147</v>
      </c>
      <c r="F36" s="91"/>
    </row>
    <row r="37" spans="1:17" s="60" customFormat="1" ht="15" x14ac:dyDescent="0.3">
      <c r="A37" s="230"/>
      <c r="B37" s="244"/>
      <c r="C37" s="227"/>
      <c r="F37" s="91"/>
    </row>
    <row r="38" spans="1:17" s="208" customFormat="1" ht="15" x14ac:dyDescent="0.3">
      <c r="A38" s="245" t="s">
        <v>39</v>
      </c>
      <c r="B38" s="236">
        <f>B30+B36</f>
        <v>11529519370.847355</v>
      </c>
      <c r="C38" s="237">
        <f>B38/$B$38</f>
        <v>1</v>
      </c>
      <c r="F38" s="92"/>
    </row>
    <row r="39" spans="1:17" s="208" customFormat="1" ht="15" x14ac:dyDescent="0.3">
      <c r="A39" s="246" t="s">
        <v>60</v>
      </c>
      <c r="B39" s="247"/>
      <c r="C39" s="248"/>
      <c r="D39" s="248"/>
      <c r="E39" s="209">
        <v>2353049</v>
      </c>
      <c r="G39" s="209">
        <v>2351928</v>
      </c>
    </row>
    <row r="40" spans="1:17" s="208" customFormat="1" ht="15" x14ac:dyDescent="0.3">
      <c r="A40" s="156" t="s">
        <v>58</v>
      </c>
      <c r="B40" s="156"/>
      <c r="C40" s="248"/>
      <c r="D40" s="248"/>
      <c r="F40" s="249">
        <f>B38/E39</f>
        <v>4899.8211983037136</v>
      </c>
      <c r="G40" s="236"/>
      <c r="H40" s="249">
        <v>4874.5323089281064</v>
      </c>
    </row>
    <row r="41" spans="1:17" s="62" customFormat="1" ht="15" x14ac:dyDescent="0.3">
      <c r="A41" s="60"/>
      <c r="B41" s="60"/>
      <c r="C41" s="227"/>
      <c r="D41" s="60"/>
      <c r="E41" s="60"/>
      <c r="F41" s="91"/>
      <c r="G41" s="60"/>
      <c r="H41" s="60"/>
      <c r="I41" s="60"/>
    </row>
    <row r="42" spans="1:17" s="251" customFormat="1" ht="13.5" x14ac:dyDescent="0.3">
      <c r="A42" s="422"/>
      <c r="B42" s="423"/>
      <c r="C42" s="423"/>
      <c r="D42" s="423"/>
      <c r="E42" s="423"/>
      <c r="F42" s="423"/>
      <c r="G42" s="423"/>
      <c r="H42" s="423"/>
      <c r="I42" s="423"/>
      <c r="J42" s="423"/>
      <c r="K42" s="423"/>
      <c r="L42" s="423"/>
      <c r="M42" s="250"/>
      <c r="N42" s="250"/>
      <c r="O42" s="250"/>
      <c r="P42" s="250"/>
    </row>
    <row r="43" spans="1:17" s="389" customFormat="1" ht="15.75" x14ac:dyDescent="0.25">
      <c r="A43" s="426" t="s">
        <v>375</v>
      </c>
      <c r="B43" s="427"/>
      <c r="C43" s="427"/>
      <c r="D43" s="427"/>
      <c r="E43" s="427"/>
      <c r="F43" s="427"/>
      <c r="G43" s="427"/>
      <c r="H43" s="427"/>
      <c r="I43" s="427"/>
      <c r="J43" s="427"/>
      <c r="K43" s="427"/>
      <c r="L43" s="427"/>
      <c r="M43" s="427"/>
      <c r="N43" s="388"/>
      <c r="O43" s="388"/>
      <c r="P43" s="388"/>
      <c r="Q43" s="388"/>
    </row>
    <row r="44" spans="1:17" s="389" customFormat="1" ht="13.5" customHeight="1" x14ac:dyDescent="0.25">
      <c r="A44" s="390" t="s">
        <v>376</v>
      </c>
      <c r="B44" s="391"/>
      <c r="C44" s="391"/>
      <c r="D44" s="391"/>
      <c r="E44" s="391"/>
      <c r="F44" s="391"/>
      <c r="G44" s="391"/>
      <c r="H44" s="391"/>
      <c r="I44" s="391"/>
      <c r="J44" s="391"/>
      <c r="K44" s="391"/>
      <c r="L44" s="391"/>
      <c r="M44" s="391"/>
      <c r="N44" s="388"/>
      <c r="O44" s="388"/>
      <c r="P44" s="388"/>
      <c r="Q44" s="388"/>
    </row>
    <row r="45" spans="1:17" s="389" customFormat="1" ht="13.5" customHeight="1" x14ac:dyDescent="0.25">
      <c r="A45" s="412" t="s">
        <v>392</v>
      </c>
      <c r="B45" s="413"/>
      <c r="C45" s="413"/>
      <c r="D45" s="413"/>
      <c r="E45" s="413"/>
      <c r="F45" s="413"/>
      <c r="G45" s="413"/>
      <c r="H45" s="413"/>
      <c r="I45" s="413"/>
      <c r="J45" s="413"/>
      <c r="K45" s="413"/>
      <c r="L45" s="413"/>
      <c r="M45" s="413"/>
      <c r="N45" s="388"/>
      <c r="O45" s="388"/>
      <c r="P45" s="388"/>
      <c r="Q45" s="388"/>
    </row>
    <row r="46" spans="1:17" customFormat="1" ht="15" x14ac:dyDescent="0.25">
      <c r="A46" t="s">
        <v>377</v>
      </c>
      <c r="C46" s="392"/>
      <c r="F46" s="393"/>
    </row>
    <row r="47" spans="1:17" s="216" customFormat="1" ht="13.5" x14ac:dyDescent="0.3">
      <c r="A47" s="141"/>
      <c r="B47" s="141"/>
      <c r="C47" s="252"/>
      <c r="D47" s="141"/>
      <c r="E47" s="141"/>
      <c r="F47" s="210"/>
      <c r="G47" s="141"/>
      <c r="H47" s="141"/>
      <c r="I47" s="141"/>
    </row>
  </sheetData>
  <mergeCells count="5">
    <mergeCell ref="A42:L42"/>
    <mergeCell ref="A1:H1"/>
    <mergeCell ref="A2:H2"/>
    <mergeCell ref="A3:H3"/>
    <mergeCell ref="A43:M4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election sqref="A1:H1"/>
    </sheetView>
  </sheetViews>
  <sheetFormatPr defaultRowHeight="16.5" x14ac:dyDescent="0.3"/>
  <cols>
    <col min="1" max="1" width="53.140625" style="79" customWidth="1"/>
    <col min="2" max="2" width="22.5703125" style="81" customWidth="1"/>
    <col min="3" max="3" width="11.5703125" style="81" bestFit="1" customWidth="1"/>
    <col min="4" max="4" width="15.140625" style="81" customWidth="1"/>
    <col min="5" max="5" width="11.7109375" style="81" bestFit="1" customWidth="1"/>
    <col min="6" max="6" width="17.85546875" style="81" customWidth="1"/>
    <col min="7" max="7" width="16.42578125" style="81" customWidth="1"/>
    <col min="8" max="8" width="13.7109375" style="81" customWidth="1"/>
    <col min="9" max="256" width="9.140625" style="78"/>
    <col min="257" max="257" width="53.140625" style="78" customWidth="1"/>
    <col min="258" max="258" width="22.5703125" style="78" customWidth="1"/>
    <col min="259" max="259" width="13.5703125" style="78" customWidth="1"/>
    <col min="260" max="260" width="14.85546875" style="78" customWidth="1"/>
    <col min="261" max="261" width="15" style="78" customWidth="1"/>
    <col min="262" max="263" width="16.42578125" style="78" customWidth="1"/>
    <col min="264" max="264" width="11.7109375" style="78" customWidth="1"/>
    <col min="265" max="512" width="9.140625" style="78"/>
    <col min="513" max="513" width="53.140625" style="78" customWidth="1"/>
    <col min="514" max="514" width="22.5703125" style="78" customWidth="1"/>
    <col min="515" max="515" width="13.5703125" style="78" customWidth="1"/>
    <col min="516" max="516" width="14.85546875" style="78" customWidth="1"/>
    <col min="517" max="517" width="15" style="78" customWidth="1"/>
    <col min="518" max="519" width="16.42578125" style="78" customWidth="1"/>
    <col min="520" max="520" width="11.7109375" style="78" customWidth="1"/>
    <col min="521" max="768" width="9.140625" style="78"/>
    <col min="769" max="769" width="53.140625" style="78" customWidth="1"/>
    <col min="770" max="770" width="22.5703125" style="78" customWidth="1"/>
    <col min="771" max="771" width="13.5703125" style="78" customWidth="1"/>
    <col min="772" max="772" width="14.85546875" style="78" customWidth="1"/>
    <col min="773" max="773" width="15" style="78" customWidth="1"/>
    <col min="774" max="775" width="16.42578125" style="78" customWidth="1"/>
    <col min="776" max="776" width="11.7109375" style="78" customWidth="1"/>
    <col min="777" max="1024" width="9.140625" style="78"/>
    <col min="1025" max="1025" width="53.140625" style="78" customWidth="1"/>
    <col min="1026" max="1026" width="22.5703125" style="78" customWidth="1"/>
    <col min="1027" max="1027" width="13.5703125" style="78" customWidth="1"/>
    <col min="1028" max="1028" width="14.85546875" style="78" customWidth="1"/>
    <col min="1029" max="1029" width="15" style="78" customWidth="1"/>
    <col min="1030" max="1031" width="16.42578125" style="78" customWidth="1"/>
    <col min="1032" max="1032" width="11.7109375" style="78" customWidth="1"/>
    <col min="1033" max="1280" width="9.140625" style="78"/>
    <col min="1281" max="1281" width="53.140625" style="78" customWidth="1"/>
    <col min="1282" max="1282" width="22.5703125" style="78" customWidth="1"/>
    <col min="1283" max="1283" width="13.5703125" style="78" customWidth="1"/>
    <col min="1284" max="1284" width="14.85546875" style="78" customWidth="1"/>
    <col min="1285" max="1285" width="15" style="78" customWidth="1"/>
    <col min="1286" max="1287" width="16.42578125" style="78" customWidth="1"/>
    <col min="1288" max="1288" width="11.7109375" style="78" customWidth="1"/>
    <col min="1289" max="1536" width="9.140625" style="78"/>
    <col min="1537" max="1537" width="53.140625" style="78" customWidth="1"/>
    <col min="1538" max="1538" width="22.5703125" style="78" customWidth="1"/>
    <col min="1539" max="1539" width="13.5703125" style="78" customWidth="1"/>
    <col min="1540" max="1540" width="14.85546875" style="78" customWidth="1"/>
    <col min="1541" max="1541" width="15" style="78" customWidth="1"/>
    <col min="1542" max="1543" width="16.42578125" style="78" customWidth="1"/>
    <col min="1544" max="1544" width="11.7109375" style="78" customWidth="1"/>
    <col min="1545" max="1792" width="9.140625" style="78"/>
    <col min="1793" max="1793" width="53.140625" style="78" customWidth="1"/>
    <col min="1794" max="1794" width="22.5703125" style="78" customWidth="1"/>
    <col min="1795" max="1795" width="13.5703125" style="78" customWidth="1"/>
    <col min="1796" max="1796" width="14.85546875" style="78" customWidth="1"/>
    <col min="1797" max="1797" width="15" style="78" customWidth="1"/>
    <col min="1798" max="1799" width="16.42578125" style="78" customWidth="1"/>
    <col min="1800" max="1800" width="11.7109375" style="78" customWidth="1"/>
    <col min="1801" max="2048" width="9.140625" style="78"/>
    <col min="2049" max="2049" width="53.140625" style="78" customWidth="1"/>
    <col min="2050" max="2050" width="22.5703125" style="78" customWidth="1"/>
    <col min="2051" max="2051" width="13.5703125" style="78" customWidth="1"/>
    <col min="2052" max="2052" width="14.85546875" style="78" customWidth="1"/>
    <col min="2053" max="2053" width="15" style="78" customWidth="1"/>
    <col min="2054" max="2055" width="16.42578125" style="78" customWidth="1"/>
    <col min="2056" max="2056" width="11.7109375" style="78" customWidth="1"/>
    <col min="2057" max="2304" width="9.140625" style="78"/>
    <col min="2305" max="2305" width="53.140625" style="78" customWidth="1"/>
    <col min="2306" max="2306" width="22.5703125" style="78" customWidth="1"/>
    <col min="2307" max="2307" width="13.5703125" style="78" customWidth="1"/>
    <col min="2308" max="2308" width="14.85546875" style="78" customWidth="1"/>
    <col min="2309" max="2309" width="15" style="78" customWidth="1"/>
    <col min="2310" max="2311" width="16.42578125" style="78" customWidth="1"/>
    <col min="2312" max="2312" width="11.7109375" style="78" customWidth="1"/>
    <col min="2313" max="2560" width="9.140625" style="78"/>
    <col min="2561" max="2561" width="53.140625" style="78" customWidth="1"/>
    <col min="2562" max="2562" width="22.5703125" style="78" customWidth="1"/>
    <col min="2563" max="2563" width="13.5703125" style="78" customWidth="1"/>
    <col min="2564" max="2564" width="14.85546875" style="78" customWidth="1"/>
    <col min="2565" max="2565" width="15" style="78" customWidth="1"/>
    <col min="2566" max="2567" width="16.42578125" style="78" customWidth="1"/>
    <col min="2568" max="2568" width="11.7109375" style="78" customWidth="1"/>
    <col min="2569" max="2816" width="9.140625" style="78"/>
    <col min="2817" max="2817" width="53.140625" style="78" customWidth="1"/>
    <col min="2818" max="2818" width="22.5703125" style="78" customWidth="1"/>
    <col min="2819" max="2819" width="13.5703125" style="78" customWidth="1"/>
    <col min="2820" max="2820" width="14.85546875" style="78" customWidth="1"/>
    <col min="2821" max="2821" width="15" style="78" customWidth="1"/>
    <col min="2822" max="2823" width="16.42578125" style="78" customWidth="1"/>
    <col min="2824" max="2824" width="11.7109375" style="78" customWidth="1"/>
    <col min="2825" max="3072" width="9.140625" style="78"/>
    <col min="3073" max="3073" width="53.140625" style="78" customWidth="1"/>
    <col min="3074" max="3074" width="22.5703125" style="78" customWidth="1"/>
    <col min="3075" max="3075" width="13.5703125" style="78" customWidth="1"/>
    <col min="3076" max="3076" width="14.85546875" style="78" customWidth="1"/>
    <col min="3077" max="3077" width="15" style="78" customWidth="1"/>
    <col min="3078" max="3079" width="16.42578125" style="78" customWidth="1"/>
    <col min="3080" max="3080" width="11.7109375" style="78" customWidth="1"/>
    <col min="3081" max="3328" width="9.140625" style="78"/>
    <col min="3329" max="3329" width="53.140625" style="78" customWidth="1"/>
    <col min="3330" max="3330" width="22.5703125" style="78" customWidth="1"/>
    <col min="3331" max="3331" width="13.5703125" style="78" customWidth="1"/>
    <col min="3332" max="3332" width="14.85546875" style="78" customWidth="1"/>
    <col min="3333" max="3333" width="15" style="78" customWidth="1"/>
    <col min="3334" max="3335" width="16.42578125" style="78" customWidth="1"/>
    <col min="3336" max="3336" width="11.7109375" style="78" customWidth="1"/>
    <col min="3337" max="3584" width="9.140625" style="78"/>
    <col min="3585" max="3585" width="53.140625" style="78" customWidth="1"/>
    <col min="3586" max="3586" width="22.5703125" style="78" customWidth="1"/>
    <col min="3587" max="3587" width="13.5703125" style="78" customWidth="1"/>
    <col min="3588" max="3588" width="14.85546875" style="78" customWidth="1"/>
    <col min="3589" max="3589" width="15" style="78" customWidth="1"/>
    <col min="3590" max="3591" width="16.42578125" style="78" customWidth="1"/>
    <col min="3592" max="3592" width="11.7109375" style="78" customWidth="1"/>
    <col min="3593" max="3840" width="9.140625" style="78"/>
    <col min="3841" max="3841" width="53.140625" style="78" customWidth="1"/>
    <col min="3842" max="3842" width="22.5703125" style="78" customWidth="1"/>
    <col min="3843" max="3843" width="13.5703125" style="78" customWidth="1"/>
    <col min="3844" max="3844" width="14.85546875" style="78" customWidth="1"/>
    <col min="3845" max="3845" width="15" style="78" customWidth="1"/>
    <col min="3846" max="3847" width="16.42578125" style="78" customWidth="1"/>
    <col min="3848" max="3848" width="11.7109375" style="78" customWidth="1"/>
    <col min="3849" max="4096" width="9.140625" style="78"/>
    <col min="4097" max="4097" width="53.140625" style="78" customWidth="1"/>
    <col min="4098" max="4098" width="22.5703125" style="78" customWidth="1"/>
    <col min="4099" max="4099" width="13.5703125" style="78" customWidth="1"/>
    <col min="4100" max="4100" width="14.85546875" style="78" customWidth="1"/>
    <col min="4101" max="4101" width="15" style="78" customWidth="1"/>
    <col min="4102" max="4103" width="16.42578125" style="78" customWidth="1"/>
    <col min="4104" max="4104" width="11.7109375" style="78" customWidth="1"/>
    <col min="4105" max="4352" width="9.140625" style="78"/>
    <col min="4353" max="4353" width="53.140625" style="78" customWidth="1"/>
    <col min="4354" max="4354" width="22.5703125" style="78" customWidth="1"/>
    <col min="4355" max="4355" width="13.5703125" style="78" customWidth="1"/>
    <col min="4356" max="4356" width="14.85546875" style="78" customWidth="1"/>
    <col min="4357" max="4357" width="15" style="78" customWidth="1"/>
    <col min="4358" max="4359" width="16.42578125" style="78" customWidth="1"/>
    <col min="4360" max="4360" width="11.7109375" style="78" customWidth="1"/>
    <col min="4361" max="4608" width="9.140625" style="78"/>
    <col min="4609" max="4609" width="53.140625" style="78" customWidth="1"/>
    <col min="4610" max="4610" width="22.5703125" style="78" customWidth="1"/>
    <col min="4611" max="4611" width="13.5703125" style="78" customWidth="1"/>
    <col min="4612" max="4612" width="14.85546875" style="78" customWidth="1"/>
    <col min="4613" max="4613" width="15" style="78" customWidth="1"/>
    <col min="4614" max="4615" width="16.42578125" style="78" customWidth="1"/>
    <col min="4616" max="4616" width="11.7109375" style="78" customWidth="1"/>
    <col min="4617" max="4864" width="9.140625" style="78"/>
    <col min="4865" max="4865" width="53.140625" style="78" customWidth="1"/>
    <col min="4866" max="4866" width="22.5703125" style="78" customWidth="1"/>
    <col min="4867" max="4867" width="13.5703125" style="78" customWidth="1"/>
    <col min="4868" max="4868" width="14.85546875" style="78" customWidth="1"/>
    <col min="4869" max="4869" width="15" style="78" customWidth="1"/>
    <col min="4870" max="4871" width="16.42578125" style="78" customWidth="1"/>
    <col min="4872" max="4872" width="11.7109375" style="78" customWidth="1"/>
    <col min="4873" max="5120" width="9.140625" style="78"/>
    <col min="5121" max="5121" width="53.140625" style="78" customWidth="1"/>
    <col min="5122" max="5122" width="22.5703125" style="78" customWidth="1"/>
    <col min="5123" max="5123" width="13.5703125" style="78" customWidth="1"/>
    <col min="5124" max="5124" width="14.85546875" style="78" customWidth="1"/>
    <col min="5125" max="5125" width="15" style="78" customWidth="1"/>
    <col min="5126" max="5127" width="16.42578125" style="78" customWidth="1"/>
    <col min="5128" max="5128" width="11.7109375" style="78" customWidth="1"/>
    <col min="5129" max="5376" width="9.140625" style="78"/>
    <col min="5377" max="5377" width="53.140625" style="78" customWidth="1"/>
    <col min="5378" max="5378" width="22.5703125" style="78" customWidth="1"/>
    <col min="5379" max="5379" width="13.5703125" style="78" customWidth="1"/>
    <col min="5380" max="5380" width="14.85546875" style="78" customWidth="1"/>
    <col min="5381" max="5381" width="15" style="78" customWidth="1"/>
    <col min="5382" max="5383" width="16.42578125" style="78" customWidth="1"/>
    <col min="5384" max="5384" width="11.7109375" style="78" customWidth="1"/>
    <col min="5385" max="5632" width="9.140625" style="78"/>
    <col min="5633" max="5633" width="53.140625" style="78" customWidth="1"/>
    <col min="5634" max="5634" width="22.5703125" style="78" customWidth="1"/>
    <col min="5635" max="5635" width="13.5703125" style="78" customWidth="1"/>
    <col min="5636" max="5636" width="14.85546875" style="78" customWidth="1"/>
    <col min="5637" max="5637" width="15" style="78" customWidth="1"/>
    <col min="5638" max="5639" width="16.42578125" style="78" customWidth="1"/>
    <col min="5640" max="5640" width="11.7109375" style="78" customWidth="1"/>
    <col min="5641" max="5888" width="9.140625" style="78"/>
    <col min="5889" max="5889" width="53.140625" style="78" customWidth="1"/>
    <col min="5890" max="5890" width="22.5703125" style="78" customWidth="1"/>
    <col min="5891" max="5891" width="13.5703125" style="78" customWidth="1"/>
    <col min="5892" max="5892" width="14.85546875" style="78" customWidth="1"/>
    <col min="5893" max="5893" width="15" style="78" customWidth="1"/>
    <col min="5894" max="5895" width="16.42578125" style="78" customWidth="1"/>
    <col min="5896" max="5896" width="11.7109375" style="78" customWidth="1"/>
    <col min="5897" max="6144" width="9.140625" style="78"/>
    <col min="6145" max="6145" width="53.140625" style="78" customWidth="1"/>
    <col min="6146" max="6146" width="22.5703125" style="78" customWidth="1"/>
    <col min="6147" max="6147" width="13.5703125" style="78" customWidth="1"/>
    <col min="6148" max="6148" width="14.85546875" style="78" customWidth="1"/>
    <col min="6149" max="6149" width="15" style="78" customWidth="1"/>
    <col min="6150" max="6151" width="16.42578125" style="78" customWidth="1"/>
    <col min="6152" max="6152" width="11.7109375" style="78" customWidth="1"/>
    <col min="6153" max="6400" width="9.140625" style="78"/>
    <col min="6401" max="6401" width="53.140625" style="78" customWidth="1"/>
    <col min="6402" max="6402" width="22.5703125" style="78" customWidth="1"/>
    <col min="6403" max="6403" width="13.5703125" style="78" customWidth="1"/>
    <col min="6404" max="6404" width="14.85546875" style="78" customWidth="1"/>
    <col min="6405" max="6405" width="15" style="78" customWidth="1"/>
    <col min="6406" max="6407" width="16.42578125" style="78" customWidth="1"/>
    <col min="6408" max="6408" width="11.7109375" style="78" customWidth="1"/>
    <col min="6409" max="6656" width="9.140625" style="78"/>
    <col min="6657" max="6657" width="53.140625" style="78" customWidth="1"/>
    <col min="6658" max="6658" width="22.5703125" style="78" customWidth="1"/>
    <col min="6659" max="6659" width="13.5703125" style="78" customWidth="1"/>
    <col min="6660" max="6660" width="14.85546875" style="78" customWidth="1"/>
    <col min="6661" max="6661" width="15" style="78" customWidth="1"/>
    <col min="6662" max="6663" width="16.42578125" style="78" customWidth="1"/>
    <col min="6664" max="6664" width="11.7109375" style="78" customWidth="1"/>
    <col min="6665" max="6912" width="9.140625" style="78"/>
    <col min="6913" max="6913" width="53.140625" style="78" customWidth="1"/>
    <col min="6914" max="6914" width="22.5703125" style="78" customWidth="1"/>
    <col min="6915" max="6915" width="13.5703125" style="78" customWidth="1"/>
    <col min="6916" max="6916" width="14.85546875" style="78" customWidth="1"/>
    <col min="6917" max="6917" width="15" style="78" customWidth="1"/>
    <col min="6918" max="6919" width="16.42578125" style="78" customWidth="1"/>
    <col min="6920" max="6920" width="11.7109375" style="78" customWidth="1"/>
    <col min="6921" max="7168" width="9.140625" style="78"/>
    <col min="7169" max="7169" width="53.140625" style="78" customWidth="1"/>
    <col min="7170" max="7170" width="22.5703125" style="78" customWidth="1"/>
    <col min="7171" max="7171" width="13.5703125" style="78" customWidth="1"/>
    <col min="7172" max="7172" width="14.85546875" style="78" customWidth="1"/>
    <col min="7173" max="7173" width="15" style="78" customWidth="1"/>
    <col min="7174" max="7175" width="16.42578125" style="78" customWidth="1"/>
    <col min="7176" max="7176" width="11.7109375" style="78" customWidth="1"/>
    <col min="7177" max="7424" width="9.140625" style="78"/>
    <col min="7425" max="7425" width="53.140625" style="78" customWidth="1"/>
    <col min="7426" max="7426" width="22.5703125" style="78" customWidth="1"/>
    <col min="7427" max="7427" width="13.5703125" style="78" customWidth="1"/>
    <col min="7428" max="7428" width="14.85546875" style="78" customWidth="1"/>
    <col min="7429" max="7429" width="15" style="78" customWidth="1"/>
    <col min="7430" max="7431" width="16.42578125" style="78" customWidth="1"/>
    <col min="7432" max="7432" width="11.7109375" style="78" customWidth="1"/>
    <col min="7433" max="7680" width="9.140625" style="78"/>
    <col min="7681" max="7681" width="53.140625" style="78" customWidth="1"/>
    <col min="7682" max="7682" width="22.5703125" style="78" customWidth="1"/>
    <col min="7683" max="7683" width="13.5703125" style="78" customWidth="1"/>
    <col min="7684" max="7684" width="14.85546875" style="78" customWidth="1"/>
    <col min="7685" max="7685" width="15" style="78" customWidth="1"/>
    <col min="7686" max="7687" width="16.42578125" style="78" customWidth="1"/>
    <col min="7688" max="7688" width="11.7109375" style="78" customWidth="1"/>
    <col min="7689" max="7936" width="9.140625" style="78"/>
    <col min="7937" max="7937" width="53.140625" style="78" customWidth="1"/>
    <col min="7938" max="7938" width="22.5703125" style="78" customWidth="1"/>
    <col min="7939" max="7939" width="13.5703125" style="78" customWidth="1"/>
    <col min="7940" max="7940" width="14.85546875" style="78" customWidth="1"/>
    <col min="7941" max="7941" width="15" style="78" customWidth="1"/>
    <col min="7942" max="7943" width="16.42578125" style="78" customWidth="1"/>
    <col min="7944" max="7944" width="11.7109375" style="78" customWidth="1"/>
    <col min="7945" max="8192" width="9.140625" style="78"/>
    <col min="8193" max="8193" width="53.140625" style="78" customWidth="1"/>
    <col min="8194" max="8194" width="22.5703125" style="78" customWidth="1"/>
    <col min="8195" max="8195" width="13.5703125" style="78" customWidth="1"/>
    <col min="8196" max="8196" width="14.85546875" style="78" customWidth="1"/>
    <col min="8197" max="8197" width="15" style="78" customWidth="1"/>
    <col min="8198" max="8199" width="16.42578125" style="78" customWidth="1"/>
    <col min="8200" max="8200" width="11.7109375" style="78" customWidth="1"/>
    <col min="8201" max="8448" width="9.140625" style="78"/>
    <col min="8449" max="8449" width="53.140625" style="78" customWidth="1"/>
    <col min="8450" max="8450" width="22.5703125" style="78" customWidth="1"/>
    <col min="8451" max="8451" width="13.5703125" style="78" customWidth="1"/>
    <col min="8452" max="8452" width="14.85546875" style="78" customWidth="1"/>
    <col min="8453" max="8453" width="15" style="78" customWidth="1"/>
    <col min="8454" max="8455" width="16.42578125" style="78" customWidth="1"/>
    <col min="8456" max="8456" width="11.7109375" style="78" customWidth="1"/>
    <col min="8457" max="8704" width="9.140625" style="78"/>
    <col min="8705" max="8705" width="53.140625" style="78" customWidth="1"/>
    <col min="8706" max="8706" width="22.5703125" style="78" customWidth="1"/>
    <col min="8707" max="8707" width="13.5703125" style="78" customWidth="1"/>
    <col min="8708" max="8708" width="14.85546875" style="78" customWidth="1"/>
    <col min="8709" max="8709" width="15" style="78" customWidth="1"/>
    <col min="8710" max="8711" width="16.42578125" style="78" customWidth="1"/>
    <col min="8712" max="8712" width="11.7109375" style="78" customWidth="1"/>
    <col min="8713" max="8960" width="9.140625" style="78"/>
    <col min="8961" max="8961" width="53.140625" style="78" customWidth="1"/>
    <col min="8962" max="8962" width="22.5703125" style="78" customWidth="1"/>
    <col min="8963" max="8963" width="13.5703125" style="78" customWidth="1"/>
    <col min="8964" max="8964" width="14.85546875" style="78" customWidth="1"/>
    <col min="8965" max="8965" width="15" style="78" customWidth="1"/>
    <col min="8966" max="8967" width="16.42578125" style="78" customWidth="1"/>
    <col min="8968" max="8968" width="11.7109375" style="78" customWidth="1"/>
    <col min="8969" max="9216" width="9.140625" style="78"/>
    <col min="9217" max="9217" width="53.140625" style="78" customWidth="1"/>
    <col min="9218" max="9218" width="22.5703125" style="78" customWidth="1"/>
    <col min="9219" max="9219" width="13.5703125" style="78" customWidth="1"/>
    <col min="9220" max="9220" width="14.85546875" style="78" customWidth="1"/>
    <col min="9221" max="9221" width="15" style="78" customWidth="1"/>
    <col min="9222" max="9223" width="16.42578125" style="78" customWidth="1"/>
    <col min="9224" max="9224" width="11.7109375" style="78" customWidth="1"/>
    <col min="9225" max="9472" width="9.140625" style="78"/>
    <col min="9473" max="9473" width="53.140625" style="78" customWidth="1"/>
    <col min="9474" max="9474" width="22.5703125" style="78" customWidth="1"/>
    <col min="9475" max="9475" width="13.5703125" style="78" customWidth="1"/>
    <col min="9476" max="9476" width="14.85546875" style="78" customWidth="1"/>
    <col min="9477" max="9477" width="15" style="78" customWidth="1"/>
    <col min="9478" max="9479" width="16.42578125" style="78" customWidth="1"/>
    <col min="9480" max="9480" width="11.7109375" style="78" customWidth="1"/>
    <col min="9481" max="9728" width="9.140625" style="78"/>
    <col min="9729" max="9729" width="53.140625" style="78" customWidth="1"/>
    <col min="9730" max="9730" width="22.5703125" style="78" customWidth="1"/>
    <col min="9731" max="9731" width="13.5703125" style="78" customWidth="1"/>
    <col min="9732" max="9732" width="14.85546875" style="78" customWidth="1"/>
    <col min="9733" max="9733" width="15" style="78" customWidth="1"/>
    <col min="9734" max="9735" width="16.42578125" style="78" customWidth="1"/>
    <col min="9736" max="9736" width="11.7109375" style="78" customWidth="1"/>
    <col min="9737" max="9984" width="9.140625" style="78"/>
    <col min="9985" max="9985" width="53.140625" style="78" customWidth="1"/>
    <col min="9986" max="9986" width="22.5703125" style="78" customWidth="1"/>
    <col min="9987" max="9987" width="13.5703125" style="78" customWidth="1"/>
    <col min="9988" max="9988" width="14.85546875" style="78" customWidth="1"/>
    <col min="9989" max="9989" width="15" style="78" customWidth="1"/>
    <col min="9990" max="9991" width="16.42578125" style="78" customWidth="1"/>
    <col min="9992" max="9992" width="11.7109375" style="78" customWidth="1"/>
    <col min="9993" max="10240" width="9.140625" style="78"/>
    <col min="10241" max="10241" width="53.140625" style="78" customWidth="1"/>
    <col min="10242" max="10242" width="22.5703125" style="78" customWidth="1"/>
    <col min="10243" max="10243" width="13.5703125" style="78" customWidth="1"/>
    <col min="10244" max="10244" width="14.85546875" style="78" customWidth="1"/>
    <col min="10245" max="10245" width="15" style="78" customWidth="1"/>
    <col min="10246" max="10247" width="16.42578125" style="78" customWidth="1"/>
    <col min="10248" max="10248" width="11.7109375" style="78" customWidth="1"/>
    <col min="10249" max="10496" width="9.140625" style="78"/>
    <col min="10497" max="10497" width="53.140625" style="78" customWidth="1"/>
    <col min="10498" max="10498" width="22.5703125" style="78" customWidth="1"/>
    <col min="10499" max="10499" width="13.5703125" style="78" customWidth="1"/>
    <col min="10500" max="10500" width="14.85546875" style="78" customWidth="1"/>
    <col min="10501" max="10501" width="15" style="78" customWidth="1"/>
    <col min="10502" max="10503" width="16.42578125" style="78" customWidth="1"/>
    <col min="10504" max="10504" width="11.7109375" style="78" customWidth="1"/>
    <col min="10505" max="10752" width="9.140625" style="78"/>
    <col min="10753" max="10753" width="53.140625" style="78" customWidth="1"/>
    <col min="10754" max="10754" width="22.5703125" style="78" customWidth="1"/>
    <col min="10755" max="10755" width="13.5703125" style="78" customWidth="1"/>
    <col min="10756" max="10756" width="14.85546875" style="78" customWidth="1"/>
    <col min="10757" max="10757" width="15" style="78" customWidth="1"/>
    <col min="10758" max="10759" width="16.42578125" style="78" customWidth="1"/>
    <col min="10760" max="10760" width="11.7109375" style="78" customWidth="1"/>
    <col min="10761" max="11008" width="9.140625" style="78"/>
    <col min="11009" max="11009" width="53.140625" style="78" customWidth="1"/>
    <col min="11010" max="11010" width="22.5703125" style="78" customWidth="1"/>
    <col min="11011" max="11011" width="13.5703125" style="78" customWidth="1"/>
    <col min="11012" max="11012" width="14.85546875" style="78" customWidth="1"/>
    <col min="11013" max="11013" width="15" style="78" customWidth="1"/>
    <col min="11014" max="11015" width="16.42578125" style="78" customWidth="1"/>
    <col min="11016" max="11016" width="11.7109375" style="78" customWidth="1"/>
    <col min="11017" max="11264" width="9.140625" style="78"/>
    <col min="11265" max="11265" width="53.140625" style="78" customWidth="1"/>
    <col min="11266" max="11266" width="22.5703125" style="78" customWidth="1"/>
    <col min="11267" max="11267" width="13.5703125" style="78" customWidth="1"/>
    <col min="11268" max="11268" width="14.85546875" style="78" customWidth="1"/>
    <col min="11269" max="11269" width="15" style="78" customWidth="1"/>
    <col min="11270" max="11271" width="16.42578125" style="78" customWidth="1"/>
    <col min="11272" max="11272" width="11.7109375" style="78" customWidth="1"/>
    <col min="11273" max="11520" width="9.140625" style="78"/>
    <col min="11521" max="11521" width="53.140625" style="78" customWidth="1"/>
    <col min="11522" max="11522" width="22.5703125" style="78" customWidth="1"/>
    <col min="11523" max="11523" width="13.5703125" style="78" customWidth="1"/>
    <col min="11524" max="11524" width="14.85546875" style="78" customWidth="1"/>
    <col min="11525" max="11525" width="15" style="78" customWidth="1"/>
    <col min="11526" max="11527" width="16.42578125" style="78" customWidth="1"/>
    <col min="11528" max="11528" width="11.7109375" style="78" customWidth="1"/>
    <col min="11529" max="11776" width="9.140625" style="78"/>
    <col min="11777" max="11777" width="53.140625" style="78" customWidth="1"/>
    <col min="11778" max="11778" width="22.5703125" style="78" customWidth="1"/>
    <col min="11779" max="11779" width="13.5703125" style="78" customWidth="1"/>
    <col min="11780" max="11780" width="14.85546875" style="78" customWidth="1"/>
    <col min="11781" max="11781" width="15" style="78" customWidth="1"/>
    <col min="11782" max="11783" width="16.42578125" style="78" customWidth="1"/>
    <col min="11784" max="11784" width="11.7109375" style="78" customWidth="1"/>
    <col min="11785" max="12032" width="9.140625" style="78"/>
    <col min="12033" max="12033" width="53.140625" style="78" customWidth="1"/>
    <col min="12034" max="12034" width="22.5703125" style="78" customWidth="1"/>
    <col min="12035" max="12035" width="13.5703125" style="78" customWidth="1"/>
    <col min="12036" max="12036" width="14.85546875" style="78" customWidth="1"/>
    <col min="12037" max="12037" width="15" style="78" customWidth="1"/>
    <col min="12038" max="12039" width="16.42578125" style="78" customWidth="1"/>
    <col min="12040" max="12040" width="11.7109375" style="78" customWidth="1"/>
    <col min="12041" max="12288" width="9.140625" style="78"/>
    <col min="12289" max="12289" width="53.140625" style="78" customWidth="1"/>
    <col min="12290" max="12290" width="22.5703125" style="78" customWidth="1"/>
    <col min="12291" max="12291" width="13.5703125" style="78" customWidth="1"/>
    <col min="12292" max="12292" width="14.85546875" style="78" customWidth="1"/>
    <col min="12293" max="12293" width="15" style="78" customWidth="1"/>
    <col min="12294" max="12295" width="16.42578125" style="78" customWidth="1"/>
    <col min="12296" max="12296" width="11.7109375" style="78" customWidth="1"/>
    <col min="12297" max="12544" width="9.140625" style="78"/>
    <col min="12545" max="12545" width="53.140625" style="78" customWidth="1"/>
    <col min="12546" max="12546" width="22.5703125" style="78" customWidth="1"/>
    <col min="12547" max="12547" width="13.5703125" style="78" customWidth="1"/>
    <col min="12548" max="12548" width="14.85546875" style="78" customWidth="1"/>
    <col min="12549" max="12549" width="15" style="78" customWidth="1"/>
    <col min="12550" max="12551" width="16.42578125" style="78" customWidth="1"/>
    <col min="12552" max="12552" width="11.7109375" style="78" customWidth="1"/>
    <col min="12553" max="12800" width="9.140625" style="78"/>
    <col min="12801" max="12801" width="53.140625" style="78" customWidth="1"/>
    <col min="12802" max="12802" width="22.5703125" style="78" customWidth="1"/>
    <col min="12803" max="12803" width="13.5703125" style="78" customWidth="1"/>
    <col min="12804" max="12804" width="14.85546875" style="78" customWidth="1"/>
    <col min="12805" max="12805" width="15" style="78" customWidth="1"/>
    <col min="12806" max="12807" width="16.42578125" style="78" customWidth="1"/>
    <col min="12808" max="12808" width="11.7109375" style="78" customWidth="1"/>
    <col min="12809" max="13056" width="9.140625" style="78"/>
    <col min="13057" max="13057" width="53.140625" style="78" customWidth="1"/>
    <col min="13058" max="13058" width="22.5703125" style="78" customWidth="1"/>
    <col min="13059" max="13059" width="13.5703125" style="78" customWidth="1"/>
    <col min="13060" max="13060" width="14.85546875" style="78" customWidth="1"/>
    <col min="13061" max="13061" width="15" style="78" customWidth="1"/>
    <col min="13062" max="13063" width="16.42578125" style="78" customWidth="1"/>
    <col min="13064" max="13064" width="11.7109375" style="78" customWidth="1"/>
    <col min="13065" max="13312" width="9.140625" style="78"/>
    <col min="13313" max="13313" width="53.140625" style="78" customWidth="1"/>
    <col min="13314" max="13314" width="22.5703125" style="78" customWidth="1"/>
    <col min="13315" max="13315" width="13.5703125" style="78" customWidth="1"/>
    <col min="13316" max="13316" width="14.85546875" style="78" customWidth="1"/>
    <col min="13317" max="13317" width="15" style="78" customWidth="1"/>
    <col min="13318" max="13319" width="16.42578125" style="78" customWidth="1"/>
    <col min="13320" max="13320" width="11.7109375" style="78" customWidth="1"/>
    <col min="13321" max="13568" width="9.140625" style="78"/>
    <col min="13569" max="13569" width="53.140625" style="78" customWidth="1"/>
    <col min="13570" max="13570" width="22.5703125" style="78" customWidth="1"/>
    <col min="13571" max="13571" width="13.5703125" style="78" customWidth="1"/>
    <col min="13572" max="13572" width="14.85546875" style="78" customWidth="1"/>
    <col min="13573" max="13573" width="15" style="78" customWidth="1"/>
    <col min="13574" max="13575" width="16.42578125" style="78" customWidth="1"/>
    <col min="13576" max="13576" width="11.7109375" style="78" customWidth="1"/>
    <col min="13577" max="13824" width="9.140625" style="78"/>
    <col min="13825" max="13825" width="53.140625" style="78" customWidth="1"/>
    <col min="13826" max="13826" width="22.5703125" style="78" customWidth="1"/>
    <col min="13827" max="13827" width="13.5703125" style="78" customWidth="1"/>
    <col min="13828" max="13828" width="14.85546875" style="78" customWidth="1"/>
    <col min="13829" max="13829" width="15" style="78" customWidth="1"/>
    <col min="13830" max="13831" width="16.42578125" style="78" customWidth="1"/>
    <col min="13832" max="13832" width="11.7109375" style="78" customWidth="1"/>
    <col min="13833" max="14080" width="9.140625" style="78"/>
    <col min="14081" max="14081" width="53.140625" style="78" customWidth="1"/>
    <col min="14082" max="14082" width="22.5703125" style="78" customWidth="1"/>
    <col min="14083" max="14083" width="13.5703125" style="78" customWidth="1"/>
    <col min="14084" max="14084" width="14.85546875" style="78" customWidth="1"/>
    <col min="14085" max="14085" width="15" style="78" customWidth="1"/>
    <col min="14086" max="14087" width="16.42578125" style="78" customWidth="1"/>
    <col min="14088" max="14088" width="11.7109375" style="78" customWidth="1"/>
    <col min="14089" max="14336" width="9.140625" style="78"/>
    <col min="14337" max="14337" width="53.140625" style="78" customWidth="1"/>
    <col min="14338" max="14338" width="22.5703125" style="78" customWidth="1"/>
    <col min="14339" max="14339" width="13.5703125" style="78" customWidth="1"/>
    <col min="14340" max="14340" width="14.85546875" style="78" customWidth="1"/>
    <col min="14341" max="14341" width="15" style="78" customWidth="1"/>
    <col min="14342" max="14343" width="16.42578125" style="78" customWidth="1"/>
    <col min="14344" max="14344" width="11.7109375" style="78" customWidth="1"/>
    <col min="14345" max="14592" width="9.140625" style="78"/>
    <col min="14593" max="14593" width="53.140625" style="78" customWidth="1"/>
    <col min="14594" max="14594" width="22.5703125" style="78" customWidth="1"/>
    <col min="14595" max="14595" width="13.5703125" style="78" customWidth="1"/>
    <col min="14596" max="14596" width="14.85546875" style="78" customWidth="1"/>
    <col min="14597" max="14597" width="15" style="78" customWidth="1"/>
    <col min="14598" max="14599" width="16.42578125" style="78" customWidth="1"/>
    <col min="14600" max="14600" width="11.7109375" style="78" customWidth="1"/>
    <col min="14601" max="14848" width="9.140625" style="78"/>
    <col min="14849" max="14849" width="53.140625" style="78" customWidth="1"/>
    <col min="14850" max="14850" width="22.5703125" style="78" customWidth="1"/>
    <col min="14851" max="14851" width="13.5703125" style="78" customWidth="1"/>
    <col min="14852" max="14852" width="14.85546875" style="78" customWidth="1"/>
    <col min="14853" max="14853" width="15" style="78" customWidth="1"/>
    <col min="14854" max="14855" width="16.42578125" style="78" customWidth="1"/>
    <col min="14856" max="14856" width="11.7109375" style="78" customWidth="1"/>
    <col min="14857" max="15104" width="9.140625" style="78"/>
    <col min="15105" max="15105" width="53.140625" style="78" customWidth="1"/>
    <col min="15106" max="15106" width="22.5703125" style="78" customWidth="1"/>
    <col min="15107" max="15107" width="13.5703125" style="78" customWidth="1"/>
    <col min="15108" max="15108" width="14.85546875" style="78" customWidth="1"/>
    <col min="15109" max="15109" width="15" style="78" customWidth="1"/>
    <col min="15110" max="15111" width="16.42578125" style="78" customWidth="1"/>
    <col min="15112" max="15112" width="11.7109375" style="78" customWidth="1"/>
    <col min="15113" max="15360" width="9.140625" style="78"/>
    <col min="15361" max="15361" width="53.140625" style="78" customWidth="1"/>
    <col min="15362" max="15362" width="22.5703125" style="78" customWidth="1"/>
    <col min="15363" max="15363" width="13.5703125" style="78" customWidth="1"/>
    <col min="15364" max="15364" width="14.85546875" style="78" customWidth="1"/>
    <col min="15365" max="15365" width="15" style="78" customWidth="1"/>
    <col min="15366" max="15367" width="16.42578125" style="78" customWidth="1"/>
    <col min="15368" max="15368" width="11.7109375" style="78" customWidth="1"/>
    <col min="15369" max="15616" width="9.140625" style="78"/>
    <col min="15617" max="15617" width="53.140625" style="78" customWidth="1"/>
    <col min="15618" max="15618" width="22.5703125" style="78" customWidth="1"/>
    <col min="15619" max="15619" width="13.5703125" style="78" customWidth="1"/>
    <col min="15620" max="15620" width="14.85546875" style="78" customWidth="1"/>
    <col min="15621" max="15621" width="15" style="78" customWidth="1"/>
    <col min="15622" max="15623" width="16.42578125" style="78" customWidth="1"/>
    <col min="15624" max="15624" width="11.7109375" style="78" customWidth="1"/>
    <col min="15625" max="15872" width="9.140625" style="78"/>
    <col min="15873" max="15873" width="53.140625" style="78" customWidth="1"/>
    <col min="15874" max="15874" width="22.5703125" style="78" customWidth="1"/>
    <col min="15875" max="15875" width="13.5703125" style="78" customWidth="1"/>
    <col min="15876" max="15876" width="14.85546875" style="78" customWidth="1"/>
    <col min="15877" max="15877" width="15" style="78" customWidth="1"/>
    <col min="15878" max="15879" width="16.42578125" style="78" customWidth="1"/>
    <col min="15880" max="15880" width="11.7109375" style="78" customWidth="1"/>
    <col min="15881" max="16128" width="9.140625" style="78"/>
    <col min="16129" max="16129" width="53.140625" style="78" customWidth="1"/>
    <col min="16130" max="16130" width="22.5703125" style="78" customWidth="1"/>
    <col min="16131" max="16131" width="13.5703125" style="78" customWidth="1"/>
    <col min="16132" max="16132" width="14.85546875" style="78" customWidth="1"/>
    <col min="16133" max="16133" width="15" style="78" customWidth="1"/>
    <col min="16134" max="16135" width="16.42578125" style="78" customWidth="1"/>
    <col min="16136" max="16136" width="11.7109375" style="78" customWidth="1"/>
    <col min="16137" max="16384" width="9.140625" style="78"/>
  </cols>
  <sheetData>
    <row r="1" spans="1:8" s="118" customFormat="1" ht="18" x14ac:dyDescent="0.35">
      <c r="A1" s="428" t="s">
        <v>339</v>
      </c>
      <c r="B1" s="429"/>
      <c r="C1" s="429"/>
      <c r="D1" s="429"/>
      <c r="E1" s="429"/>
      <c r="F1" s="429"/>
      <c r="G1" s="429"/>
      <c r="H1" s="429"/>
    </row>
    <row r="2" spans="1:8" s="118" customFormat="1" ht="18" x14ac:dyDescent="0.35">
      <c r="A2" s="428" t="s">
        <v>42</v>
      </c>
      <c r="B2" s="429"/>
      <c r="C2" s="429"/>
      <c r="D2" s="429"/>
      <c r="E2" s="429"/>
      <c r="F2" s="429"/>
      <c r="G2" s="429"/>
      <c r="H2" s="429"/>
    </row>
    <row r="3" spans="1:8" s="118" customFormat="1" ht="18" x14ac:dyDescent="0.35">
      <c r="A3" s="428" t="s">
        <v>43</v>
      </c>
      <c r="B3" s="429"/>
      <c r="C3" s="429"/>
      <c r="D3" s="429"/>
      <c r="E3" s="429"/>
      <c r="F3" s="429"/>
      <c r="G3" s="429"/>
      <c r="H3" s="429"/>
    </row>
    <row r="4" spans="1:8" s="118" customFormat="1" ht="18" x14ac:dyDescent="0.35">
      <c r="A4" s="428" t="s">
        <v>393</v>
      </c>
      <c r="B4" s="429"/>
      <c r="C4" s="429"/>
      <c r="D4" s="429"/>
      <c r="E4" s="429"/>
      <c r="F4" s="429"/>
      <c r="G4" s="429"/>
      <c r="H4" s="429"/>
    </row>
    <row r="5" spans="1:8" s="80" customFormat="1" ht="18.75" x14ac:dyDescent="0.3">
      <c r="A5" s="82"/>
      <c r="B5" s="84"/>
      <c r="C5" s="84"/>
      <c r="D5" s="84"/>
      <c r="E5" s="84"/>
      <c r="F5" s="84"/>
      <c r="G5" s="84"/>
      <c r="H5" s="84"/>
    </row>
    <row r="6" spans="1:8" s="254" customFormat="1" ht="63.75" customHeight="1" x14ac:dyDescent="0.3">
      <c r="A6" s="409" t="s">
        <v>227</v>
      </c>
      <c r="B6" s="410" t="s">
        <v>325</v>
      </c>
      <c r="C6" s="253" t="s">
        <v>324</v>
      </c>
      <c r="D6" s="410" t="s">
        <v>60</v>
      </c>
      <c r="E6" s="410" t="s">
        <v>359</v>
      </c>
      <c r="F6" s="410" t="s">
        <v>360</v>
      </c>
      <c r="G6" s="410" t="s">
        <v>361</v>
      </c>
      <c r="H6" s="219" t="s">
        <v>362</v>
      </c>
    </row>
    <row r="7" spans="1:8" s="124" customFormat="1" ht="15" x14ac:dyDescent="0.3">
      <c r="A7" s="255" t="s">
        <v>24</v>
      </c>
      <c r="B7" s="256">
        <v>1665597182.8999739</v>
      </c>
      <c r="C7" s="257">
        <f>B7/$B$25</f>
        <v>0.15102574492599541</v>
      </c>
      <c r="D7" s="196">
        <v>175314</v>
      </c>
      <c r="E7" s="257">
        <f>D7/$D$25</f>
        <v>5.5983425375550767E-2</v>
      </c>
      <c r="F7" s="258">
        <f>B7/D7</f>
        <v>9500.6513050867234</v>
      </c>
      <c r="G7" s="259">
        <v>9496.4806039058421</v>
      </c>
      <c r="H7" s="257">
        <f>(F7-G7)/G7</f>
        <v>4.3918387820071376E-4</v>
      </c>
    </row>
    <row r="8" spans="1:8" s="124" customFormat="1" ht="15" x14ac:dyDescent="0.3">
      <c r="A8" s="260" t="s">
        <v>323</v>
      </c>
      <c r="B8" s="256">
        <v>9373552.0500000287</v>
      </c>
      <c r="C8" s="257">
        <f>B8/$B$25</f>
        <v>8.4993400294365248E-4</v>
      </c>
      <c r="D8" s="196">
        <v>13885</v>
      </c>
      <c r="E8" s="257">
        <f>D8/$D$25</f>
        <v>4.4339291861432767E-3</v>
      </c>
      <c r="F8" s="258">
        <f>B8/D8</f>
        <v>675.08477133597614</v>
      </c>
      <c r="G8" s="258">
        <v>618.00367504835594</v>
      </c>
      <c r="H8" s="257">
        <f>(F8-G8)/G8</f>
        <v>9.2363684217822595E-2</v>
      </c>
    </row>
    <row r="9" spans="1:8" s="124" customFormat="1" ht="15" x14ac:dyDescent="0.3">
      <c r="A9" s="261" t="s">
        <v>44</v>
      </c>
      <c r="B9" s="262">
        <f>B7+B8</f>
        <v>1674970734.9499738</v>
      </c>
      <c r="C9" s="142">
        <f>B9/$B$25</f>
        <v>0.15187567892893905</v>
      </c>
      <c r="D9" s="263">
        <f>D7+D8</f>
        <v>189199</v>
      </c>
      <c r="E9" s="142">
        <f>D9/$D$25</f>
        <v>6.0417354561694045E-2</v>
      </c>
      <c r="F9" s="264">
        <f>B9/D9</f>
        <v>8852.9576527887239</v>
      </c>
      <c r="G9" s="265">
        <v>9009.1519909120343</v>
      </c>
      <c r="H9" s="142">
        <f>(F9-G9)/G9</f>
        <v>-1.7337296371608694E-2</v>
      </c>
    </row>
    <row r="10" spans="1:8" s="124" customFormat="1" ht="9" customHeight="1" x14ac:dyDescent="0.3">
      <c r="A10" s="261"/>
      <c r="B10" s="262"/>
      <c r="C10" s="142"/>
      <c r="D10" s="263"/>
      <c r="E10" s="142"/>
      <c r="F10" s="264"/>
      <c r="G10" s="265"/>
      <c r="H10" s="142"/>
    </row>
    <row r="11" spans="1:8" s="124" customFormat="1" ht="15" x14ac:dyDescent="0.3">
      <c r="A11" s="260" t="s">
        <v>26</v>
      </c>
      <c r="B11" s="266">
        <v>5063303123.0180302</v>
      </c>
      <c r="C11" s="257">
        <f>B11/$B$25</f>
        <v>0.45910808074766046</v>
      </c>
      <c r="D11" s="196">
        <v>392277</v>
      </c>
      <c r="E11" s="257">
        <f>D11/$D$25</f>
        <v>0.12526672231564467</v>
      </c>
      <c r="F11" s="258">
        <f>B11/D11</f>
        <v>12907.468760641155</v>
      </c>
      <c r="G11" s="259">
        <v>12115.813508360512</v>
      </c>
      <c r="H11" s="257">
        <f>(F11-G11)/G11</f>
        <v>6.5340660099659165E-2</v>
      </c>
    </row>
    <row r="12" spans="1:8" s="124" customFormat="1" ht="15" x14ac:dyDescent="0.3">
      <c r="A12" s="260" t="s">
        <v>25</v>
      </c>
      <c r="B12" s="258">
        <v>26306656.62999998</v>
      </c>
      <c r="C12" s="257">
        <f>B12/$B$25</f>
        <v>2.3853200851005024E-3</v>
      </c>
      <c r="D12" s="196">
        <v>2594</v>
      </c>
      <c r="E12" s="257">
        <f>D12/$D$25</f>
        <v>8.2834802368423905E-4</v>
      </c>
      <c r="F12" s="258">
        <f>B12/D12</f>
        <v>10141.347968388582</v>
      </c>
      <c r="G12" s="258">
        <v>10632.783249460819</v>
      </c>
      <c r="H12" s="257">
        <f>(F12-G12)/G12</f>
        <v>-4.6218875109408246E-2</v>
      </c>
    </row>
    <row r="13" spans="1:8" s="124" customFormat="1" ht="15" x14ac:dyDescent="0.3">
      <c r="A13" s="261" t="s">
        <v>228</v>
      </c>
      <c r="B13" s="262">
        <f>B11+B12</f>
        <v>5089609779.6480303</v>
      </c>
      <c r="C13" s="142">
        <f>B13/$B$25</f>
        <v>0.46149340083276097</v>
      </c>
      <c r="D13" s="263">
        <f>D11+D12</f>
        <v>394871</v>
      </c>
      <c r="E13" s="142">
        <f>D13/$D$25</f>
        <v>0.1260950703393289</v>
      </c>
      <c r="F13" s="264">
        <f>B13/D13</f>
        <v>12889.297465876274</v>
      </c>
      <c r="G13" s="264">
        <v>12105.719535741722</v>
      </c>
      <c r="H13" s="142">
        <f>(F13-G13)/G13</f>
        <v>6.4727910457620053E-2</v>
      </c>
    </row>
    <row r="14" spans="1:8" s="124" customFormat="1" ht="8.25" customHeight="1" x14ac:dyDescent="0.3">
      <c r="A14" s="150"/>
      <c r="B14" s="258"/>
      <c r="C14" s="142"/>
      <c r="D14" s="267"/>
      <c r="E14" s="257"/>
      <c r="F14" s="258"/>
      <c r="G14" s="264"/>
      <c r="H14" s="142"/>
    </row>
    <row r="15" spans="1:8" s="124" customFormat="1" ht="15" x14ac:dyDescent="0.3">
      <c r="A15" s="260" t="s">
        <v>321</v>
      </c>
      <c r="B15" s="256">
        <v>922850887.08998501</v>
      </c>
      <c r="C15" s="257">
        <f>B15/$B$25</f>
        <v>8.3678241119329921E-2</v>
      </c>
      <c r="D15" s="196">
        <v>363628</v>
      </c>
      <c r="E15" s="257">
        <f t="shared" ref="E15:E20" si="0">D15/$D$25</f>
        <v>0.11611817083895624</v>
      </c>
      <c r="F15" s="258">
        <f t="shared" ref="F15:F20" si="1">B15/D15</f>
        <v>2537.8983111586153</v>
      </c>
      <c r="G15" s="258">
        <v>3225.0120357504748</v>
      </c>
      <c r="H15" s="257">
        <f t="shared" ref="H15:H20" si="2">(F15-G15)/G15</f>
        <v>-0.21305772411852875</v>
      </c>
    </row>
    <row r="16" spans="1:8" s="124" customFormat="1" ht="15" x14ac:dyDescent="0.3">
      <c r="A16" s="260" t="s">
        <v>230</v>
      </c>
      <c r="B16" s="258">
        <v>163777100.9900122</v>
      </c>
      <c r="C16" s="257">
        <f t="shared" ref="C16:C20" si="3">B16/$B$25</f>
        <v>1.4850264477375733E-2</v>
      </c>
      <c r="D16" s="196">
        <v>89290</v>
      </c>
      <c r="E16" s="257">
        <f t="shared" si="0"/>
        <v>2.8513182357272824E-2</v>
      </c>
      <c r="F16" s="258">
        <f t="shared" si="1"/>
        <v>1834.2154887446768</v>
      </c>
      <c r="G16" s="258">
        <v>2005.1073626556454</v>
      </c>
      <c r="H16" s="257">
        <f t="shared" si="2"/>
        <v>-8.5228291060002126E-2</v>
      </c>
    </row>
    <row r="17" spans="1:17" s="124" customFormat="1" ht="15" x14ac:dyDescent="0.3">
      <c r="A17" s="260" t="s">
        <v>231</v>
      </c>
      <c r="B17" s="258">
        <v>1589168334.9996755</v>
      </c>
      <c r="C17" s="257">
        <f t="shared" si="3"/>
        <v>0.14409566374761523</v>
      </c>
      <c r="D17" s="196">
        <v>900459</v>
      </c>
      <c r="E17" s="257">
        <f t="shared" si="0"/>
        <v>0.28754565653765857</v>
      </c>
      <c r="F17" s="258">
        <f t="shared" si="1"/>
        <v>1764.842524756458</v>
      </c>
      <c r="G17" s="258">
        <v>1263.7337466464287</v>
      </c>
      <c r="H17" s="257">
        <f t="shared" si="2"/>
        <v>0.39653034465513176</v>
      </c>
    </row>
    <row r="18" spans="1:17" s="124" customFormat="1" ht="15" x14ac:dyDescent="0.3">
      <c r="A18" s="260" t="s">
        <v>69</v>
      </c>
      <c r="B18" s="256">
        <v>1232275654.2503273</v>
      </c>
      <c r="C18" s="257">
        <f t="shared" si="3"/>
        <v>0.11173490838480871</v>
      </c>
      <c r="D18" s="196">
        <v>903567</v>
      </c>
      <c r="E18" s="257">
        <f t="shared" si="0"/>
        <v>0.28853814137097028</v>
      </c>
      <c r="F18" s="258">
        <f t="shared" si="1"/>
        <v>1363.7900169553861</v>
      </c>
      <c r="G18" s="258">
        <v>1709.4204696744846</v>
      </c>
      <c r="H18" s="257">
        <f t="shared" si="2"/>
        <v>-0.20219159583652052</v>
      </c>
    </row>
    <row r="19" spans="1:17" s="124" customFormat="1" ht="15" x14ac:dyDescent="0.3">
      <c r="A19" s="260" t="s">
        <v>232</v>
      </c>
      <c r="B19" s="256">
        <v>14049596.890000673</v>
      </c>
      <c r="C19" s="257">
        <f t="shared" si="3"/>
        <v>1.2739279689029865E-3</v>
      </c>
      <c r="D19" s="268">
        <v>860</v>
      </c>
      <c r="E19" s="257">
        <f t="shared" si="0"/>
        <v>2.7462579042731135E-4</v>
      </c>
      <c r="F19" s="258">
        <f t="shared" si="1"/>
        <v>16336.740569768224</v>
      </c>
      <c r="G19" s="258">
        <v>14266.436155218555</v>
      </c>
      <c r="H19" s="257">
        <f t="shared" si="2"/>
        <v>0.14511714011998489</v>
      </c>
    </row>
    <row r="20" spans="1:17" s="124" customFormat="1" ht="15" x14ac:dyDescent="0.3">
      <c r="A20" s="260" t="s">
        <v>322</v>
      </c>
      <c r="B20" s="258">
        <v>254938516.03000349</v>
      </c>
      <c r="C20" s="257">
        <f t="shared" si="3"/>
        <v>2.3116201017296823E-2</v>
      </c>
      <c r="D20" s="196">
        <v>249582</v>
      </c>
      <c r="E20" s="257">
        <f t="shared" si="0"/>
        <v>7.9699597705150255E-2</v>
      </c>
      <c r="F20" s="258">
        <f t="shared" si="1"/>
        <v>1021.4619484979024</v>
      </c>
      <c r="G20" s="258">
        <v>1047.61101046623</v>
      </c>
      <c r="H20" s="257">
        <f t="shared" si="2"/>
        <v>-2.4960659736375044E-2</v>
      </c>
    </row>
    <row r="21" spans="1:17" s="124" customFormat="1" ht="15" x14ac:dyDescent="0.3">
      <c r="A21" s="261" t="s">
        <v>229</v>
      </c>
      <c r="B21" s="262">
        <f>B15+B16+B17+B18+B19+B20</f>
        <v>4177060090.2500043</v>
      </c>
      <c r="C21" s="142">
        <f>B21/$B$25</f>
        <v>0.37874920671532941</v>
      </c>
      <c r="D21" s="263">
        <f>D15+D16+D17+D18+D19+D20</f>
        <v>2507386</v>
      </c>
      <c r="E21" s="142">
        <f>D21/$D$25</f>
        <v>0.80068937460043543</v>
      </c>
      <c r="F21" s="264">
        <f>B21/D21</f>
        <v>1665.90229436154</v>
      </c>
      <c r="G21" s="264">
        <v>1734.1688588486204</v>
      </c>
      <c r="H21" s="257">
        <f t="shared" ref="H21" si="4">(F21-G21)/G21</f>
        <v>-3.9365580888360022E-2</v>
      </c>
    </row>
    <row r="22" spans="1:17" s="124" customFormat="1" ht="7.5" customHeight="1" x14ac:dyDescent="0.3">
      <c r="A22" s="261"/>
      <c r="B22" s="262"/>
      <c r="C22" s="142"/>
      <c r="D22" s="267"/>
      <c r="E22" s="257"/>
      <c r="F22" s="258"/>
      <c r="G22" s="264"/>
      <c r="H22" s="142"/>
    </row>
    <row r="23" spans="1:17" s="269" customFormat="1" ht="15" x14ac:dyDescent="0.3">
      <c r="A23" s="261" t="s">
        <v>184</v>
      </c>
      <c r="B23" s="264">
        <v>86923986.680000335</v>
      </c>
      <c r="C23" s="142">
        <f>B23/$B$25</f>
        <v>7.8817135229705352E-3</v>
      </c>
      <c r="D23" s="206">
        <v>40078</v>
      </c>
      <c r="E23" s="142">
        <f>D23/$D$25</f>
        <v>1.279820049854161E-2</v>
      </c>
      <c r="F23" s="264">
        <f>B23/D23</f>
        <v>2168.8703697789392</v>
      </c>
      <c r="G23" s="264">
        <v>2018.5739583850761</v>
      </c>
      <c r="H23" s="142">
        <f>(F23-G23)/G23</f>
        <v>7.4456727616809756E-2</v>
      </c>
    </row>
    <row r="24" spans="1:17" s="124" customFormat="1" ht="7.5" customHeight="1" x14ac:dyDescent="0.3">
      <c r="A24" s="261"/>
      <c r="B24" s="262"/>
      <c r="C24" s="142"/>
      <c r="D24" s="270"/>
      <c r="E24" s="142"/>
      <c r="F24" s="264"/>
      <c r="G24" s="264"/>
      <c r="H24" s="142"/>
    </row>
    <row r="25" spans="1:17" s="124" customFormat="1" ht="15" x14ac:dyDescent="0.3">
      <c r="A25" s="261" t="s">
        <v>233</v>
      </c>
      <c r="B25" s="264">
        <f>SUM(B9,B13,B21,B23)</f>
        <v>11028564591.528009</v>
      </c>
      <c r="C25" s="142">
        <f>SUM(C9,C13,C21,C23)</f>
        <v>0.99999999999999989</v>
      </c>
      <c r="D25" s="123">
        <f>SUM(D9,D13,D21,D23)</f>
        <v>3131534</v>
      </c>
      <c r="E25" s="142">
        <f>SUM(E9,E13,E21,E23)</f>
        <v>1</v>
      </c>
      <c r="F25" s="271">
        <f>B25/D28</f>
        <v>4717.1035829965458</v>
      </c>
      <c r="G25" s="264">
        <v>4704.3757360003019</v>
      </c>
      <c r="H25" s="272">
        <f>(F25-G25)/G25</f>
        <v>2.7055336798130023E-3</v>
      </c>
    </row>
    <row r="26" spans="1:17" s="124" customFormat="1" ht="15" x14ac:dyDescent="0.3">
      <c r="A26" s="261"/>
      <c r="B26" s="122"/>
      <c r="C26" s="142"/>
      <c r="D26" s="270"/>
      <c r="E26" s="142"/>
      <c r="F26" s="273"/>
      <c r="G26" s="273"/>
      <c r="H26" s="142"/>
    </row>
    <row r="27" spans="1:17" s="269" customFormat="1" ht="15" x14ac:dyDescent="0.3">
      <c r="A27" s="261"/>
      <c r="B27" s="273"/>
      <c r="C27" s="142"/>
      <c r="D27" s="123"/>
      <c r="E27" s="142"/>
      <c r="F27" s="274"/>
      <c r="G27" s="275"/>
      <c r="H27" s="142"/>
    </row>
    <row r="28" spans="1:17" s="124" customFormat="1" ht="15" x14ac:dyDescent="0.3">
      <c r="A28" s="276" t="s">
        <v>234</v>
      </c>
      <c r="B28" s="122"/>
      <c r="C28" s="142"/>
      <c r="D28" s="123">
        <v>2337995</v>
      </c>
      <c r="E28" s="142"/>
      <c r="F28" s="277"/>
      <c r="G28" s="123"/>
      <c r="H28" s="272"/>
    </row>
    <row r="29" spans="1:17" s="124" customFormat="1" ht="15" x14ac:dyDescent="0.3">
      <c r="A29" s="276"/>
      <c r="B29" s="122"/>
      <c r="C29" s="142"/>
      <c r="D29" s="123"/>
      <c r="E29" s="142"/>
      <c r="F29" s="277"/>
      <c r="G29" s="123"/>
      <c r="H29" s="272"/>
    </row>
    <row r="30" spans="1:17" s="136" customFormat="1" ht="15.75" x14ac:dyDescent="0.3">
      <c r="A30" s="394" t="s">
        <v>388</v>
      </c>
      <c r="B30" s="395"/>
      <c r="C30" s="395"/>
      <c r="D30" s="395"/>
      <c r="E30" s="396"/>
      <c r="F30" s="395"/>
      <c r="G30" s="395"/>
      <c r="H30" s="280"/>
    </row>
    <row r="31" spans="1:17" s="136" customFormat="1" ht="15.75" x14ac:dyDescent="0.3">
      <c r="A31" s="394" t="s">
        <v>378</v>
      </c>
      <c r="B31" s="395"/>
      <c r="C31" s="395"/>
      <c r="D31" s="395"/>
      <c r="E31" s="396"/>
      <c r="F31" s="395"/>
      <c r="G31" s="395"/>
      <c r="H31" s="280"/>
    </row>
    <row r="32" spans="1:17" s="389" customFormat="1" ht="13.5" customHeight="1" x14ac:dyDescent="0.25">
      <c r="A32" s="412" t="s">
        <v>395</v>
      </c>
      <c r="B32" s="413"/>
      <c r="C32" s="413"/>
      <c r="D32" s="413"/>
      <c r="E32" s="413"/>
      <c r="F32" s="413"/>
      <c r="G32" s="413"/>
      <c r="H32" s="413"/>
      <c r="I32" s="413"/>
      <c r="J32" s="413"/>
      <c r="K32" s="413"/>
      <c r="L32" s="413"/>
      <c r="M32" s="413"/>
      <c r="N32" s="388"/>
      <c r="O32" s="388"/>
      <c r="P32" s="388"/>
      <c r="Q32" s="388"/>
    </row>
    <row r="33" spans="1:8" s="136" customFormat="1" ht="15.75" x14ac:dyDescent="0.3">
      <c r="A33" s="397" t="s">
        <v>387</v>
      </c>
      <c r="B33" s="398"/>
      <c r="C33" s="399"/>
      <c r="D33" s="400"/>
      <c r="E33" s="401"/>
      <c r="F33" s="402"/>
      <c r="G33" s="402"/>
      <c r="H33" s="280"/>
    </row>
    <row r="34" spans="1:8" x14ac:dyDescent="0.3">
      <c r="A34" s="83"/>
      <c r="D34" s="47"/>
      <c r="E34" s="86"/>
      <c r="G34" s="46"/>
      <c r="H34" s="85"/>
    </row>
    <row r="35" spans="1:8" x14ac:dyDescent="0.3">
      <c r="B35" s="28"/>
      <c r="C35" s="87"/>
    </row>
    <row r="36" spans="1:8" x14ac:dyDescent="0.3">
      <c r="A36" s="83"/>
      <c r="B36" s="28"/>
      <c r="C36" s="87"/>
      <c r="D36" s="88"/>
      <c r="E36" s="88"/>
    </row>
  </sheetData>
  <mergeCells count="4">
    <mergeCell ref="A2:H2"/>
    <mergeCell ref="A3:H3"/>
    <mergeCell ref="A4:H4"/>
    <mergeCell ref="A1:H1"/>
  </mergeCells>
  <pageMargins left="0.7" right="0.7" top="0.75" bottom="0.75" header="0.3" footer="0.3"/>
  <pageSetup orientation="portrait" r:id="rId1"/>
  <ignoredErrors>
    <ignoredError sqref="C7:C9 C21:C22 C13:C1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election sqref="A1:P1"/>
    </sheetView>
  </sheetViews>
  <sheetFormatPr defaultRowHeight="16.5" x14ac:dyDescent="0.3"/>
  <cols>
    <col min="1" max="1" width="45.42578125" style="2" bestFit="1" customWidth="1"/>
    <col min="2" max="2" width="23.7109375" style="43" customWidth="1"/>
    <col min="3" max="3" width="12.42578125" style="33" customWidth="1"/>
    <col min="4" max="4" width="22.85546875" style="42" customWidth="1"/>
    <col min="5" max="16" width="19.42578125" style="42" customWidth="1"/>
    <col min="17" max="17" width="15.28515625" style="33" bestFit="1" customWidth="1"/>
    <col min="18" max="18" width="13.7109375" style="33" bestFit="1" customWidth="1"/>
    <col min="19" max="16384" width="9.140625" style="2"/>
  </cols>
  <sheetData>
    <row r="1" spans="1:18" s="162" customFormat="1" ht="18" x14ac:dyDescent="0.35">
      <c r="A1" s="432" t="s">
        <v>41</v>
      </c>
      <c r="B1" s="432"/>
      <c r="C1" s="432"/>
      <c r="D1" s="432"/>
      <c r="E1" s="432"/>
      <c r="F1" s="432"/>
      <c r="G1" s="432"/>
      <c r="H1" s="432"/>
      <c r="I1" s="432"/>
      <c r="J1" s="432"/>
      <c r="K1" s="432"/>
      <c r="L1" s="432"/>
      <c r="M1" s="432"/>
      <c r="N1" s="432"/>
      <c r="O1" s="432"/>
      <c r="P1" s="432"/>
    </row>
    <row r="2" spans="1:18" s="162" customFormat="1" ht="18" x14ac:dyDescent="0.35">
      <c r="A2" s="432" t="s">
        <v>42</v>
      </c>
      <c r="B2" s="432"/>
      <c r="C2" s="432"/>
      <c r="D2" s="432"/>
      <c r="E2" s="432"/>
      <c r="F2" s="432"/>
      <c r="G2" s="432"/>
      <c r="H2" s="432"/>
      <c r="I2" s="432"/>
      <c r="J2" s="432"/>
      <c r="K2" s="432"/>
      <c r="L2" s="432"/>
      <c r="M2" s="432"/>
      <c r="N2" s="432"/>
      <c r="O2" s="432"/>
      <c r="P2" s="432"/>
    </row>
    <row r="3" spans="1:18" s="162" customFormat="1" ht="18" x14ac:dyDescent="0.35">
      <c r="A3" s="432" t="s">
        <v>43</v>
      </c>
      <c r="B3" s="432"/>
      <c r="C3" s="432"/>
      <c r="D3" s="432"/>
      <c r="E3" s="432"/>
      <c r="F3" s="432"/>
      <c r="G3" s="432"/>
      <c r="H3" s="432"/>
      <c r="I3" s="432"/>
      <c r="J3" s="432"/>
      <c r="K3" s="432"/>
      <c r="L3" s="432"/>
      <c r="M3" s="432"/>
      <c r="N3" s="432"/>
      <c r="O3" s="432"/>
      <c r="P3" s="432"/>
    </row>
    <row r="4" spans="1:18" s="162" customFormat="1" ht="18" x14ac:dyDescent="0.35">
      <c r="A4" s="432" t="s">
        <v>394</v>
      </c>
      <c r="B4" s="432"/>
      <c r="C4" s="432"/>
      <c r="D4" s="432"/>
      <c r="E4" s="432"/>
      <c r="F4" s="432"/>
      <c r="G4" s="432"/>
      <c r="H4" s="432"/>
      <c r="I4" s="432"/>
      <c r="J4" s="432"/>
      <c r="K4" s="432"/>
      <c r="L4" s="432"/>
      <c r="M4" s="432"/>
      <c r="N4" s="432"/>
      <c r="O4" s="432"/>
      <c r="P4" s="432"/>
    </row>
    <row r="5" spans="1:18" s="89" customFormat="1" x14ac:dyDescent="0.3">
      <c r="A5" s="99"/>
      <c r="B5" s="100"/>
      <c r="C5" s="98"/>
      <c r="D5" s="101"/>
      <c r="E5" s="101"/>
      <c r="F5" s="101"/>
      <c r="G5" s="101"/>
      <c r="H5" s="101"/>
      <c r="I5" s="101"/>
      <c r="J5" s="101"/>
      <c r="K5" s="101"/>
      <c r="L5" s="101"/>
      <c r="M5" s="101"/>
      <c r="N5" s="101"/>
      <c r="O5" s="101"/>
      <c r="P5" s="101"/>
    </row>
    <row r="6" spans="1:18" s="285" customFormat="1" ht="45" x14ac:dyDescent="0.3">
      <c r="A6" s="282" t="s">
        <v>23</v>
      </c>
      <c r="B6" s="283" t="s">
        <v>325</v>
      </c>
      <c r="C6" s="253" t="s">
        <v>324</v>
      </c>
      <c r="D6" s="284" t="s">
        <v>24</v>
      </c>
      <c r="E6" s="284" t="s">
        <v>326</v>
      </c>
      <c r="F6" s="284" t="s">
        <v>327</v>
      </c>
      <c r="G6" s="284" t="s">
        <v>25</v>
      </c>
      <c r="H6" s="284" t="s">
        <v>26</v>
      </c>
      <c r="I6" s="284" t="s">
        <v>27</v>
      </c>
      <c r="J6" s="284" t="s">
        <v>28</v>
      </c>
      <c r="K6" s="284" t="s">
        <v>29</v>
      </c>
      <c r="L6" s="284" t="s">
        <v>329</v>
      </c>
      <c r="M6" s="284" t="s">
        <v>31</v>
      </c>
      <c r="N6" s="284" t="s">
        <v>32</v>
      </c>
      <c r="O6" s="284" t="s">
        <v>328</v>
      </c>
      <c r="P6" s="284" t="s">
        <v>33</v>
      </c>
    </row>
    <row r="7" spans="1:18" s="60" customFormat="1" ht="15" x14ac:dyDescent="0.3">
      <c r="A7" s="225" t="s">
        <v>240</v>
      </c>
      <c r="B7" s="226">
        <f t="shared" ref="B7:B27" si="0">SUM(D7:P7)</f>
        <v>932307936.74985266</v>
      </c>
      <c r="C7" s="286">
        <f t="shared" ref="C7:C28" si="1">B7/$B$36</f>
        <v>8.0862688787012818E-2</v>
      </c>
      <c r="D7" s="226">
        <v>-3569401.5399999907</v>
      </c>
      <c r="E7" s="226">
        <v>-397393.8499999998</v>
      </c>
      <c r="F7" s="226">
        <v>10087.209999999999</v>
      </c>
      <c r="G7" s="226">
        <v>1608833.5400000007</v>
      </c>
      <c r="H7" s="226">
        <v>418871738.74000466</v>
      </c>
      <c r="I7" s="226">
        <v>195257995.11999694</v>
      </c>
      <c r="J7" s="226">
        <v>276059500.07985055</v>
      </c>
      <c r="K7" s="226">
        <v>9799485.8300000578</v>
      </c>
      <c r="L7" s="226">
        <v>696330.94000000018</v>
      </c>
      <c r="M7" s="226">
        <v>117396.26999999999</v>
      </c>
      <c r="N7" s="226"/>
      <c r="O7" s="226">
        <v>33566353.930000372</v>
      </c>
      <c r="P7" s="226">
        <v>287010.48000000016</v>
      </c>
      <c r="Q7" s="91"/>
      <c r="R7" s="91"/>
    </row>
    <row r="8" spans="1:18" s="60" customFormat="1" ht="15" x14ac:dyDescent="0.3">
      <c r="A8" s="225" t="s">
        <v>256</v>
      </c>
      <c r="B8" s="226">
        <f t="shared" si="0"/>
        <v>936278420.70001531</v>
      </c>
      <c r="C8" s="286">
        <f t="shared" si="1"/>
        <v>8.1207064282854999E-2</v>
      </c>
      <c r="D8" s="226">
        <v>25437787.29999977</v>
      </c>
      <c r="E8" s="226">
        <v>1499371.7100000037</v>
      </c>
      <c r="F8" s="226">
        <v>-147.29000000000002</v>
      </c>
      <c r="G8" s="226">
        <v>1691382.8700000006</v>
      </c>
      <c r="H8" s="226">
        <v>356928507.74000245</v>
      </c>
      <c r="I8" s="226">
        <v>257347060.46999744</v>
      </c>
      <c r="J8" s="226">
        <v>249484180.32001591</v>
      </c>
      <c r="K8" s="226">
        <v>25966672.839999624</v>
      </c>
      <c r="L8" s="226">
        <v>7531830.049999997</v>
      </c>
      <c r="M8" s="226">
        <v>382865.63000000024</v>
      </c>
      <c r="N8" s="226">
        <v>4145.07</v>
      </c>
      <c r="O8" s="226">
        <v>9710797.7599999905</v>
      </c>
      <c r="P8" s="226">
        <v>293966.23000000004</v>
      </c>
      <c r="Q8" s="91"/>
      <c r="R8" s="91"/>
    </row>
    <row r="9" spans="1:18" s="60" customFormat="1" ht="15" x14ac:dyDescent="0.3">
      <c r="A9" s="225" t="s">
        <v>64</v>
      </c>
      <c r="B9" s="226">
        <f t="shared" si="0"/>
        <v>-7245</v>
      </c>
      <c r="C9" s="286">
        <f t="shared" si="1"/>
        <v>-6.283869922895414E-7</v>
      </c>
      <c r="D9" s="226">
        <v>-7245</v>
      </c>
      <c r="E9" s="226"/>
      <c r="F9" s="226"/>
      <c r="G9" s="226"/>
      <c r="H9" s="226"/>
      <c r="I9" s="226">
        <v>0</v>
      </c>
      <c r="J9" s="226">
        <v>0</v>
      </c>
      <c r="K9" s="226"/>
      <c r="L9" s="226"/>
      <c r="M9" s="226"/>
      <c r="N9" s="226"/>
      <c r="O9" s="226"/>
      <c r="P9" s="226"/>
      <c r="Q9" s="91"/>
      <c r="R9" s="91"/>
    </row>
    <row r="10" spans="1:18" s="60" customFormat="1" ht="15" x14ac:dyDescent="0.3">
      <c r="A10" s="225" t="s">
        <v>48</v>
      </c>
      <c r="B10" s="226">
        <f t="shared" si="0"/>
        <v>118223.06</v>
      </c>
      <c r="C10" s="286">
        <f t="shared" si="1"/>
        <v>1.0253945216379018E-5</v>
      </c>
      <c r="D10" s="226"/>
      <c r="E10" s="226"/>
      <c r="F10" s="226"/>
      <c r="G10" s="226"/>
      <c r="H10" s="226"/>
      <c r="I10" s="226">
        <v>0</v>
      </c>
      <c r="J10" s="226">
        <v>93834.13</v>
      </c>
      <c r="K10" s="226"/>
      <c r="L10" s="226"/>
      <c r="M10" s="226"/>
      <c r="N10" s="226"/>
      <c r="O10" s="226">
        <v>24388.93</v>
      </c>
      <c r="P10" s="226"/>
      <c r="Q10" s="91"/>
      <c r="R10" s="91"/>
    </row>
    <row r="11" spans="1:18" s="60" customFormat="1" ht="15" x14ac:dyDescent="0.3">
      <c r="A11" s="225" t="s">
        <v>241</v>
      </c>
      <c r="B11" s="226">
        <f t="shared" si="0"/>
        <v>1190312545.0305016</v>
      </c>
      <c r="C11" s="286">
        <f t="shared" si="1"/>
        <v>0.10324043064958263</v>
      </c>
      <c r="D11" s="226">
        <v>41453523.529997282</v>
      </c>
      <c r="E11" s="226">
        <v>1425508.5800000038</v>
      </c>
      <c r="F11" s="226">
        <v>116.31</v>
      </c>
      <c r="G11" s="226">
        <v>1738564.5500000105</v>
      </c>
      <c r="H11" s="226">
        <v>347418759.63009834</v>
      </c>
      <c r="I11" s="226">
        <v>284956705.33004385</v>
      </c>
      <c r="J11" s="226">
        <v>446636487.29037154</v>
      </c>
      <c r="K11" s="226">
        <v>47827881.96999079</v>
      </c>
      <c r="L11" s="226">
        <v>2962371.3299999968</v>
      </c>
      <c r="M11" s="226">
        <v>-45198.970000000096</v>
      </c>
      <c r="N11" s="226">
        <v>11555.949999999999</v>
      </c>
      <c r="O11" s="226">
        <v>15649726.250000069</v>
      </c>
      <c r="P11" s="226">
        <v>276543.2799999998</v>
      </c>
      <c r="Q11" s="91"/>
      <c r="R11" s="91"/>
    </row>
    <row r="12" spans="1:18" s="60" customFormat="1" ht="15" x14ac:dyDescent="0.3">
      <c r="A12" s="225" t="s">
        <v>242</v>
      </c>
      <c r="B12" s="226">
        <f t="shared" si="0"/>
        <v>127547735.0600044</v>
      </c>
      <c r="C12" s="286">
        <f t="shared" si="1"/>
        <v>1.1062710504858447E-2</v>
      </c>
      <c r="D12" s="226">
        <v>4929467.6499999892</v>
      </c>
      <c r="E12" s="226">
        <v>153944.42000000022</v>
      </c>
      <c r="F12" s="226"/>
      <c r="G12" s="226">
        <v>273350.20000000007</v>
      </c>
      <c r="H12" s="226">
        <v>42657042.630000904</v>
      </c>
      <c r="I12" s="226">
        <v>25846928.699998934</v>
      </c>
      <c r="J12" s="226">
        <v>42430588.990004852</v>
      </c>
      <c r="K12" s="226">
        <v>4276417.0299998932</v>
      </c>
      <c r="L12" s="226">
        <v>49603.049999999996</v>
      </c>
      <c r="M12" s="226">
        <v>9102.380000000072</v>
      </c>
      <c r="N12" s="226">
        <v>125.84</v>
      </c>
      <c r="O12" s="226">
        <v>6896744.2499998203</v>
      </c>
      <c r="P12" s="226">
        <v>24419.920000000009</v>
      </c>
      <c r="Q12" s="91"/>
      <c r="R12" s="91"/>
    </row>
    <row r="13" spans="1:18" s="60" customFormat="1" ht="15" x14ac:dyDescent="0.3">
      <c r="A13" s="225" t="s">
        <v>243</v>
      </c>
      <c r="B13" s="226">
        <f t="shared" si="0"/>
        <v>1200362912.8700061</v>
      </c>
      <c r="C13" s="286">
        <f t="shared" si="1"/>
        <v>0.10411213809169026</v>
      </c>
      <c r="D13" s="226">
        <v>949909261.80000734</v>
      </c>
      <c r="E13" s="226">
        <v>60874.000000000007</v>
      </c>
      <c r="F13" s="226">
        <v>44262.3</v>
      </c>
      <c r="G13" s="226">
        <v>667543.35000000009</v>
      </c>
      <c r="H13" s="226">
        <v>245601028.9499988</v>
      </c>
      <c r="I13" s="226">
        <v>155385.21</v>
      </c>
      <c r="J13" s="226">
        <v>35292.750000000007</v>
      </c>
      <c r="K13" s="226"/>
      <c r="L13" s="226"/>
      <c r="M13" s="226">
        <v>0</v>
      </c>
      <c r="N13" s="226"/>
      <c r="O13" s="226">
        <v>3889264.5100000016</v>
      </c>
      <c r="P13" s="226"/>
      <c r="Q13" s="91"/>
      <c r="R13" s="91"/>
    </row>
    <row r="14" spans="1:18" s="60" customFormat="1" ht="15" x14ac:dyDescent="0.3">
      <c r="A14" s="225" t="s">
        <v>244</v>
      </c>
      <c r="B14" s="226">
        <f t="shared" si="0"/>
        <v>1820735.3699999996</v>
      </c>
      <c r="C14" s="286">
        <f t="shared" si="1"/>
        <v>1.579194510572098E-4</v>
      </c>
      <c r="D14" s="226">
        <v>0</v>
      </c>
      <c r="E14" s="226">
        <v>0</v>
      </c>
      <c r="F14" s="226"/>
      <c r="G14" s="226"/>
      <c r="H14" s="226">
        <v>1730333.2299999997</v>
      </c>
      <c r="I14" s="226">
        <v>0</v>
      </c>
      <c r="J14" s="226">
        <v>90402.140000000014</v>
      </c>
      <c r="K14" s="226"/>
      <c r="L14" s="226"/>
      <c r="M14" s="226"/>
      <c r="N14" s="226"/>
      <c r="O14" s="226"/>
      <c r="P14" s="226"/>
      <c r="Q14" s="91"/>
      <c r="R14" s="91"/>
    </row>
    <row r="15" spans="1:18" s="60" customFormat="1" ht="15" x14ac:dyDescent="0.3">
      <c r="A15" s="225" t="s">
        <v>245</v>
      </c>
      <c r="B15" s="226">
        <f t="shared" si="0"/>
        <v>360493561.9699232</v>
      </c>
      <c r="C15" s="286">
        <f t="shared" si="1"/>
        <v>3.1267006921466313E-2</v>
      </c>
      <c r="D15" s="226">
        <v>13232164.689999353</v>
      </c>
      <c r="E15" s="226">
        <v>166.07</v>
      </c>
      <c r="F15" s="226"/>
      <c r="G15" s="226">
        <v>246431.22000000018</v>
      </c>
      <c r="H15" s="226">
        <v>59037771.879996963</v>
      </c>
      <c r="I15" s="226">
        <v>52210925.029997282</v>
      </c>
      <c r="J15" s="226">
        <v>203883900.35992521</v>
      </c>
      <c r="K15" s="226">
        <v>28208804.330004416</v>
      </c>
      <c r="L15" s="226">
        <v>121309.21000000002</v>
      </c>
      <c r="M15" s="226"/>
      <c r="N15" s="226"/>
      <c r="O15" s="226">
        <v>3474350.4800000023</v>
      </c>
      <c r="P15" s="226">
        <v>77738.700000000012</v>
      </c>
      <c r="Q15" s="91"/>
      <c r="R15" s="91"/>
    </row>
    <row r="16" spans="1:18" s="60" customFormat="1" ht="15" x14ac:dyDescent="0.3">
      <c r="A16" s="225" t="s">
        <v>246</v>
      </c>
      <c r="B16" s="226">
        <f t="shared" si="0"/>
        <v>1788693566.0299611</v>
      </c>
      <c r="C16" s="286">
        <f t="shared" si="1"/>
        <v>0.1551403409365385</v>
      </c>
      <c r="D16" s="226">
        <v>6026957.390000049</v>
      </c>
      <c r="E16" s="226">
        <v>61315.060000000012</v>
      </c>
      <c r="F16" s="226"/>
      <c r="G16" s="226">
        <v>4011320.549999997</v>
      </c>
      <c r="H16" s="226">
        <v>965457751.92000508</v>
      </c>
      <c r="I16" s="226">
        <v>10877595.64000006</v>
      </c>
      <c r="J16" s="226">
        <v>739608067.48995328</v>
      </c>
      <c r="K16" s="226">
        <v>54717108.540002562</v>
      </c>
      <c r="L16" s="226">
        <v>1766965.2300000018</v>
      </c>
      <c r="M16" s="226">
        <v>234240.11999999927</v>
      </c>
      <c r="N16" s="226"/>
      <c r="O16" s="226">
        <v>5932136.660000016</v>
      </c>
      <c r="P16" s="226">
        <v>107.42999999999999</v>
      </c>
      <c r="Q16" s="91"/>
      <c r="R16" s="91"/>
    </row>
    <row r="17" spans="1:18" s="60" customFormat="1" ht="15" x14ac:dyDescent="0.3">
      <c r="A17" s="225" t="s">
        <v>247</v>
      </c>
      <c r="B17" s="226">
        <f t="shared" si="0"/>
        <v>359033385.41999733</v>
      </c>
      <c r="C17" s="286">
        <f t="shared" si="1"/>
        <v>3.1140360137419436E-2</v>
      </c>
      <c r="D17" s="226">
        <v>42555582.089999661</v>
      </c>
      <c r="E17" s="226">
        <v>287509.20999999996</v>
      </c>
      <c r="F17" s="226">
        <v>4550.1499999999978</v>
      </c>
      <c r="G17" s="226">
        <v>1156791.2300000011</v>
      </c>
      <c r="H17" s="226">
        <v>254184982.39000359</v>
      </c>
      <c r="I17" s="226">
        <v>15621009.859999819</v>
      </c>
      <c r="J17" s="226">
        <v>40211547.809994109</v>
      </c>
      <c r="K17" s="226">
        <v>3626109.1700000879</v>
      </c>
      <c r="L17" s="226">
        <v>446867.99000000005</v>
      </c>
      <c r="M17" s="226">
        <v>0</v>
      </c>
      <c r="N17" s="226"/>
      <c r="O17" s="226">
        <v>930973.17000000121</v>
      </c>
      <c r="P17" s="226">
        <v>7462.35</v>
      </c>
      <c r="Q17" s="91"/>
      <c r="R17" s="91"/>
    </row>
    <row r="18" spans="1:18" s="60" customFormat="1" ht="15" x14ac:dyDescent="0.3">
      <c r="A18" s="225" t="s">
        <v>72</v>
      </c>
      <c r="B18" s="226">
        <f t="shared" si="0"/>
        <v>236880907.92000002</v>
      </c>
      <c r="C18" s="286">
        <f t="shared" si="1"/>
        <v>2.0545601277938523E-2</v>
      </c>
      <c r="D18" s="226">
        <v>132607744.95999992</v>
      </c>
      <c r="E18" s="226">
        <v>24263.350000000013</v>
      </c>
      <c r="F18" s="226">
        <v>64560.999999999985</v>
      </c>
      <c r="G18" s="226">
        <v>1472006.1</v>
      </c>
      <c r="H18" s="226">
        <v>102644959.56000012</v>
      </c>
      <c r="I18" s="226">
        <v>0</v>
      </c>
      <c r="J18" s="226">
        <v>0</v>
      </c>
      <c r="K18" s="226"/>
      <c r="L18" s="226"/>
      <c r="M18" s="226"/>
      <c r="N18" s="226"/>
      <c r="O18" s="226">
        <v>67372.949999999983</v>
      </c>
      <c r="P18" s="226"/>
      <c r="Q18" s="91"/>
      <c r="R18" s="91"/>
    </row>
    <row r="19" spans="1:18" s="60" customFormat="1" ht="15" x14ac:dyDescent="0.3">
      <c r="A19" s="225" t="s">
        <v>73</v>
      </c>
      <c r="B19" s="226">
        <f t="shared" si="0"/>
        <v>117013.37999999999</v>
      </c>
      <c r="C19" s="286">
        <f t="shared" si="1"/>
        <v>1.0149024971129492E-5</v>
      </c>
      <c r="D19" s="226">
        <v>6945.5199999999986</v>
      </c>
      <c r="E19" s="226"/>
      <c r="F19" s="226"/>
      <c r="G19" s="226">
        <v>1563.7499999999998</v>
      </c>
      <c r="H19" s="226">
        <v>108504.10999999999</v>
      </c>
      <c r="I19" s="226">
        <v>0</v>
      </c>
      <c r="J19" s="226">
        <v>0</v>
      </c>
      <c r="K19" s="226"/>
      <c r="L19" s="226"/>
      <c r="M19" s="226"/>
      <c r="N19" s="226"/>
      <c r="O19" s="226"/>
      <c r="P19" s="226"/>
      <c r="Q19" s="91"/>
      <c r="R19" s="91"/>
    </row>
    <row r="20" spans="1:18" s="60" customFormat="1" ht="15" x14ac:dyDescent="0.3">
      <c r="A20" s="225" t="s">
        <v>254</v>
      </c>
      <c r="B20" s="226">
        <f t="shared" si="0"/>
        <v>107258522.73000011</v>
      </c>
      <c r="C20" s="286">
        <f t="shared" si="1"/>
        <v>9.302948308588568E-3</v>
      </c>
      <c r="D20" s="226">
        <v>137.6</v>
      </c>
      <c r="E20" s="226"/>
      <c r="F20" s="226"/>
      <c r="G20" s="226">
        <v>491821.42999999982</v>
      </c>
      <c r="H20" s="226">
        <v>104545547.4600001</v>
      </c>
      <c r="I20" s="226">
        <v>0</v>
      </c>
      <c r="J20" s="226">
        <v>2063439.9500000009</v>
      </c>
      <c r="K20" s="226"/>
      <c r="L20" s="226"/>
      <c r="M20" s="226"/>
      <c r="N20" s="226"/>
      <c r="O20" s="226">
        <v>157576.29000000007</v>
      </c>
      <c r="P20" s="226"/>
      <c r="Q20" s="91"/>
      <c r="R20" s="91"/>
    </row>
    <row r="21" spans="1:18" s="60" customFormat="1" ht="15" x14ac:dyDescent="0.3">
      <c r="A21" s="225" t="s">
        <v>255</v>
      </c>
      <c r="B21" s="226">
        <f t="shared" si="0"/>
        <v>452260721.03000367</v>
      </c>
      <c r="C21" s="286">
        <f t="shared" si="1"/>
        <v>3.9226329084712679E-2</v>
      </c>
      <c r="D21" s="226">
        <v>236558569.83000129</v>
      </c>
      <c r="E21" s="226"/>
      <c r="F21" s="226"/>
      <c r="G21" s="226">
        <v>1783786.1800000006</v>
      </c>
      <c r="H21" s="226">
        <v>208300481.0000025</v>
      </c>
      <c r="I21" s="226">
        <v>4212470.6599999964</v>
      </c>
      <c r="J21" s="226">
        <v>1009631.0899999994</v>
      </c>
      <c r="K21" s="226">
        <v>51165.150000000067</v>
      </c>
      <c r="L21" s="226">
        <v>31313.280000000046</v>
      </c>
      <c r="M21" s="226"/>
      <c r="N21" s="226"/>
      <c r="O21" s="226">
        <v>310399.45000000007</v>
      </c>
      <c r="P21" s="226">
        <v>2904.3900000000031</v>
      </c>
      <c r="Q21" s="91"/>
      <c r="R21" s="91"/>
    </row>
    <row r="22" spans="1:18" s="60" customFormat="1" ht="15" x14ac:dyDescent="0.3">
      <c r="A22" s="225" t="s">
        <v>248</v>
      </c>
      <c r="B22" s="226">
        <f t="shared" si="0"/>
        <v>68499875.460000053</v>
      </c>
      <c r="C22" s="286">
        <f t="shared" si="1"/>
        <v>5.9412602777802071E-3</v>
      </c>
      <c r="D22" s="226">
        <v>46283570.150000028</v>
      </c>
      <c r="E22" s="226">
        <v>1569.7300000000002</v>
      </c>
      <c r="F22" s="226"/>
      <c r="G22" s="226">
        <v>33564.829999999973</v>
      </c>
      <c r="H22" s="226">
        <v>21010332.560000036</v>
      </c>
      <c r="I22" s="226">
        <v>385533.23000000021</v>
      </c>
      <c r="J22" s="226">
        <v>358697.56999999989</v>
      </c>
      <c r="K22" s="226">
        <v>81138.310000000085</v>
      </c>
      <c r="L22" s="226">
        <v>86585.879999999976</v>
      </c>
      <c r="M22" s="226"/>
      <c r="N22" s="226"/>
      <c r="O22" s="226">
        <v>258883.20000000022</v>
      </c>
      <c r="P22" s="226"/>
      <c r="Q22" s="91"/>
      <c r="R22" s="91"/>
    </row>
    <row r="23" spans="1:18" s="60" customFormat="1" ht="15" x14ac:dyDescent="0.3">
      <c r="A23" s="225" t="s">
        <v>249</v>
      </c>
      <c r="B23" s="226">
        <f t="shared" si="0"/>
        <v>93911940.290082499</v>
      </c>
      <c r="C23" s="286">
        <f t="shared" si="1"/>
        <v>8.1453473704568586E-3</v>
      </c>
      <c r="D23" s="226">
        <v>52214.71</v>
      </c>
      <c r="E23" s="226">
        <v>43</v>
      </c>
      <c r="F23" s="226"/>
      <c r="G23" s="226">
        <v>9422.1500000000015</v>
      </c>
      <c r="H23" s="226">
        <v>3155676.6799995867</v>
      </c>
      <c r="I23" s="226">
        <v>286414.95</v>
      </c>
      <c r="J23" s="226">
        <v>82945230.56008479</v>
      </c>
      <c r="K23" s="226">
        <v>7151309.1199981095</v>
      </c>
      <c r="L23" s="226">
        <v>1537.34</v>
      </c>
      <c r="M23" s="226">
        <v>-479.46000000000004</v>
      </c>
      <c r="N23" s="226"/>
      <c r="O23" s="226">
        <v>310041.23999999906</v>
      </c>
      <c r="P23" s="226">
        <v>530</v>
      </c>
      <c r="Q23" s="91"/>
      <c r="R23" s="91"/>
    </row>
    <row r="24" spans="1:18" s="60" customFormat="1" ht="15" x14ac:dyDescent="0.3">
      <c r="A24" s="225" t="s">
        <v>250</v>
      </c>
      <c r="B24" s="226">
        <f t="shared" si="0"/>
        <v>117873111.4899812</v>
      </c>
      <c r="C24" s="286">
        <f t="shared" si="1"/>
        <v>1.02235928227742E-2</v>
      </c>
      <c r="D24" s="226">
        <v>555687.32000001555</v>
      </c>
      <c r="E24" s="226">
        <v>5597.0799999999954</v>
      </c>
      <c r="F24" s="226"/>
      <c r="G24" s="226">
        <v>95890.870000000024</v>
      </c>
      <c r="H24" s="226">
        <v>29800871.570001047</v>
      </c>
      <c r="I24" s="226">
        <v>61973864.819996029</v>
      </c>
      <c r="J24" s="226">
        <v>22469344.649983913</v>
      </c>
      <c r="K24" s="226">
        <v>1670160.8500001912</v>
      </c>
      <c r="L24" s="226">
        <v>70456.310000000041</v>
      </c>
      <c r="M24" s="226">
        <v>100244.50000000029</v>
      </c>
      <c r="N24" s="226"/>
      <c r="O24" s="226">
        <v>1055752.7100000072</v>
      </c>
      <c r="P24" s="226">
        <v>75240.810000000056</v>
      </c>
      <c r="Q24" s="91"/>
      <c r="R24" s="91"/>
    </row>
    <row r="25" spans="1:18" s="60" customFormat="1" ht="15" x14ac:dyDescent="0.3">
      <c r="A25" s="225" t="s">
        <v>251</v>
      </c>
      <c r="B25" s="226">
        <f t="shared" si="0"/>
        <v>133471.19000000009</v>
      </c>
      <c r="C25" s="286">
        <f t="shared" si="1"/>
        <v>1.1576474760718561E-5</v>
      </c>
      <c r="D25" s="226">
        <v>263.14999999999998</v>
      </c>
      <c r="E25" s="226"/>
      <c r="F25" s="226"/>
      <c r="G25" s="226">
        <v>251.45</v>
      </c>
      <c r="H25" s="226">
        <v>39038.160000000003</v>
      </c>
      <c r="I25" s="226">
        <v>17502.989999999994</v>
      </c>
      <c r="J25" s="226">
        <v>28400.769999999993</v>
      </c>
      <c r="K25" s="226">
        <v>-769.99000000000024</v>
      </c>
      <c r="L25" s="226">
        <v>54.26</v>
      </c>
      <c r="M25" s="226"/>
      <c r="N25" s="226"/>
      <c r="O25" s="226">
        <v>48730.400000000103</v>
      </c>
      <c r="P25" s="226">
        <v>0</v>
      </c>
      <c r="Q25" s="91"/>
      <c r="R25" s="91"/>
    </row>
    <row r="26" spans="1:18" s="60" customFormat="1" ht="15" x14ac:dyDescent="0.3">
      <c r="A26" s="225" t="s">
        <v>252</v>
      </c>
      <c r="B26" s="226">
        <f t="shared" si="0"/>
        <v>120694644.50000019</v>
      </c>
      <c r="C26" s="286">
        <f t="shared" si="1"/>
        <v>1.0468315340622576E-2</v>
      </c>
      <c r="D26" s="226">
        <v>126513.78999999996</v>
      </c>
      <c r="E26" s="226">
        <v>12646.370000000008</v>
      </c>
      <c r="F26" s="226"/>
      <c r="G26" s="226">
        <v>127731.17999999989</v>
      </c>
      <c r="H26" s="226">
        <v>34360963.789999701</v>
      </c>
      <c r="I26" s="226">
        <v>123316.74999999974</v>
      </c>
      <c r="J26" s="226">
        <v>74849588.110000461</v>
      </c>
      <c r="K26" s="226">
        <v>10819138.450000027</v>
      </c>
      <c r="L26" s="226">
        <v>270.13</v>
      </c>
      <c r="M26" s="226"/>
      <c r="N26" s="226"/>
      <c r="O26" s="226">
        <v>274482.64000000013</v>
      </c>
      <c r="P26" s="226">
        <v>-6.7099999999999937</v>
      </c>
      <c r="Q26" s="91"/>
      <c r="R26" s="91"/>
    </row>
    <row r="27" spans="1:18" s="60" customFormat="1" ht="15" x14ac:dyDescent="0.3">
      <c r="A27" s="225" t="s">
        <v>253</v>
      </c>
      <c r="B27" s="231">
        <f t="shared" si="0"/>
        <v>164839615.28998065</v>
      </c>
      <c r="C27" s="287">
        <f t="shared" si="1"/>
        <v>1.4297180132813808E-2</v>
      </c>
      <c r="D27" s="231">
        <v>17957949.999999773</v>
      </c>
      <c r="E27" s="231">
        <v>72284.509999999922</v>
      </c>
      <c r="F27" s="231"/>
      <c r="G27" s="231">
        <v>150835.56999999969</v>
      </c>
      <c r="H27" s="231">
        <v>41111648.039994247</v>
      </c>
      <c r="I27" s="231">
        <v>30937107.859997403</v>
      </c>
      <c r="J27" s="231">
        <v>56513079.089988872</v>
      </c>
      <c r="K27" s="231">
        <v>5951383.0100002037</v>
      </c>
      <c r="L27" s="231">
        <v>28594.700000000023</v>
      </c>
      <c r="M27" s="231">
        <v>8633676.7600001022</v>
      </c>
      <c r="N27" s="231"/>
      <c r="O27" s="231">
        <v>3445237.6200000565</v>
      </c>
      <c r="P27" s="231">
        <v>37818.129999999997</v>
      </c>
      <c r="Q27" s="91"/>
      <c r="R27" s="91"/>
    </row>
    <row r="28" spans="1:18" s="208" customFormat="1" ht="15" x14ac:dyDescent="0.3">
      <c r="A28" s="288" t="s">
        <v>40</v>
      </c>
      <c r="B28" s="249">
        <f>SUM(B7:B27)</f>
        <v>8259431600.5403099</v>
      </c>
      <c r="C28" s="289">
        <f t="shared" si="1"/>
        <v>0.71637258543612392</v>
      </c>
      <c r="D28" s="249">
        <f t="shared" ref="D28:P28" si="2">SUM(D7:D27)</f>
        <v>1514117694.9400043</v>
      </c>
      <c r="E28" s="249">
        <f t="shared" si="2"/>
        <v>3207699.2400000081</v>
      </c>
      <c r="F28" s="249">
        <f t="shared" si="2"/>
        <v>123429.67999999998</v>
      </c>
      <c r="G28" s="249">
        <f t="shared" si="2"/>
        <v>15561091.020000009</v>
      </c>
      <c r="H28" s="249">
        <f t="shared" si="2"/>
        <v>3236965940.0401073</v>
      </c>
      <c r="I28" s="249">
        <f t="shared" si="2"/>
        <v>940209816.62002778</v>
      </c>
      <c r="J28" s="249">
        <f t="shared" si="2"/>
        <v>2238771213.1501732</v>
      </c>
      <c r="K28" s="249">
        <f t="shared" si="2"/>
        <v>200146004.60999593</v>
      </c>
      <c r="L28" s="249">
        <f t="shared" si="2"/>
        <v>13794089.699999999</v>
      </c>
      <c r="M28" s="249">
        <f t="shared" si="2"/>
        <v>9431847.230000101</v>
      </c>
      <c r="N28" s="249">
        <f t="shared" si="2"/>
        <v>15826.859999999999</v>
      </c>
      <c r="O28" s="249">
        <f t="shared" si="2"/>
        <v>86003212.44000034</v>
      </c>
      <c r="P28" s="249">
        <f t="shared" si="2"/>
        <v>1083735.0100000002</v>
      </c>
      <c r="Q28" s="92"/>
      <c r="R28" s="92"/>
    </row>
    <row r="29" spans="1:18" s="60" customFormat="1" ht="15" x14ac:dyDescent="0.3">
      <c r="A29" s="288"/>
      <c r="B29" s="226"/>
      <c r="C29" s="289"/>
      <c r="D29" s="290"/>
      <c r="E29" s="290"/>
      <c r="F29" s="290"/>
      <c r="G29" s="290"/>
      <c r="H29" s="290"/>
      <c r="I29" s="290"/>
      <c r="J29" s="290"/>
      <c r="K29" s="290"/>
      <c r="L29" s="290"/>
      <c r="M29" s="290"/>
      <c r="N29" s="290"/>
      <c r="O29" s="290"/>
      <c r="P29" s="290"/>
      <c r="Q29" s="91"/>
      <c r="R29" s="91"/>
    </row>
    <row r="30" spans="1:18" s="90" customFormat="1" ht="15" x14ac:dyDescent="0.3">
      <c r="A30" s="291" t="s">
        <v>34</v>
      </c>
      <c r="B30" s="292"/>
      <c r="C30" s="289"/>
      <c r="D30" s="293"/>
      <c r="E30" s="117"/>
      <c r="F30" s="294"/>
      <c r="G30" s="117"/>
      <c r="H30" s="117"/>
      <c r="I30" s="117"/>
      <c r="J30" s="117"/>
      <c r="K30" s="117"/>
      <c r="L30" s="117"/>
      <c r="M30" s="117"/>
      <c r="N30" s="117"/>
      <c r="O30" s="117"/>
      <c r="P30" s="117"/>
    </row>
    <row r="31" spans="1:18" s="90" customFormat="1" ht="15" x14ac:dyDescent="0.3">
      <c r="A31" s="295" t="s">
        <v>35</v>
      </c>
      <c r="B31" s="116">
        <f>SUM(D31:P31)</f>
        <v>49008530.200000003</v>
      </c>
      <c r="C31" s="286">
        <f>B31/$B$36</f>
        <v>4.2507001917058878E-3</v>
      </c>
      <c r="D31" s="116">
        <v>47821029.200000003</v>
      </c>
      <c r="E31" s="116">
        <v>182481</v>
      </c>
      <c r="F31" s="116">
        <v>48475</v>
      </c>
      <c r="G31" s="116">
        <v>314640</v>
      </c>
      <c r="H31" s="116">
        <v>571916</v>
      </c>
      <c r="I31" s="226"/>
      <c r="J31" s="116"/>
      <c r="K31" s="116"/>
      <c r="L31" s="116"/>
      <c r="M31" s="116"/>
      <c r="N31" s="116"/>
      <c r="O31" s="116">
        <v>69989</v>
      </c>
      <c r="P31" s="116"/>
    </row>
    <row r="32" spans="1:18" s="90" customFormat="1" ht="15" x14ac:dyDescent="0.3">
      <c r="A32" s="295" t="s">
        <v>36</v>
      </c>
      <c r="B32" s="226">
        <f>SUM(D32:P32)</f>
        <v>437142164.70404303</v>
      </c>
      <c r="C32" s="286">
        <f>B32/$B$36</f>
        <v>3.7915037968435185E-2</v>
      </c>
      <c r="D32" s="226">
        <v>162059359.80212399</v>
      </c>
      <c r="E32" s="226">
        <v>8910935.1000031866</v>
      </c>
      <c r="F32" s="226">
        <v>91442432.999250367</v>
      </c>
      <c r="G32" s="226">
        <v>1174206.700000125</v>
      </c>
      <c r="H32" s="226">
        <v>170823217.70266512</v>
      </c>
      <c r="I32" s="116">
        <v>1435837.1999999997</v>
      </c>
      <c r="J32" s="244">
        <v>34691.499999999985</v>
      </c>
      <c r="K32" s="296">
        <v>105</v>
      </c>
      <c r="L32" s="226">
        <v>2036.7999999999997</v>
      </c>
      <c r="M32" s="226">
        <v>38933.500000000095</v>
      </c>
      <c r="N32" s="116"/>
      <c r="O32" s="226">
        <v>1220408.4000001871</v>
      </c>
      <c r="P32" s="116"/>
    </row>
    <row r="33" spans="1:18" s="60" customFormat="1" ht="15" x14ac:dyDescent="0.3">
      <c r="A33" s="225" t="s">
        <v>21</v>
      </c>
      <c r="B33" s="231">
        <f t="shared" ref="B33" si="3">SUM(D33:P33)</f>
        <v>2783937075.4176822</v>
      </c>
      <c r="C33" s="287">
        <f>B33/$B$36</f>
        <v>0.24146167640373492</v>
      </c>
      <c r="D33" s="231">
        <v>151479487.9599694</v>
      </c>
      <c r="E33" s="231">
        <v>3769561.540000014</v>
      </c>
      <c r="F33" s="231">
        <v>2272861.5900000073</v>
      </c>
      <c r="G33" s="231">
        <v>10745565.609999973</v>
      </c>
      <c r="H33" s="231">
        <v>1826337182.9779227</v>
      </c>
      <c r="I33" s="231">
        <v>146418171.45996106</v>
      </c>
      <c r="J33" s="231">
        <v>582672776.09982145</v>
      </c>
      <c r="K33" s="231">
        <v>54792511.420007572</v>
      </c>
      <c r="L33" s="231">
        <v>255507.1899999998</v>
      </c>
      <c r="M33" s="231">
        <v>-13371.02</v>
      </c>
      <c r="N33" s="231"/>
      <c r="O33" s="231">
        <v>920774.23999999103</v>
      </c>
      <c r="P33" s="231">
        <v>4286046.3500000015</v>
      </c>
      <c r="Q33" s="91"/>
      <c r="R33" s="91"/>
    </row>
    <row r="34" spans="1:18" s="97" customFormat="1" ht="15" x14ac:dyDescent="0.3">
      <c r="A34" s="288" t="s">
        <v>38</v>
      </c>
      <c r="B34" s="297">
        <f>SUM(B31:B33)</f>
        <v>3270087770.3217254</v>
      </c>
      <c r="C34" s="289">
        <f>B34/$B$36</f>
        <v>0.28362741456387602</v>
      </c>
      <c r="D34" s="297">
        <f t="shared" ref="D34:P34" si="4">SUM(D31:D33)</f>
        <v>361359876.96209341</v>
      </c>
      <c r="E34" s="297">
        <f t="shared" si="4"/>
        <v>12862977.640003201</v>
      </c>
      <c r="F34" s="297">
        <f t="shared" si="4"/>
        <v>93763769.589250371</v>
      </c>
      <c r="G34" s="297">
        <f t="shared" si="4"/>
        <v>12234412.310000099</v>
      </c>
      <c r="H34" s="297">
        <f t="shared" si="4"/>
        <v>1997732316.6805878</v>
      </c>
      <c r="I34" s="297">
        <f t="shared" si="4"/>
        <v>147854008.65996104</v>
      </c>
      <c r="J34" s="297">
        <f t="shared" si="4"/>
        <v>582707467.59982145</v>
      </c>
      <c r="K34" s="297">
        <f t="shared" si="4"/>
        <v>54792616.420007572</v>
      </c>
      <c r="L34" s="297">
        <f t="shared" si="4"/>
        <v>257543.98999999979</v>
      </c>
      <c r="M34" s="297">
        <f t="shared" si="4"/>
        <v>25562.480000000094</v>
      </c>
      <c r="N34" s="297">
        <f t="shared" si="4"/>
        <v>0</v>
      </c>
      <c r="O34" s="297">
        <f t="shared" si="4"/>
        <v>2211171.640000178</v>
      </c>
      <c r="P34" s="297">
        <f t="shared" si="4"/>
        <v>4286046.3500000015</v>
      </c>
    </row>
    <row r="35" spans="1:18" s="90" customFormat="1" ht="15" x14ac:dyDescent="0.3">
      <c r="B35" s="116"/>
      <c r="C35" s="289"/>
      <c r="D35" s="296"/>
      <c r="E35" s="116"/>
      <c r="F35" s="116"/>
      <c r="G35" s="116"/>
      <c r="H35" s="116"/>
      <c r="I35" s="116"/>
      <c r="J35" s="116"/>
      <c r="K35" s="116"/>
      <c r="L35" s="116"/>
      <c r="M35" s="116"/>
      <c r="N35" s="116"/>
      <c r="O35" s="116"/>
      <c r="P35" s="116"/>
      <c r="Q35" s="95"/>
    </row>
    <row r="36" spans="1:18" s="97" customFormat="1" ht="15" x14ac:dyDescent="0.3">
      <c r="A36" s="298" t="s">
        <v>39</v>
      </c>
      <c r="B36" s="292">
        <f>B28+B34</f>
        <v>11529519370.862036</v>
      </c>
      <c r="C36" s="289">
        <f>B36/$B$36</f>
        <v>1</v>
      </c>
      <c r="D36" s="292">
        <f t="shared" ref="D36:P36" si="5">D28+D34</f>
        <v>1875477571.9020977</v>
      </c>
      <c r="E36" s="292">
        <f t="shared" si="5"/>
        <v>16070676.880003208</v>
      </c>
      <c r="F36" s="292">
        <f t="shared" si="5"/>
        <v>93887199.269250378</v>
      </c>
      <c r="G36" s="292">
        <f t="shared" si="5"/>
        <v>27795503.33000011</v>
      </c>
      <c r="H36" s="292">
        <f t="shared" si="5"/>
        <v>5234698256.7206955</v>
      </c>
      <c r="I36" s="292">
        <f t="shared" si="5"/>
        <v>1088063825.2799888</v>
      </c>
      <c r="J36" s="292">
        <f t="shared" si="5"/>
        <v>2821478680.7499948</v>
      </c>
      <c r="K36" s="292">
        <f t="shared" si="5"/>
        <v>254938621.03000349</v>
      </c>
      <c r="L36" s="292">
        <f t="shared" si="5"/>
        <v>14051633.689999999</v>
      </c>
      <c r="M36" s="292">
        <f t="shared" si="5"/>
        <v>9457409.7100001015</v>
      </c>
      <c r="N36" s="292">
        <f t="shared" si="5"/>
        <v>15826.859999999999</v>
      </c>
      <c r="O36" s="292">
        <f t="shared" si="5"/>
        <v>88214384.08000052</v>
      </c>
      <c r="P36" s="292">
        <f t="shared" si="5"/>
        <v>5369781.3600000013</v>
      </c>
      <c r="Q36" s="94"/>
    </row>
    <row r="37" spans="1:18" s="60" customFormat="1" ht="15" x14ac:dyDescent="0.3">
      <c r="B37" s="226"/>
      <c r="C37" s="91"/>
      <c r="D37" s="290"/>
      <c r="E37" s="290"/>
      <c r="F37" s="290"/>
      <c r="G37" s="290"/>
      <c r="H37" s="290"/>
      <c r="I37" s="290"/>
      <c r="J37" s="290"/>
      <c r="K37" s="290"/>
      <c r="L37" s="290"/>
      <c r="M37" s="290"/>
      <c r="N37" s="290"/>
      <c r="O37" s="290"/>
      <c r="P37" s="290"/>
      <c r="Q37" s="91"/>
      <c r="R37" s="91"/>
    </row>
    <row r="38" spans="1:18" s="104" customFormat="1" ht="13.5" x14ac:dyDescent="0.3">
      <c r="A38" s="102" t="s">
        <v>50</v>
      </c>
      <c r="B38" s="103"/>
      <c r="D38" s="105"/>
      <c r="E38" s="105"/>
      <c r="F38" s="105"/>
      <c r="G38" s="105"/>
      <c r="H38" s="105"/>
      <c r="I38" s="105"/>
      <c r="J38" s="105"/>
      <c r="K38" s="105"/>
      <c r="L38" s="105"/>
      <c r="M38" s="105"/>
      <c r="N38" s="105"/>
      <c r="O38" s="105"/>
      <c r="P38" s="105"/>
    </row>
    <row r="39" spans="1:18" s="104" customFormat="1" ht="13.5" x14ac:dyDescent="0.3">
      <c r="A39" s="102" t="s">
        <v>51</v>
      </c>
      <c r="B39" s="103"/>
      <c r="D39" s="105"/>
      <c r="E39" s="105"/>
      <c r="F39" s="105"/>
      <c r="G39" s="105"/>
      <c r="H39" s="105"/>
      <c r="I39" s="105"/>
      <c r="J39" s="105"/>
      <c r="K39" s="105"/>
      <c r="L39" s="105"/>
      <c r="M39" s="105"/>
      <c r="N39" s="105"/>
      <c r="O39" s="105"/>
      <c r="P39" s="105"/>
    </row>
    <row r="40" spans="1:18" s="112" customFormat="1" ht="13.5" x14ac:dyDescent="0.3">
      <c r="A40" s="106" t="s">
        <v>52</v>
      </c>
      <c r="B40" s="107"/>
      <c r="C40" s="108"/>
      <c r="D40" s="109"/>
      <c r="E40" s="109"/>
      <c r="F40" s="109"/>
      <c r="G40" s="109"/>
      <c r="H40" s="109"/>
      <c r="I40" s="109"/>
      <c r="J40" s="109"/>
      <c r="K40" s="110"/>
      <c r="L40" s="110"/>
      <c r="M40" s="110"/>
      <c r="N40" s="111"/>
      <c r="O40" s="111"/>
      <c r="P40" s="111"/>
    </row>
    <row r="41" spans="1:18" s="112" customFormat="1" ht="13.5" x14ac:dyDescent="0.3">
      <c r="A41" s="106" t="s">
        <v>53</v>
      </c>
      <c r="B41" s="107"/>
      <c r="C41" s="108"/>
      <c r="D41" s="109"/>
      <c r="E41" s="109"/>
      <c r="F41" s="109"/>
      <c r="G41" s="109"/>
      <c r="H41" s="109"/>
      <c r="I41" s="109"/>
      <c r="J41" s="109"/>
      <c r="K41" s="110"/>
      <c r="L41" s="110"/>
      <c r="M41" s="110"/>
      <c r="N41" s="111"/>
      <c r="O41" s="111"/>
      <c r="P41" s="111"/>
    </row>
    <row r="42" spans="1:18" s="112" customFormat="1" ht="13.5" x14ac:dyDescent="0.3">
      <c r="A42" s="106" t="s">
        <v>54</v>
      </c>
      <c r="B42" s="107"/>
      <c r="C42" s="108"/>
      <c r="D42" s="109"/>
      <c r="E42" s="109"/>
      <c r="F42" s="109"/>
      <c r="G42" s="109"/>
      <c r="H42" s="109"/>
      <c r="I42" s="113"/>
      <c r="J42" s="113"/>
      <c r="K42" s="110"/>
      <c r="L42" s="110"/>
      <c r="M42" s="110"/>
      <c r="N42" s="111"/>
      <c r="O42" s="111"/>
      <c r="P42" s="111"/>
    </row>
    <row r="43" spans="1:18" s="112" customFormat="1" ht="33.75" customHeight="1" x14ac:dyDescent="0.3">
      <c r="A43" s="430" t="s">
        <v>55</v>
      </c>
      <c r="B43" s="431"/>
      <c r="C43" s="431"/>
      <c r="D43" s="431"/>
      <c r="E43" s="431"/>
      <c r="F43" s="431"/>
      <c r="G43" s="431"/>
      <c r="H43" s="431"/>
      <c r="I43" s="431"/>
      <c r="J43" s="431"/>
      <c r="K43" s="431"/>
      <c r="L43" s="431"/>
      <c r="M43" s="431"/>
      <c r="N43" s="111"/>
      <c r="O43" s="111"/>
      <c r="P43" s="111"/>
    </row>
    <row r="44" spans="1:18" s="112" customFormat="1" ht="12" customHeight="1" x14ac:dyDescent="0.3">
      <c r="A44" s="430" t="s">
        <v>396</v>
      </c>
      <c r="B44" s="431"/>
      <c r="C44" s="431"/>
      <c r="D44" s="431"/>
      <c r="E44" s="431"/>
      <c r="F44" s="431"/>
      <c r="G44" s="431"/>
      <c r="H44" s="431"/>
      <c r="I44" s="431"/>
      <c r="J44" s="431"/>
      <c r="K44" s="431"/>
      <c r="L44" s="431"/>
      <c r="M44" s="431"/>
      <c r="N44" s="111"/>
      <c r="O44" s="111"/>
      <c r="P44" s="111"/>
    </row>
    <row r="45" spans="1:18" s="112" customFormat="1" ht="13.5" x14ac:dyDescent="0.3">
      <c r="B45" s="114"/>
      <c r="C45" s="115"/>
      <c r="D45" s="111"/>
      <c r="E45" s="111"/>
      <c r="F45" s="111"/>
      <c r="G45" s="111"/>
      <c r="H45" s="111"/>
      <c r="I45" s="111"/>
      <c r="J45" s="111"/>
      <c r="K45" s="111"/>
      <c r="L45" s="111"/>
      <c r="M45" s="111"/>
      <c r="N45" s="111"/>
      <c r="O45" s="111"/>
      <c r="P45" s="111"/>
    </row>
    <row r="46" spans="1:18" s="112" customFormat="1" ht="14.25" x14ac:dyDescent="0.3">
      <c r="A46" s="403" t="s">
        <v>379</v>
      </c>
      <c r="B46" s="114"/>
      <c r="C46" s="115"/>
      <c r="D46" s="111"/>
      <c r="E46" s="111"/>
      <c r="F46" s="111"/>
      <c r="G46" s="111"/>
      <c r="H46" s="111"/>
      <c r="I46" s="111"/>
      <c r="J46" s="111"/>
      <c r="K46" s="111"/>
      <c r="L46" s="111"/>
      <c r="M46" s="111"/>
      <c r="N46" s="111"/>
      <c r="O46" s="111"/>
      <c r="P46" s="111"/>
    </row>
  </sheetData>
  <mergeCells count="6">
    <mergeCell ref="A44:M44"/>
    <mergeCell ref="A1:P1"/>
    <mergeCell ref="A2:P2"/>
    <mergeCell ref="A3:P3"/>
    <mergeCell ref="A4:P4"/>
    <mergeCell ref="A43:M43"/>
  </mergeCells>
  <pageMargins left="0.7" right="0.7" top="0.75" bottom="0.75" header="0.3" footer="0.3"/>
  <pageSetup orientation="portrait" horizontalDpi="4294967293" verticalDpi="0" r:id="rId1"/>
  <ignoredErrors>
    <ignoredError sqref="C28 C34:C3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election sqref="A1:K1"/>
    </sheetView>
  </sheetViews>
  <sheetFormatPr defaultRowHeight="16.5" x14ac:dyDescent="0.3"/>
  <cols>
    <col min="1" max="1" width="45.42578125" style="2" bestFit="1" customWidth="1"/>
    <col min="2" max="2" width="21.85546875" style="121" bestFit="1" customWidth="1"/>
    <col min="3" max="3" width="12.28515625" style="120" customWidth="1"/>
    <col min="4" max="4" width="19.42578125" style="121" customWidth="1"/>
    <col min="5" max="5" width="18" style="121" bestFit="1" customWidth="1"/>
    <col min="6" max="6" width="17.85546875" style="121" bestFit="1" customWidth="1"/>
    <col min="7" max="7" width="13.5703125" style="121" customWidth="1"/>
    <col min="8" max="8" width="20" style="121" bestFit="1" customWidth="1"/>
    <col min="9" max="11" width="13.85546875" style="121" customWidth="1"/>
    <col min="12" max="16384" width="9.140625" style="2"/>
  </cols>
  <sheetData>
    <row r="1" spans="1:11" s="119" customFormat="1" ht="18" x14ac:dyDescent="0.35">
      <c r="A1" s="428" t="s">
        <v>47</v>
      </c>
      <c r="B1" s="428"/>
      <c r="C1" s="428"/>
      <c r="D1" s="428"/>
      <c r="E1" s="428"/>
      <c r="F1" s="428"/>
      <c r="G1" s="428"/>
      <c r="H1" s="428"/>
      <c r="I1" s="428"/>
      <c r="J1" s="428"/>
      <c r="K1" s="428"/>
    </row>
    <row r="2" spans="1:11" s="119" customFormat="1" ht="18" x14ac:dyDescent="0.35">
      <c r="A2" s="428" t="s">
        <v>42</v>
      </c>
      <c r="B2" s="428"/>
      <c r="C2" s="428"/>
      <c r="D2" s="428"/>
      <c r="E2" s="428"/>
      <c r="F2" s="428"/>
      <c r="G2" s="428"/>
      <c r="H2" s="428"/>
      <c r="I2" s="428"/>
      <c r="J2" s="428"/>
      <c r="K2" s="428"/>
    </row>
    <row r="3" spans="1:11" s="119" customFormat="1" ht="18" x14ac:dyDescent="0.35">
      <c r="A3" s="428" t="s">
        <v>43</v>
      </c>
      <c r="B3" s="428"/>
      <c r="C3" s="428"/>
      <c r="D3" s="428"/>
      <c r="E3" s="428"/>
      <c r="F3" s="428"/>
      <c r="G3" s="428"/>
      <c r="H3" s="428"/>
      <c r="I3" s="428"/>
      <c r="J3" s="428"/>
      <c r="K3" s="428"/>
    </row>
    <row r="4" spans="1:11" s="119" customFormat="1" ht="18" x14ac:dyDescent="0.35">
      <c r="A4" s="428" t="s">
        <v>397</v>
      </c>
      <c r="B4" s="428"/>
      <c r="C4" s="428"/>
      <c r="D4" s="428"/>
      <c r="E4" s="428"/>
      <c r="F4" s="428"/>
      <c r="G4" s="428"/>
      <c r="H4" s="428"/>
      <c r="I4" s="428"/>
      <c r="J4" s="428"/>
      <c r="K4" s="428"/>
    </row>
    <row r="5" spans="1:11" s="78" customFormat="1" x14ac:dyDescent="0.3">
      <c r="A5" s="39"/>
      <c r="B5" s="46"/>
      <c r="C5" s="46"/>
      <c r="D5" s="46"/>
      <c r="E5" s="46"/>
      <c r="F5" s="46"/>
      <c r="G5" s="46"/>
      <c r="H5" s="46"/>
      <c r="I5" s="46"/>
      <c r="J5" s="46"/>
      <c r="K5" s="46"/>
    </row>
    <row r="6" spans="1:11" s="269" customFormat="1" ht="86.25" customHeight="1" x14ac:dyDescent="0.3">
      <c r="A6" s="333" t="s">
        <v>23</v>
      </c>
      <c r="B6" s="221" t="s">
        <v>24</v>
      </c>
      <c r="C6" s="253" t="s">
        <v>324</v>
      </c>
      <c r="D6" s="284" t="s">
        <v>335</v>
      </c>
      <c r="E6" s="284" t="s">
        <v>327</v>
      </c>
      <c r="F6" s="302" t="s">
        <v>330</v>
      </c>
      <c r="G6" s="253" t="s">
        <v>324</v>
      </c>
      <c r="H6" s="302" t="s">
        <v>331</v>
      </c>
      <c r="I6" s="303" t="s">
        <v>332</v>
      </c>
      <c r="J6" s="303" t="s">
        <v>333</v>
      </c>
      <c r="K6" s="303" t="s">
        <v>334</v>
      </c>
    </row>
    <row r="7" spans="1:11" s="60" customFormat="1" ht="15" x14ac:dyDescent="0.3">
      <c r="A7" s="225" t="s">
        <v>240</v>
      </c>
      <c r="B7" s="256">
        <v>-3569401.5399999972</v>
      </c>
      <c r="C7" s="304">
        <f t="shared" ref="C7:C29" si="0">B7/$B$37</f>
        <v>-1.9031960677513735E-3</v>
      </c>
      <c r="D7" s="256">
        <v>-397393.84999999986</v>
      </c>
      <c r="E7" s="256">
        <v>10087.210000000001</v>
      </c>
      <c r="F7" s="256">
        <f>D7+E7</f>
        <v>-387306.63999999984</v>
      </c>
      <c r="G7" s="304">
        <f t="shared" ref="G7:G29" si="1">F7/$F$37</f>
        <v>-3.5223183055507661E-3</v>
      </c>
      <c r="H7" s="256">
        <f>B7+F7</f>
        <v>-3956708.1799999969</v>
      </c>
      <c r="I7" s="305">
        <f t="shared" ref="I7:I37" si="2">H7/$H$37</f>
        <v>-1.9928666952548678E-3</v>
      </c>
      <c r="J7" s="305">
        <v>2.3008945637089266E-2</v>
      </c>
      <c r="K7" s="305">
        <v>1.7317100749256807E-3</v>
      </c>
    </row>
    <row r="8" spans="1:11" s="60" customFormat="1" ht="15" x14ac:dyDescent="0.3">
      <c r="A8" s="225" t="s">
        <v>256</v>
      </c>
      <c r="B8" s="256">
        <v>25437787.299999639</v>
      </c>
      <c r="C8" s="304">
        <f t="shared" si="0"/>
        <v>1.356336523619452E-2</v>
      </c>
      <c r="D8" s="256">
        <v>1499371.7099999993</v>
      </c>
      <c r="E8" s="256">
        <v>-147.29000000000002</v>
      </c>
      <c r="F8" s="256">
        <f t="shared" ref="F8:F28" si="3">D8+E8</f>
        <v>1499224.4199999992</v>
      </c>
      <c r="G8" s="304">
        <f t="shared" si="1"/>
        <v>1.3634534173477453E-2</v>
      </c>
      <c r="H8" s="256">
        <f>B8+F8</f>
        <v>26937011.719999637</v>
      </c>
      <c r="I8" s="305">
        <f t="shared" si="2"/>
        <v>1.3567306731849343E-2</v>
      </c>
      <c r="J8" s="305">
        <v>1.5423278848255525E-2</v>
      </c>
      <c r="K8" s="305">
        <v>1.0438508468091105E-2</v>
      </c>
    </row>
    <row r="9" spans="1:11" s="60" customFormat="1" ht="15" x14ac:dyDescent="0.3">
      <c r="A9" s="225" t="s">
        <v>64</v>
      </c>
      <c r="B9" s="256">
        <v>-7245</v>
      </c>
      <c r="C9" s="304">
        <f t="shared" si="0"/>
        <v>-3.8630160704359172E-6</v>
      </c>
      <c r="D9" s="256"/>
      <c r="E9" s="256"/>
      <c r="F9" s="256">
        <f t="shared" si="3"/>
        <v>0</v>
      </c>
      <c r="G9" s="304">
        <f t="shared" si="1"/>
        <v>0</v>
      </c>
      <c r="H9" s="256">
        <f>B9+F9</f>
        <v>-7245</v>
      </c>
      <c r="I9" s="305">
        <f t="shared" si="2"/>
        <v>-3.6490735607197414E-6</v>
      </c>
      <c r="J9" s="305">
        <v>8.7778051594135077E-6</v>
      </c>
      <c r="K9" s="305">
        <v>-2.3111790417523929E-4</v>
      </c>
    </row>
    <row r="10" spans="1:11" s="60" customFormat="1" ht="15" x14ac:dyDescent="0.3">
      <c r="A10" s="225" t="s">
        <v>48</v>
      </c>
      <c r="B10" s="256">
        <v>0</v>
      </c>
      <c r="C10" s="304">
        <f t="shared" si="0"/>
        <v>0</v>
      </c>
      <c r="D10" s="256">
        <v>0</v>
      </c>
      <c r="E10" s="256">
        <v>0</v>
      </c>
      <c r="F10" s="256">
        <f t="shared" si="3"/>
        <v>0</v>
      </c>
      <c r="G10" s="304">
        <f t="shared" si="1"/>
        <v>0</v>
      </c>
      <c r="H10" s="256">
        <f t="shared" ref="H10" si="4">B10+F10</f>
        <v>0</v>
      </c>
      <c r="I10" s="305">
        <f t="shared" si="2"/>
        <v>0</v>
      </c>
      <c r="J10" s="305">
        <v>0</v>
      </c>
      <c r="K10" s="306">
        <v>0</v>
      </c>
    </row>
    <row r="11" spans="1:11" s="60" customFormat="1" ht="15" x14ac:dyDescent="0.3">
      <c r="A11" s="225" t="s">
        <v>241</v>
      </c>
      <c r="B11" s="256">
        <v>41453523.530000396</v>
      </c>
      <c r="C11" s="304">
        <f t="shared" si="0"/>
        <v>2.2102916159086952E-2</v>
      </c>
      <c r="D11" s="256">
        <v>1425508.5800000008</v>
      </c>
      <c r="E11" s="256">
        <v>116.31</v>
      </c>
      <c r="F11" s="256">
        <f t="shared" si="3"/>
        <v>1425624.8900000008</v>
      </c>
      <c r="G11" s="304">
        <f t="shared" si="1"/>
        <v>1.2965191216178999E-2</v>
      </c>
      <c r="H11" s="256">
        <f t="shared" ref="H11:H24" si="5">B11+F11</f>
        <v>42879148.420000397</v>
      </c>
      <c r="I11" s="305">
        <f t="shared" si="2"/>
        <v>2.1596848420372825E-2</v>
      </c>
      <c r="J11" s="305">
        <v>3.1054654909717632E-2</v>
      </c>
      <c r="K11" s="305">
        <v>2.7120308642647518E-2</v>
      </c>
    </row>
    <row r="12" spans="1:11" s="60" customFormat="1" ht="15" x14ac:dyDescent="0.3">
      <c r="A12" s="225" t="s">
        <v>242</v>
      </c>
      <c r="B12" s="256">
        <v>4929467.6500000078</v>
      </c>
      <c r="C12" s="304">
        <f t="shared" si="0"/>
        <v>2.6283799517797112E-3</v>
      </c>
      <c r="D12" s="256">
        <v>153944.42000000007</v>
      </c>
      <c r="E12" s="256"/>
      <c r="F12" s="256">
        <f t="shared" si="3"/>
        <v>153944.42000000007</v>
      </c>
      <c r="G12" s="304">
        <f t="shared" si="1"/>
        <v>1.4000308608274723E-3</v>
      </c>
      <c r="H12" s="256">
        <f t="shared" si="5"/>
        <v>5083412.0700000077</v>
      </c>
      <c r="I12" s="305">
        <f t="shared" si="2"/>
        <v>2.5603512191691704E-3</v>
      </c>
      <c r="J12" s="305">
        <v>3.8023602810172423E-3</v>
      </c>
      <c r="K12" s="305">
        <v>2.0957779924829982E-3</v>
      </c>
    </row>
    <row r="13" spans="1:11" s="60" customFormat="1" ht="15" x14ac:dyDescent="0.3">
      <c r="A13" s="225" t="s">
        <v>243</v>
      </c>
      <c r="B13" s="256">
        <v>949909261.80000055</v>
      </c>
      <c r="C13" s="304">
        <f t="shared" si="0"/>
        <v>0.50648926760377111</v>
      </c>
      <c r="D13" s="256">
        <v>60874.000000000022</v>
      </c>
      <c r="E13" s="256">
        <v>44262.30000000001</v>
      </c>
      <c r="F13" s="256">
        <f t="shared" si="3"/>
        <v>105136.30000000003</v>
      </c>
      <c r="G13" s="304">
        <f t="shared" si="1"/>
        <v>9.5615069772074458E-4</v>
      </c>
      <c r="H13" s="256">
        <f t="shared" si="5"/>
        <v>950014398.1000005</v>
      </c>
      <c r="I13" s="305">
        <f t="shared" si="2"/>
        <v>0.47849170771701738</v>
      </c>
      <c r="J13" s="305">
        <v>0.4533442030519319</v>
      </c>
      <c r="K13" s="305">
        <v>0.42237487798286244</v>
      </c>
    </row>
    <row r="14" spans="1:11" s="60" customFormat="1" ht="15" x14ac:dyDescent="0.3">
      <c r="A14" s="225" t="s">
        <v>244</v>
      </c>
      <c r="B14" s="256">
        <v>0</v>
      </c>
      <c r="C14" s="304">
        <f t="shared" si="0"/>
        <v>0</v>
      </c>
      <c r="D14" s="256">
        <v>0</v>
      </c>
      <c r="E14" s="256"/>
      <c r="F14" s="256">
        <f t="shared" si="3"/>
        <v>0</v>
      </c>
      <c r="G14" s="304">
        <f t="shared" si="1"/>
        <v>0</v>
      </c>
      <c r="H14" s="256">
        <f t="shared" si="5"/>
        <v>0</v>
      </c>
      <c r="I14" s="305">
        <f t="shared" si="2"/>
        <v>0</v>
      </c>
      <c r="J14" s="305">
        <v>0</v>
      </c>
      <c r="K14" s="305">
        <v>1.7072932683718464E-5</v>
      </c>
    </row>
    <row r="15" spans="1:11" s="60" customFormat="1" ht="15" x14ac:dyDescent="0.3">
      <c r="A15" s="225" t="s">
        <v>245</v>
      </c>
      <c r="B15" s="256">
        <v>13232164.689999474</v>
      </c>
      <c r="C15" s="304">
        <f t="shared" si="0"/>
        <v>7.0553574664075462E-3</v>
      </c>
      <c r="D15" s="256">
        <v>166.07</v>
      </c>
      <c r="E15" s="256"/>
      <c r="F15" s="256">
        <f t="shared" si="3"/>
        <v>166.07</v>
      </c>
      <c r="G15" s="304">
        <f t="shared" si="1"/>
        <v>1.5103056353560473E-6</v>
      </c>
      <c r="H15" s="256">
        <f t="shared" si="5"/>
        <v>13232330.759999475</v>
      </c>
      <c r="I15" s="305">
        <f t="shared" si="2"/>
        <v>6.6646995614924286E-3</v>
      </c>
      <c r="J15" s="305">
        <v>6.7026319706064881E-3</v>
      </c>
      <c r="K15" s="305">
        <v>6.1580050617862786E-3</v>
      </c>
    </row>
    <row r="16" spans="1:11" s="60" customFormat="1" ht="15" x14ac:dyDescent="0.3">
      <c r="A16" s="225" t="s">
        <v>246</v>
      </c>
      <c r="B16" s="256">
        <v>6026957.390000077</v>
      </c>
      <c r="C16" s="304">
        <f t="shared" si="0"/>
        <v>3.2135587651349637E-3</v>
      </c>
      <c r="D16" s="256">
        <v>61315.059999999969</v>
      </c>
      <c r="E16" s="256"/>
      <c r="F16" s="256">
        <f t="shared" si="3"/>
        <v>61315.059999999969</v>
      </c>
      <c r="G16" s="304">
        <f t="shared" si="1"/>
        <v>5.5762317486718923E-4</v>
      </c>
      <c r="H16" s="256">
        <f t="shared" si="5"/>
        <v>6088272.4500000766</v>
      </c>
      <c r="I16" s="305">
        <f t="shared" si="2"/>
        <v>3.0664670845760777E-3</v>
      </c>
      <c r="J16" s="305">
        <v>2.5254804097715119E-3</v>
      </c>
      <c r="K16" s="305">
        <v>2.0205721605162518E-3</v>
      </c>
    </row>
    <row r="17" spans="1:11" s="60" customFormat="1" ht="15" x14ac:dyDescent="0.3">
      <c r="A17" s="225" t="s">
        <v>247</v>
      </c>
      <c r="B17" s="256">
        <v>42555582.08999975</v>
      </c>
      <c r="C17" s="304">
        <f t="shared" si="0"/>
        <v>2.2690531055959137E-2</v>
      </c>
      <c r="D17" s="256">
        <v>287509.21000000014</v>
      </c>
      <c r="E17" s="256">
        <v>4550.1499999999996</v>
      </c>
      <c r="F17" s="256">
        <f t="shared" si="3"/>
        <v>292059.36000000016</v>
      </c>
      <c r="G17" s="304">
        <f t="shared" si="1"/>
        <v>2.6561022295807841E-3</v>
      </c>
      <c r="H17" s="256">
        <f t="shared" si="5"/>
        <v>42847641.44999975</v>
      </c>
      <c r="I17" s="305">
        <f t="shared" si="2"/>
        <v>2.1580979372587076E-2</v>
      </c>
      <c r="J17" s="305">
        <v>1.992875108951489E-2</v>
      </c>
      <c r="K17" s="305">
        <v>1.7348376463324509E-2</v>
      </c>
    </row>
    <row r="18" spans="1:11" s="60" customFormat="1" ht="15" x14ac:dyDescent="0.3">
      <c r="A18" s="225" t="s">
        <v>72</v>
      </c>
      <c r="B18" s="256">
        <v>132607744.95999992</v>
      </c>
      <c r="C18" s="304">
        <f t="shared" si="0"/>
        <v>7.0706121441649034E-2</v>
      </c>
      <c r="D18" s="256">
        <v>24263.350000000013</v>
      </c>
      <c r="E18" s="256">
        <v>64560.999999999985</v>
      </c>
      <c r="F18" s="256">
        <f t="shared" si="3"/>
        <v>88824.35</v>
      </c>
      <c r="G18" s="304">
        <f t="shared" si="1"/>
        <v>8.0780343446641744E-4</v>
      </c>
      <c r="H18" s="256">
        <f t="shared" si="5"/>
        <v>132696569.30999991</v>
      </c>
      <c r="I18" s="305">
        <f t="shared" si="2"/>
        <v>6.6834995537244354E-2</v>
      </c>
      <c r="J18" s="305">
        <v>6.9962862342092424E-2</v>
      </c>
      <c r="K18" s="305">
        <v>6.3316988251021722E-2</v>
      </c>
    </row>
    <row r="19" spans="1:11" s="60" customFormat="1" ht="15" x14ac:dyDescent="0.3">
      <c r="A19" s="225" t="s">
        <v>73</v>
      </c>
      <c r="B19" s="256">
        <v>6945.52</v>
      </c>
      <c r="C19" s="304">
        <f t="shared" si="0"/>
        <v>3.7033340755740616E-6</v>
      </c>
      <c r="D19" s="256"/>
      <c r="E19" s="256"/>
      <c r="F19" s="256">
        <f t="shared" si="3"/>
        <v>0</v>
      </c>
      <c r="G19" s="304">
        <f t="shared" si="1"/>
        <v>0</v>
      </c>
      <c r="H19" s="256">
        <f t="shared" si="5"/>
        <v>6945.52</v>
      </c>
      <c r="I19" s="305">
        <f t="shared" si="2"/>
        <v>3.4982351135196937E-6</v>
      </c>
      <c r="J19" s="305">
        <v>1.4680438916977633E-6</v>
      </c>
      <c r="K19" s="305">
        <v>0</v>
      </c>
    </row>
    <row r="20" spans="1:11" s="60" customFormat="1" ht="15" x14ac:dyDescent="0.3">
      <c r="A20" s="225" t="s">
        <v>254</v>
      </c>
      <c r="B20" s="256">
        <v>137.6</v>
      </c>
      <c r="C20" s="304">
        <f t="shared" si="0"/>
        <v>7.3367979474393682E-8</v>
      </c>
      <c r="D20" s="256"/>
      <c r="E20" s="256"/>
      <c r="F20" s="256">
        <f t="shared" si="3"/>
        <v>0</v>
      </c>
      <c r="G20" s="304">
        <f t="shared" si="1"/>
        <v>0</v>
      </c>
      <c r="H20" s="256">
        <f t="shared" si="5"/>
        <v>137.6</v>
      </c>
      <c r="I20" s="305">
        <f t="shared" si="2"/>
        <v>6.9304695922020208E-8</v>
      </c>
      <c r="J20" s="305">
        <v>0</v>
      </c>
      <c r="K20" s="306">
        <v>0</v>
      </c>
    </row>
    <row r="21" spans="1:11" s="60" customFormat="1" ht="15" x14ac:dyDescent="0.3">
      <c r="A21" s="225" t="s">
        <v>255</v>
      </c>
      <c r="B21" s="256">
        <v>236558569.83000055</v>
      </c>
      <c r="C21" s="304">
        <f t="shared" si="0"/>
        <v>0.12613244401002474</v>
      </c>
      <c r="D21" s="256"/>
      <c r="E21" s="256"/>
      <c r="F21" s="256">
        <f t="shared" si="3"/>
        <v>0</v>
      </c>
      <c r="G21" s="304">
        <f t="shared" si="1"/>
        <v>0</v>
      </c>
      <c r="H21" s="256">
        <f t="shared" si="5"/>
        <v>236558569.83000055</v>
      </c>
      <c r="I21" s="305">
        <f t="shared" si="2"/>
        <v>0.11914694585622218</v>
      </c>
      <c r="J21" s="305">
        <v>0.12030226779806907</v>
      </c>
      <c r="K21" s="305">
        <v>0.10863965090583827</v>
      </c>
    </row>
    <row r="22" spans="1:11" s="60" customFormat="1" ht="15" x14ac:dyDescent="0.3">
      <c r="A22" s="225" t="s">
        <v>248</v>
      </c>
      <c r="B22" s="256">
        <v>46283570.149999954</v>
      </c>
      <c r="C22" s="304">
        <f t="shared" si="0"/>
        <v>2.4678285063712623E-2</v>
      </c>
      <c r="D22" s="256">
        <v>1569.7300000000002</v>
      </c>
      <c r="E22" s="256"/>
      <c r="F22" s="256">
        <f t="shared" si="3"/>
        <v>1569.7300000000002</v>
      </c>
      <c r="G22" s="304">
        <f t="shared" si="1"/>
        <v>1.427573953746883E-5</v>
      </c>
      <c r="H22" s="256">
        <f t="shared" si="5"/>
        <v>46285139.879999951</v>
      </c>
      <c r="I22" s="305">
        <f t="shared" si="2"/>
        <v>2.3312336810258485E-2</v>
      </c>
      <c r="J22" s="305">
        <v>2.0915637543727172E-2</v>
      </c>
      <c r="K22" s="305">
        <v>1.9387286939581361E-2</v>
      </c>
    </row>
    <row r="23" spans="1:11" s="60" customFormat="1" ht="15" x14ac:dyDescent="0.3">
      <c r="A23" s="225" t="s">
        <v>249</v>
      </c>
      <c r="B23" s="256">
        <v>52214.710000000006</v>
      </c>
      <c r="C23" s="304">
        <f t="shared" si="0"/>
        <v>2.7840754153644035E-5</v>
      </c>
      <c r="D23" s="256">
        <v>43</v>
      </c>
      <c r="E23" s="256"/>
      <c r="F23" s="256">
        <f t="shared" si="3"/>
        <v>43</v>
      </c>
      <c r="G23" s="304">
        <f t="shared" si="1"/>
        <v>3.9105884458547626E-7</v>
      </c>
      <c r="H23" s="256">
        <f t="shared" si="5"/>
        <v>52257.710000000006</v>
      </c>
      <c r="I23" s="305">
        <f t="shared" si="2"/>
        <v>2.632052835124357E-5</v>
      </c>
      <c r="J23" s="305">
        <v>1.4413722735771369E-5</v>
      </c>
      <c r="K23" s="305">
        <v>4.8733232542683615E-6</v>
      </c>
    </row>
    <row r="24" spans="1:11" s="60" customFormat="1" ht="15" x14ac:dyDescent="0.3">
      <c r="A24" s="225" t="s">
        <v>250</v>
      </c>
      <c r="B24" s="256">
        <v>555687.32000002195</v>
      </c>
      <c r="C24" s="304">
        <f t="shared" si="0"/>
        <v>2.9629110383679101E-4</v>
      </c>
      <c r="D24" s="256">
        <v>5597.08</v>
      </c>
      <c r="E24" s="256"/>
      <c r="F24" s="256">
        <f t="shared" si="3"/>
        <v>5597.08</v>
      </c>
      <c r="G24" s="304">
        <f t="shared" si="1"/>
        <v>5.0902038089592496E-5</v>
      </c>
      <c r="H24" s="256">
        <f t="shared" si="5"/>
        <v>561284.40000002191</v>
      </c>
      <c r="I24" s="305">
        <f t="shared" si="2"/>
        <v>2.8270090601580729E-4</v>
      </c>
      <c r="J24" s="305">
        <v>2.3421270247100538E-4</v>
      </c>
      <c r="K24" s="305">
        <v>1.4132082060622962E-4</v>
      </c>
    </row>
    <row r="25" spans="1:11" s="60" customFormat="1" ht="15" x14ac:dyDescent="0.3">
      <c r="A25" s="225" t="s">
        <v>49</v>
      </c>
      <c r="B25" s="256"/>
      <c r="C25" s="304">
        <f t="shared" si="0"/>
        <v>0</v>
      </c>
      <c r="D25" s="256"/>
      <c r="E25" s="256"/>
      <c r="F25" s="256"/>
      <c r="G25" s="304">
        <f t="shared" si="1"/>
        <v>0</v>
      </c>
      <c r="H25" s="256"/>
      <c r="I25" s="305">
        <f t="shared" si="2"/>
        <v>0</v>
      </c>
      <c r="J25" s="305">
        <v>1.0642907932104711E-7</v>
      </c>
      <c r="K25" s="305">
        <v>4.3949154801692294E-5</v>
      </c>
    </row>
    <row r="26" spans="1:11" s="60" customFormat="1" ht="15" x14ac:dyDescent="0.3">
      <c r="A26" s="225" t="s">
        <v>251</v>
      </c>
      <c r="B26" s="256">
        <v>263.15000000000003</v>
      </c>
      <c r="C26" s="304">
        <f t="shared" si="0"/>
        <v>1.4031092876952543E-7</v>
      </c>
      <c r="D26" s="256"/>
      <c r="E26" s="256"/>
      <c r="F26" s="256">
        <f t="shared" si="3"/>
        <v>0</v>
      </c>
      <c r="G26" s="304">
        <f t="shared" si="1"/>
        <v>0</v>
      </c>
      <c r="H26" s="256">
        <f>B26+F26</f>
        <v>263.15000000000003</v>
      </c>
      <c r="I26" s="305">
        <f t="shared" si="2"/>
        <v>1.3254019427238098E-7</v>
      </c>
      <c r="J26" s="305">
        <v>1.7117144061219216E-7</v>
      </c>
      <c r="K26" s="305">
        <v>1.3299691084450216E-8</v>
      </c>
    </row>
    <row r="27" spans="1:11" s="60" customFormat="1" ht="15" x14ac:dyDescent="0.3">
      <c r="A27" s="225" t="s">
        <v>252</v>
      </c>
      <c r="B27" s="256">
        <v>126513.78999999989</v>
      </c>
      <c r="C27" s="304">
        <f t="shared" si="0"/>
        <v>6.745683973799233E-5</v>
      </c>
      <c r="D27" s="256">
        <v>12646.369999999999</v>
      </c>
      <c r="E27" s="256"/>
      <c r="F27" s="256">
        <f t="shared" si="3"/>
        <v>12646.369999999999</v>
      </c>
      <c r="G27" s="304">
        <f t="shared" si="1"/>
        <v>1.1501104280000997E-4</v>
      </c>
      <c r="H27" s="256">
        <f>B27+F27</f>
        <v>139160.15999999989</v>
      </c>
      <c r="I27" s="305">
        <f t="shared" si="2"/>
        <v>7.0090498352177858E-5</v>
      </c>
      <c r="J27" s="305">
        <v>8.8124933773361922E-5</v>
      </c>
      <c r="K27" s="305">
        <v>4.6582342295101093E-5</v>
      </c>
    </row>
    <row r="28" spans="1:11" s="60" customFormat="1" ht="15" x14ac:dyDescent="0.3">
      <c r="A28" s="225" t="s">
        <v>253</v>
      </c>
      <c r="B28" s="307">
        <v>17957949.999999758</v>
      </c>
      <c r="C28" s="308">
        <f t="shared" si="0"/>
        <v>9.5751344985622842E-3</v>
      </c>
      <c r="D28" s="307">
        <v>72284.510000000082</v>
      </c>
      <c r="E28" s="307"/>
      <c r="F28" s="307">
        <f t="shared" si="3"/>
        <v>72284.510000000082</v>
      </c>
      <c r="G28" s="308">
        <f t="shared" si="1"/>
        <v>6.5738365027970551E-4</v>
      </c>
      <c r="H28" s="307">
        <f>B28+F28</f>
        <v>18030234.509999759</v>
      </c>
      <c r="I28" s="309">
        <f t="shared" si="2"/>
        <v>9.0812494194640152E-3</v>
      </c>
      <c r="J28" s="309">
        <v>1.27507971784634E-2</v>
      </c>
      <c r="K28" s="309">
        <v>7.4033216318926745E-3</v>
      </c>
    </row>
    <row r="29" spans="1:11" s="208" customFormat="1" ht="15" x14ac:dyDescent="0.3">
      <c r="A29" s="310" t="s">
        <v>40</v>
      </c>
      <c r="B29" s="311">
        <f t="shared" ref="B29:H29" si="6">SUM(B7:B28)</f>
        <v>1514117694.9400001</v>
      </c>
      <c r="C29" s="312">
        <f t="shared" si="0"/>
        <v>0.80732380787917302</v>
      </c>
      <c r="D29" s="311">
        <f t="shared" si="6"/>
        <v>3207699.2400000007</v>
      </c>
      <c r="E29" s="311">
        <f t="shared" si="6"/>
        <v>123429.68</v>
      </c>
      <c r="F29" s="311">
        <f t="shared" si="6"/>
        <v>3331128.9200000004</v>
      </c>
      <c r="G29" s="312">
        <f t="shared" si="1"/>
        <v>3.029459131675501E-2</v>
      </c>
      <c r="H29" s="311">
        <f t="shared" si="6"/>
        <v>1517448823.8600004</v>
      </c>
      <c r="I29" s="305">
        <f t="shared" si="2"/>
        <v>0.76429018397416082</v>
      </c>
      <c r="J29" s="313">
        <v>0.7800691458688076</v>
      </c>
      <c r="K29" s="313">
        <v>0.68805807854412748</v>
      </c>
    </row>
    <row r="30" spans="1:11" s="60" customFormat="1" ht="15" x14ac:dyDescent="0.3">
      <c r="A30" s="310"/>
      <c r="B30" s="256"/>
      <c r="C30" s="314"/>
      <c r="D30" s="256"/>
      <c r="E30" s="256"/>
      <c r="F30" s="256"/>
      <c r="G30" s="314"/>
      <c r="H30" s="256"/>
      <c r="I30" s="305"/>
      <c r="J30" s="305"/>
      <c r="K30" s="305"/>
    </row>
    <row r="31" spans="1:11" s="60" customFormat="1" ht="15" x14ac:dyDescent="0.3">
      <c r="A31" s="315" t="s">
        <v>34</v>
      </c>
      <c r="B31" s="256"/>
      <c r="C31" s="314"/>
      <c r="D31" s="256"/>
      <c r="E31" s="256"/>
      <c r="F31" s="256"/>
      <c r="G31" s="314"/>
      <c r="H31" s="256"/>
      <c r="I31" s="305"/>
      <c r="J31" s="305"/>
      <c r="K31" s="305"/>
    </row>
    <row r="32" spans="1:11" s="60" customFormat="1" ht="15" x14ac:dyDescent="0.3">
      <c r="A32" s="230" t="s">
        <v>35</v>
      </c>
      <c r="B32" s="316">
        <v>47821029.200000003</v>
      </c>
      <c r="C32" s="304">
        <f>B32/$B$37</f>
        <v>2.5498054424345794E-2</v>
      </c>
      <c r="D32" s="316">
        <v>182481</v>
      </c>
      <c r="E32" s="316">
        <v>48475</v>
      </c>
      <c r="F32" s="316">
        <f>D32+E32</f>
        <v>230956</v>
      </c>
      <c r="G32" s="304">
        <f>F32/$F$37</f>
        <v>2.1004043374437966E-3</v>
      </c>
      <c r="H32" s="316">
        <f>B32+F32</f>
        <v>48051985.200000003</v>
      </c>
      <c r="I32" s="305">
        <f t="shared" si="2"/>
        <v>2.4202239990809709E-2</v>
      </c>
      <c r="J32" s="305">
        <v>2.6702252895080911E-2</v>
      </c>
      <c r="K32" s="305">
        <v>4.9728257415452483E-2</v>
      </c>
    </row>
    <row r="33" spans="1:17" s="60" customFormat="1" ht="15" x14ac:dyDescent="0.3">
      <c r="A33" s="230" t="s">
        <v>36</v>
      </c>
      <c r="B33" s="256">
        <v>162059359.80212399</v>
      </c>
      <c r="C33" s="304">
        <f>B33/$B$37</f>
        <v>8.6409649590084403E-2</v>
      </c>
      <c r="D33" s="256">
        <v>8910935.1000031866</v>
      </c>
      <c r="E33" s="256">
        <v>91442432.999250367</v>
      </c>
      <c r="F33" s="256">
        <f>D33+E33</f>
        <v>100353368.09925355</v>
      </c>
      <c r="G33" s="304">
        <f>F33/$F$37</f>
        <v>0.91265284137569958</v>
      </c>
      <c r="H33" s="256">
        <f>B33+F33</f>
        <v>262412727.90137756</v>
      </c>
      <c r="I33" s="305">
        <f t="shared" si="2"/>
        <v>0.13216885402087791</v>
      </c>
      <c r="J33" s="305">
        <v>0.12671714267155751</v>
      </c>
      <c r="K33" s="305">
        <v>0.20917090116709622</v>
      </c>
    </row>
    <row r="34" spans="1:17" s="60" customFormat="1" ht="15" x14ac:dyDescent="0.3">
      <c r="A34" s="225" t="s">
        <v>37</v>
      </c>
      <c r="B34" s="307">
        <v>151479487.9599897</v>
      </c>
      <c r="C34" s="308">
        <f>B34/$B$37</f>
        <v>8.0768488106396724E-2</v>
      </c>
      <c r="D34" s="307">
        <v>3769561.540000014</v>
      </c>
      <c r="E34" s="307">
        <v>2272861.5900000068</v>
      </c>
      <c r="F34" s="307">
        <f>D34+E34</f>
        <v>6042423.1300000213</v>
      </c>
      <c r="G34" s="308">
        <f>F34/$F$37</f>
        <v>5.4952162970101519E-2</v>
      </c>
      <c r="H34" s="307">
        <f>B34+F34</f>
        <v>157521911.08998972</v>
      </c>
      <c r="I34" s="309">
        <f t="shared" si="2"/>
        <v>7.9338722014151458E-2</v>
      </c>
      <c r="J34" s="309">
        <v>6.6511458564553871E-2</v>
      </c>
      <c r="K34" s="309">
        <v>5.3042762873323886E-2</v>
      </c>
    </row>
    <row r="35" spans="1:17" s="60" customFormat="1" ht="15" x14ac:dyDescent="0.3">
      <c r="A35" s="310" t="s">
        <v>38</v>
      </c>
      <c r="B35" s="311">
        <f>SUM(B32:B34)</f>
        <v>361359876.96211374</v>
      </c>
      <c r="C35" s="312">
        <f>B35/$B$37</f>
        <v>0.19267619212082696</v>
      </c>
      <c r="D35" s="311">
        <f t="shared" ref="D35:H35" si="7">SUM(D32:D34)</f>
        <v>12862977.640003201</v>
      </c>
      <c r="E35" s="311">
        <f t="shared" si="7"/>
        <v>93763769.589250371</v>
      </c>
      <c r="F35" s="311">
        <f t="shared" si="7"/>
        <v>106626747.22925358</v>
      </c>
      <c r="G35" s="312">
        <f>F35/$F$37</f>
        <v>0.96970540868324495</v>
      </c>
      <c r="H35" s="311">
        <f t="shared" si="7"/>
        <v>467986624.19136727</v>
      </c>
      <c r="I35" s="313">
        <f t="shared" si="2"/>
        <v>0.23570981602583907</v>
      </c>
      <c r="J35" s="313">
        <v>0.21993085413119229</v>
      </c>
      <c r="K35" s="313">
        <v>0.31194192145587263</v>
      </c>
    </row>
    <row r="36" spans="1:17" s="60" customFormat="1" ht="15" x14ac:dyDescent="0.3">
      <c r="A36" s="310"/>
      <c r="B36" s="256"/>
      <c r="C36" s="304"/>
      <c r="D36" s="256"/>
      <c r="E36" s="256"/>
      <c r="F36" s="256"/>
      <c r="G36" s="304"/>
      <c r="H36" s="256"/>
      <c r="I36" s="305"/>
      <c r="J36" s="305"/>
      <c r="K36" s="305"/>
    </row>
    <row r="37" spans="1:17" s="208" customFormat="1" ht="15" x14ac:dyDescent="0.3">
      <c r="A37" s="317" t="s">
        <v>39</v>
      </c>
      <c r="B37" s="311">
        <f>B29+B35</f>
        <v>1875477571.9021139</v>
      </c>
      <c r="C37" s="312">
        <f>B37/$B$37</f>
        <v>1</v>
      </c>
      <c r="D37" s="311">
        <f t="shared" ref="D37:H37" si="8">D29+D35</f>
        <v>16070676.880003201</v>
      </c>
      <c r="E37" s="311">
        <f t="shared" si="8"/>
        <v>93887199.269250378</v>
      </c>
      <c r="F37" s="311">
        <f t="shared" si="8"/>
        <v>109957876.14925358</v>
      </c>
      <c r="G37" s="312">
        <f>F37/$F$37</f>
        <v>1</v>
      </c>
      <c r="H37" s="311">
        <f t="shared" si="8"/>
        <v>1985435448.0513678</v>
      </c>
      <c r="I37" s="313">
        <f t="shared" si="2"/>
        <v>1</v>
      </c>
      <c r="J37" s="313">
        <v>0.99999999999999989</v>
      </c>
      <c r="K37" s="313">
        <v>1</v>
      </c>
    </row>
    <row r="38" spans="1:17" s="60" customFormat="1" ht="15" x14ac:dyDescent="0.3">
      <c r="A38" s="225"/>
      <c r="B38" s="318"/>
      <c r="C38" s="319"/>
      <c r="D38" s="318"/>
      <c r="E38" s="318"/>
      <c r="F38" s="143"/>
      <c r="G38" s="143"/>
      <c r="H38" s="143"/>
      <c r="I38" s="320"/>
      <c r="J38" s="145"/>
      <c r="K38" s="145"/>
    </row>
    <row r="39" spans="1:17" s="208" customFormat="1" ht="15" x14ac:dyDescent="0.3">
      <c r="A39" s="321" t="s">
        <v>45</v>
      </c>
      <c r="B39" s="206">
        <v>175314</v>
      </c>
      <c r="C39" s="322"/>
      <c r="D39" s="206">
        <v>13407</v>
      </c>
      <c r="E39" s="206">
        <v>486</v>
      </c>
      <c r="F39" s="206">
        <f t="shared" ref="F39" si="9">D39+E39</f>
        <v>13893</v>
      </c>
      <c r="G39" s="206"/>
      <c r="H39" s="206">
        <f t="shared" ref="H39" si="10">B39+F39</f>
        <v>189207</v>
      </c>
      <c r="I39" s="206"/>
      <c r="J39" s="323"/>
      <c r="K39" s="323"/>
    </row>
    <row r="40" spans="1:17" s="60" customFormat="1" ht="15" x14ac:dyDescent="0.3">
      <c r="A40" s="324" t="s">
        <v>46</v>
      </c>
      <c r="B40" s="311">
        <f>B37/B39</f>
        <v>10697.819751429515</v>
      </c>
      <c r="C40" s="325"/>
      <c r="D40" s="311">
        <f t="shared" ref="D40:H40" si="11">D37/D39</f>
        <v>1198.6780696653391</v>
      </c>
      <c r="E40" s="311">
        <f t="shared" si="11"/>
        <v>193183.53759105015</v>
      </c>
      <c r="F40" s="311">
        <f t="shared" si="11"/>
        <v>7914.6243539374918</v>
      </c>
      <c r="G40" s="311"/>
      <c r="H40" s="311">
        <f t="shared" si="11"/>
        <v>10493.456627140475</v>
      </c>
      <c r="I40" s="326"/>
      <c r="J40" s="327"/>
      <c r="K40" s="323"/>
    </row>
    <row r="41" spans="1:17" s="60" customFormat="1" ht="15" x14ac:dyDescent="0.3">
      <c r="B41" s="145"/>
      <c r="C41" s="319"/>
      <c r="D41" s="143"/>
      <c r="E41" s="145"/>
      <c r="F41" s="143"/>
      <c r="G41" s="145"/>
      <c r="H41" s="145"/>
      <c r="I41" s="145"/>
      <c r="J41" s="145"/>
      <c r="K41" s="145"/>
    </row>
    <row r="42" spans="1:17" s="60" customFormat="1" ht="15" x14ac:dyDescent="0.3">
      <c r="B42" s="145"/>
      <c r="C42" s="319"/>
      <c r="D42" s="196"/>
      <c r="E42" s="318"/>
      <c r="F42" s="145"/>
      <c r="G42" s="145"/>
      <c r="H42" s="145"/>
      <c r="I42" s="145"/>
      <c r="J42" s="145"/>
      <c r="K42" s="145"/>
    </row>
    <row r="43" spans="1:17" s="136" customFormat="1" ht="13.5" x14ac:dyDescent="0.3">
      <c r="A43" s="128" t="s">
        <v>337</v>
      </c>
      <c r="B43" s="129"/>
      <c r="C43" s="328"/>
      <c r="D43" s="129"/>
      <c r="E43" s="132"/>
      <c r="F43" s="132"/>
      <c r="G43" s="132"/>
      <c r="H43" s="133"/>
      <c r="I43" s="329"/>
      <c r="J43" s="135"/>
      <c r="K43" s="279"/>
    </row>
    <row r="44" spans="1:17" s="112" customFormat="1" ht="12" customHeight="1" x14ac:dyDescent="0.3">
      <c r="A44" s="430" t="s">
        <v>396</v>
      </c>
      <c r="B44" s="431"/>
      <c r="C44" s="431"/>
      <c r="D44" s="431"/>
      <c r="E44" s="431"/>
      <c r="F44" s="431"/>
      <c r="G44" s="431"/>
      <c r="H44" s="431"/>
      <c r="I44" s="431"/>
      <c r="J44" s="431"/>
      <c r="K44" s="431"/>
      <c r="L44" s="431"/>
      <c r="M44" s="431"/>
      <c r="N44" s="111"/>
      <c r="O44" s="111"/>
      <c r="P44" s="111"/>
    </row>
    <row r="45" spans="1:17" s="112" customFormat="1" ht="12" customHeight="1" x14ac:dyDescent="0.3">
      <c r="A45" s="414"/>
      <c r="B45" s="415"/>
      <c r="C45" s="415"/>
      <c r="D45" s="415"/>
      <c r="E45" s="415"/>
      <c r="F45" s="415"/>
      <c r="G45" s="415"/>
      <c r="H45" s="415"/>
      <c r="I45" s="415"/>
      <c r="J45" s="415"/>
      <c r="K45" s="415"/>
      <c r="L45" s="415"/>
      <c r="M45" s="415"/>
      <c r="N45" s="111"/>
      <c r="O45" s="111"/>
      <c r="P45" s="111"/>
    </row>
    <row r="46" spans="1:17" s="112" customFormat="1" ht="14.25" x14ac:dyDescent="0.3">
      <c r="A46" s="403" t="s">
        <v>379</v>
      </c>
      <c r="B46" s="330"/>
      <c r="C46" s="331"/>
      <c r="D46" s="330"/>
      <c r="E46" s="330"/>
      <c r="F46" s="330"/>
      <c r="G46" s="330"/>
      <c r="H46" s="330"/>
      <c r="I46" s="330"/>
      <c r="J46" s="330"/>
      <c r="K46" s="330"/>
      <c r="L46" s="332"/>
      <c r="M46" s="332"/>
      <c r="N46" s="332"/>
      <c r="O46" s="332"/>
      <c r="P46" s="332"/>
      <c r="Q46" s="332"/>
    </row>
    <row r="47" spans="1:17" s="141" customFormat="1" ht="13.5" x14ac:dyDescent="0.3">
      <c r="B47" s="139"/>
      <c r="C47" s="300"/>
      <c r="D47" s="301"/>
      <c r="E47" s="299"/>
      <c r="F47" s="139"/>
      <c r="G47" s="139"/>
      <c r="H47" s="139"/>
      <c r="I47" s="139"/>
      <c r="J47" s="139"/>
      <c r="K47" s="139"/>
    </row>
  </sheetData>
  <mergeCells count="5">
    <mergeCell ref="A1:K1"/>
    <mergeCell ref="A2:K2"/>
    <mergeCell ref="A3:K3"/>
    <mergeCell ref="A4:K4"/>
    <mergeCell ref="A44:M44"/>
  </mergeCells>
  <pageMargins left="0.7" right="0.7" top="0.75" bottom="0.75" header="0.3" footer="0.3"/>
  <pageSetup orientation="portrait" horizontalDpi="4294967293" verticalDpi="0" r:id="rId1"/>
  <ignoredErrors>
    <ignoredError sqref="C29 G29 C35:H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Table3 Providers</vt:lpstr>
      <vt:lpstr>Table 4 Sources</vt:lpstr>
      <vt:lpstr>Table 5 Expenditure History</vt:lpstr>
      <vt:lpstr>Table 6 Eligibility Histor</vt:lpstr>
      <vt:lpstr>Table 7 Elig. &amp; Prgm Payments</vt:lpstr>
      <vt:lpstr>Table 8 Expenditure</vt:lpstr>
      <vt:lpstr>Table 9 Exp by Recip Grp</vt:lpstr>
      <vt:lpstr>Table10_Prog_Exp_by_Prog_Categ</vt:lpstr>
      <vt:lpstr>TABLE11_Prog_Exp_for_Elderly</vt:lpstr>
      <vt:lpstr>TABLE12_Prog_Exp_Blind_Disabled</vt:lpstr>
      <vt:lpstr>Table 13 Exp by Fam. &amp; Child.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Emad Attiah</dc:creator>
  <cp:lastModifiedBy>Joan Plotnick</cp:lastModifiedBy>
  <dcterms:created xsi:type="dcterms:W3CDTF">2016-07-18T15:45:24Z</dcterms:created>
  <dcterms:modified xsi:type="dcterms:W3CDTF">2017-04-18T20:59:14Z</dcterms:modified>
</cp:coreProperties>
</file>