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H:\Drupal\FinancialEnrollment\"/>
    </mc:Choice>
  </mc:AlternateContent>
  <xr:revisionPtr revIDLastSave="0" documentId="8_{49F0D43C-7D1C-408D-850F-38D271ECFA4E}" xr6:coauthVersionLast="31" xr6:coauthVersionMax="31" xr10:uidLastSave="{00000000-0000-0000-0000-000000000000}"/>
  <bookViews>
    <workbookView xWindow="0" yWindow="0" windowWidth="15360" windowHeight="8295" tabRatio="829" firstSheet="6" activeTab="6" xr2:uid="{00000000-000D-0000-FFFF-FFFF00000000}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20" hidden="1">'Enrollment by PAC - County '!$U$3:$V$3</definedName>
    <definedName name="_xlnm._FilterDatabase" localSheetId="14" hidden="1">'HC - Fund Level MTD (vs. Bdgt)'!$A$4:$P$4</definedName>
    <definedName name="_xlnm._FilterDatabase" localSheetId="16" hidden="1">'HC - Fund Level MTD (vs. Fcst)'!$A$6:$P$6</definedName>
    <definedName name="_xlnm._FilterDatabase" localSheetId="12" hidden="1">'HC - Fund Level MTD (vs. PY)'!$A$4:$P$4</definedName>
    <definedName name="_xlnm._FilterDatabase" localSheetId="15" hidden="1">'HC - Fund Level YTD (vs. Bdgt)'!$A$4:$P$4</definedName>
    <definedName name="_xlnm._FilterDatabase" localSheetId="17" hidden="1">'HC - Fund Level YTD (vs. Fcst)'!$A$6:$P$6</definedName>
    <definedName name="_xlnm._FilterDatabase" localSheetId="13" hidden="1">'HC - Fund Level YTD (vs. PY)'!$A$4:$P$4</definedName>
    <definedName name="_xlnm._FilterDatabase" localSheetId="8" hidden="1">'MC - Fund Level MTD (vs. Bdgt)'!$A$4:$P$4</definedName>
    <definedName name="_xlnm._FilterDatabase" localSheetId="10" hidden="1">'MC - Fund Level MTD (vs. Fcst)'!$A$6:$P$6</definedName>
    <definedName name="_xlnm._FilterDatabase" localSheetId="6" hidden="1">'MC - Fund Level MTD (vs. PY)'!$A$4:$P$4</definedName>
    <definedName name="_xlnm._FilterDatabase" localSheetId="9" hidden="1">'MC - Fund Level YTD (vs. Bdgt)'!$A$4:$P$4</definedName>
    <definedName name="_xlnm._FilterDatabase" localSheetId="11" hidden="1">'MC - Fund Level YTD (vs. Fcst)'!$A$6:$P$6</definedName>
    <definedName name="_xlnm._FilterDatabase" localSheetId="7" hidden="1">'MC - Fund Level YTD (vs. PY)'!$A$4:$P$4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'!$A$1:$T$105</definedName>
    <definedName name="_xlnm.Print_Area" localSheetId="14">'HC - Fund Level MTD (vs. Bdgt)'!$A$1:$P$29</definedName>
    <definedName name="_xlnm.Print_Area" localSheetId="16">'HC - Fund Level MTD (vs. Fcst)'!$A$1:$P$35</definedName>
    <definedName name="_xlnm.Print_Area" localSheetId="12">'HC - Fund Level MTD (vs. PY)'!$A$1:$P$29</definedName>
    <definedName name="_xlnm.Print_Area" localSheetId="15">'HC - Fund Level YTD (vs. Bdgt)'!$A$1:$P$29</definedName>
    <definedName name="_xlnm.Print_Area" localSheetId="17">'HC - Fund Level YTD (vs. Fcst)'!$A$1:$P$35</definedName>
    <definedName name="_xlnm.Print_Area" localSheetId="13">'HC - Fund Level YTD (vs. PY)'!$A$1:$P$29</definedName>
    <definedName name="_xlnm.Print_Area" localSheetId="8">'MC - Fund Level MTD (vs. Bdgt)'!$A$1:$P$33</definedName>
    <definedName name="_xlnm.Print_Area" localSheetId="10">'MC - Fund Level MTD (vs. Fcst)'!$A$1:$P$34</definedName>
    <definedName name="_xlnm.Print_Area" localSheetId="6">'MC - Fund Level MTD (vs. PY)'!$A$1:$P$33</definedName>
    <definedName name="_xlnm.Print_Area" localSheetId="9">'MC - Fund Level YTD (vs. Bdgt)'!$A$1:$P$34</definedName>
    <definedName name="_xlnm.Print_Area" localSheetId="11">'MC - Fund Level YTD (vs. Fcst)'!$A$1:$P$34</definedName>
    <definedName name="_xlnm.Print_Area" localSheetId="7">'MC - Fund Level YTD (vs. PY)'!$A$1:$P$34</definedName>
    <definedName name="_xlnm.Print_Area" localSheetId="18">'PMPM by COS (MTD)'!$A$1:$C$47</definedName>
    <definedName name="_xlnm.Print_Area" localSheetId="19">'PMPM by COS (YTD)'!$A$1:$C$47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1" i="22" l="1"/>
  <c r="A2" i="22" l="1"/>
  <c r="A28" i="9" l="1"/>
  <c r="A1" i="18" l="1"/>
  <c r="A2" i="18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6" i="9" l="1"/>
  <c r="N15" i="27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O15" i="9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9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<sst xmlns="http://schemas.openxmlformats.org/spreadsheetml/2006/main" count="1659" uniqueCount="476">
  <si>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</si>
  <si>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</si>
  <si>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</si>
  <si>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</si>
  <si>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</si>
  <si>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</si>
  <si>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</si>
  <si>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</si>
  <si>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</si>
  <si>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</si>
  <si>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</si>
  <si>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</si>
  <si>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</si>
  <si>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</si>
  <si>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</si>
  <si>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</si>
  <si>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</si>
  <si>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</si>
  <si>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</si>
  <si>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</si>
  <si>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</si>
  <si>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</si>
  <si>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</si>
  <si>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</si>
  <si>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</si>
  <si>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</si>
  <si>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</si>
  <si>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</si>
  <si>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</si>
  <si>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</si>
  <si>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</si>
  <si>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</si>
  <si>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</si>
  <si>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</si>
  <si>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</si>
  <si>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</si>
  <si>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</si>
  <si>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</si>
  <si>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</si>
  <si>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</si>
  <si>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</si>
  <si>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</si>
  <si>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</si>
  <si>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</si>
  <si>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</si>
  <si>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</si>
  <si>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</si>
  <si>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</si>
  <si>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</si>
  <si>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</si>
  <si>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</si>
  <si>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</si>
  <si>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</si>
  <si>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</si>
  <si>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</si>
  <si>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</si>
  <si>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</si>
  <si>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</si>
  <si>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</si>
  <si>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</si>
  <si>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</si>
  <si>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</si>
  <si>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</si>
  <si>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</si>
  <si>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</si>
  <si>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</si>
  <si>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</si>
  <si>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</si>
  <si>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</si>
  <si>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</si>
  <si>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</si>
  <si>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</si>
  <si>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</si>
  <si>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</si>
  <si>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</si>
  <si>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</si>
  <si>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</si>
  <si>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</si>
  <si>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</si>
  <si>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</si>
  <si>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</si>
  <si>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</si>
  <si>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</si>
  <si>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</si>
  <si>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</si>
  <si>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</si>
  <si>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</si>
  <si>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</si>
  <si>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</si>
  <si>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</si>
  <si>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</si>
  <si>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</si>
  <si>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</si>
  <si>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</si>
  <si>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</si>
  <si>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</si>
  <si>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</si>
  <si>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</si>
  <si>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</si>
  <si>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</si>
  <si>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</si>
  <si>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</si>
  <si>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</si>
  <si>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</si>
  <si>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</si>
  <si>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</si>
  <si>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</si>
  <si>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</si>
  <si>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</si>
  <si>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</si>
  <si>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</si>
  <si>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</si>
  <si>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</si>
  <si>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</si>
  <si>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</si>
  <si>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</si>
  <si>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</si>
  <si>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</si>
  <si>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</si>
  <si>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</si>
  <si>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</si>
  <si>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</si>
  <si>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</si>
  <si>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</si>
  <si>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</si>
  <si>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</si>
  <si>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</si>
  <si>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</si>
  <si>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</si>
  <si>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</si>
  <si>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</si>
  <si>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</si>
  <si>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</si>
  <si>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</si>
  <si>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</si>
  <si>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</si>
  <si>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</si>
  <si>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</si>
  <si>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</si>
  <si>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</si>
  <si>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</si>
  <si>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</si>
  <si>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</si>
  <si>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</si>
  <si>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</si>
  <si>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</si>
  <si>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</si>
  <si>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</si>
  <si>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</si>
  <si>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</si>
  <si>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</si>
  <si>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</si>
  <si>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</si>
  <si>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</si>
  <si>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</si>
  <si>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</si>
  <si>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</si>
  <si>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</si>
  <si>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</si>
  <si>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</si>
  <si>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</si>
  <si>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</si>
  <si>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</si>
  <si>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</si>
  <si>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</si>
  <si>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</si>
  <si>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</si>
  <si>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</si>
  <si>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</si>
  <si>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</si>
  <si>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</si>
  <si>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</si>
  <si>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</si>
  <si>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</si>
  <si>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</si>
  <si>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</si>
  <si>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</si>
  <si>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</si>
  <si>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</si>
  <si>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</si>
  <si>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</si>
  <si>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</si>
  <si>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</si>
  <si>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</si>
  <si>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</si>
  <si>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</si>
  <si>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</si>
  <si>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</si>
  <si>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</si>
  <si>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</si>
  <si>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</si>
  <si>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</si>
  <si>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</si>
  <si>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</si>
  <si>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</si>
  <si>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</si>
  <si>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</si>
  <si>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</si>
  <si>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</si>
  <si>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</si>
  <si>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</si>
  <si>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</si>
  <si>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</si>
  <si>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</si>
  <si>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</si>
  <si>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</si>
  <si>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</si>
  <si>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</si>
  <si>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</si>
  <si>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</si>
  <si>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</si>
  <si>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</si>
  <si>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</si>
  <si>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</si>
  <si>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</si>
  <si>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</si>
  <si>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</si>
  <si>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</si>
  <si>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</si>
  <si>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</si>
  <si>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</si>
  <si>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</si>
  <si>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</si>
  <si>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</si>
  <si>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</si>
  <si>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</si>
  <si>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</si>
  <si>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</si>
  <si>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</si>
  <si>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</si>
  <si>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</si>
  <si>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</si>
  <si>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</si>
  <si>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</si>
  <si>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</si>
  <si>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</si>
  <si>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</si>
  <si>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</si>
  <si>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</si>
  <si>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</si>
  <si>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</si>
  <si>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</si>
  <si>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</si>
  <si>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</si>
  <si>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</si>
  <si>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</si>
  <si>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</si>
  <si>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</si>
  <si>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</si>
  <si>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</si>
  <si>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</si>
  <si>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</si>
  <si>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</si>
  <si>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</si>
  <si>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</si>
  <si>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</si>
  <si>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</si>
  <si>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</si>
  <si>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</si>
  <si>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</si>
  <si>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TOTAL W/ADJ. ALIENS ACTUAL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</si>
  <si>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</si>
  <si>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</si>
  <si>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</si>
  <si>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</si>
  <si>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</si>
  <si>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</si>
  <si>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</si>
  <si>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</si>
  <si>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</si>
  <si>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</si>
  <si>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</si>
  <si>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</si>
  <si>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</si>
  <si>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</si>
  <si>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</si>
  <si>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</si>
  <si>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</si>
  <si>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</si>
  <si>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</si>
  <si>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</si>
  <si>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</si>
  <si>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</si>
  <si>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</si>
  <si>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</si>
  <si>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</si>
  <si>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</si>
  <si>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</si>
  <si>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</si>
  <si>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</si>
  <si>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</si>
  <si>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</si>
  <si>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</si>
  <si>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</si>
  <si>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</si>
  <si>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</si>
  <si>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</si>
  <si>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</si>
  <si>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</si>
  <si>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</si>
  <si>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</si>
  <si>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</si>
  <si>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</si>
  <si>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</si>
  <si>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</si>
  <si>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</si>
  <si>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</si>
  <si>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</si>
  <si>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</si>
  <si>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</si>
  <si>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</si>
  <si>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</si>
  <si>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</si>
  <si>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</si>
  <si>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</si>
  <si>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</si>
  <si>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</si>
  <si>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</si>
  <si>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</si>
  <si>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</si>
  <si>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</si>
  <si>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</si>
  <si>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</si>
  <si>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</si>
  <si>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</si>
  <si>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</si>
  <si>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</si>
  <si>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</si>
  <si>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</si>
  <si>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</si>
  <si>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</si>
  <si>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</si>
  <si>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</si>
  <si>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</si>
  <si>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</si>
  <si>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</si>
  <si>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</si>
  <si>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</si>
  <si>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</si>
  <si>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</si>
  <si>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</si>
  <si>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</si>
  <si>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</si>
  <si>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</si>
  <si>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</si>
  <si>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</si>
  <si>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</si>
  <si>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</si>
  <si>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</si>
  <si>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</si>
  <si>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</si>
  <si>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</si>
  <si>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</si>
  <si>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</si>
  <si>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</si>
  <si>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</si>
  <si>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</si>
  <si>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</si>
  <si>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</si>
  <si>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</si>
  <si>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</si>
  <si>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</si>
  <si>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</si>
  <si>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</si>
  <si>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</si>
  <si>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</si>
  <si>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</si>
  <si>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</si>
  <si>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</si>
  <si>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</si>
  <si>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</si>
  <si>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</si>
  <si>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</si>
  <si>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</si>
  <si>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</si>
  <si>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</si>
  <si>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</si>
  <si>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</si>
  <si>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</si>
  <si>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</si>
  <si>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</si>
  <si>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</si>
  <si>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</si>
  <si>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</si>
  <si>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</si>
  <si>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</si>
  <si>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</si>
  <si>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</si>
  <si>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</si>
  <si>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</si>
  <si>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</si>
  <si>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</si>
  <si>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</si>
  <si>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</si>
  <si>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</si>
  <si>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</si>
  <si>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</si>
  <si>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</si>
  <si>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</si>
  <si>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</si>
  <si>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</si>
  <si>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</si>
  <si>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</si>
  <si>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</si>
  <si>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</si>
  <si>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</si>
  <si>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</si>
  <si>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</si>
  <si>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</si>
  <si>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</si>
  <si>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</si>
  <si>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</si>
  <si>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</si>
  <si>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</si>
  <si>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Comments on Drivers for YTD State Appropriation Variances: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</si>
  <si>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</si>
  <si>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</si>
  <si>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</si>
  <si>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</si>
  <si>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</si>
  <si>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</si>
  <si>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</si>
  <si>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</si>
  <si>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</si>
  <si>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</si>
  <si>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</si>
  <si>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</si>
  <si>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</si>
  <si>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</si>
  <si>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</si>
  <si>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</si>
  <si>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</si>
  <si>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</si>
  <si>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</si>
  <si>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</si>
  <si>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</si>
  <si>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</si>
  <si>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</si>
  <si>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</si>
  <si>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</si>
  <si>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</si>
  <si>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</si>
  <si>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</si>
  <si>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</si>
  <si>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</si>
  <si>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</si>
  <si>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</si>
  <si>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</si>
  <si>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</si>
  <si>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</si>
  <si>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</si>
  <si>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</si>
  <si>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</si>
  <si>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</si>
  <si>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</si>
  <si>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</si>
  <si>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</si>
  <si>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</si>
  <si>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Medicaid Transformation Legislative Reporting - Prepared by DMA Financial Planning &amp; Analysis on August 17, 2018</t>
  </si>
  <si>
    <t>1. Funds 1310/1331 ($131.9M) - Increase in year-over year checkwrites along with an increase in Parts A, B, and D Buy-in Invoices.</t>
  </si>
  <si>
    <t>2. Funds 1310/1331 ($16.7M) - Lower net fee-for-service payments along with capitation payments being under budget.</t>
  </si>
  <si>
    <t>3. Fund 1320 ($10.6M) - Timing of cost settlement activity.</t>
  </si>
  <si>
    <t>1. Fund 1337 ($18.1M) - Timing of consolidated supplemental hospital payments.</t>
  </si>
  <si>
    <t>2. Enrollment data as of May 31, 2018. These individuals were eligible for benefits in June 2018.</t>
  </si>
  <si>
    <t>ENROLLMENT AS OF May 31, 2018 BY PROGRAM AID CATEGORY - COUNTY LEVEL</t>
  </si>
  <si>
    <t>Actuals - June 2017 (Month-End)</t>
  </si>
  <si>
    <t>Actuals - June 2018 (Month-End)</t>
  </si>
  <si>
    <t>Data Source for Actuals: June 2018 BD-701</t>
  </si>
  <si>
    <t>Actuals - June 2017 (YTD)</t>
  </si>
  <si>
    <t>Actuals - June 2018 (YTD)</t>
  </si>
  <si>
    <t>Auth. Budget - June 2018 (Month-End)</t>
  </si>
  <si>
    <t>Auth. Budget - June 2018 (YTD)</t>
  </si>
  <si>
    <t>Per Member Per Month Expenditures 
by Category of Service  (June 2018 Month-End)</t>
  </si>
  <si>
    <t>Enrollment for June 2018:</t>
  </si>
  <si>
    <t>Per Member Per Month Expenditures 
by Category of Service  (June 2018 - State Fiscal Year-to-Date)</t>
  </si>
  <si>
    <t>Total Member Months for June 2018: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</si>
</sst>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</cellStyleXfs>
  <cellXfs count="168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0" fillId="0" borderId="0" xfId="0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164" fontId="0" fillId="0" borderId="0" xfId="0" applyNumberFormat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164" fontId="16" fillId="0" borderId="0" xfId="0" applyNumberFormat="1" applyFont="1" applyFill="1"/>
    <xf numFmtId="0" fontId="16" fillId="0" borderId="0" xfId="0" applyFont="1" applyFill="1"/>
    <xf numFmtId="0" fontId="19" fillId="0" borderId="1" xfId="0" applyFont="1" applyBorder="1"/>
    <xf numFmtId="164" fontId="19" fillId="0" borderId="0" xfId="0" applyNumberFormat="1" applyFont="1" applyFill="1"/>
    <xf numFmtId="0" fontId="19" fillId="0" borderId="0" xfId="0" applyFont="1" applyFill="1"/>
    <xf numFmtId="165" fontId="7" fillId="0" borderId="5" xfId="1" applyNumberFormat="1" applyFont="1" applyFill="1" applyBorder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164" fontId="19" fillId="0" borderId="0" xfId="1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7" fillId="5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4" fillId="0" borderId="1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43" fontId="16" fillId="0" borderId="0" xfId="1" applyNumberFormat="1" applyFont="1" applyFill="1" applyBorder="1"/>
    <xf numFmtId="43" fontId="16" fillId="0" borderId="0" xfId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4" fontId="16" fillId="0" borderId="0" xfId="0" applyNumberFormat="1" applyFont="1" applyBorder="1" applyAlignment="1">
      <alignment horizontal="center" vertical="center"/>
    </xf>
    <xf numFmtId="44" fontId="19" fillId="0" borderId="0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165" fontId="13" fillId="0" borderId="0" xfId="1" applyNumberFormat="1" applyFont="1" applyAlignment="1">
      <alignment horizontal="left"/>
    </xf>
    <xf numFmtId="0" fontId="13" fillId="0" borderId="0" xfId="0" applyFont="1" applyFill="1" applyAlignment="1">
      <alignment horizontal="left"/>
    </xf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0" fillId="0" borderId="0" xfId="0" applyFill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19">
    <cellStyle name="Comma" xfId="1" builtinId="3"/>
    <cellStyle name="Comma 2" xfId="8" xr:uid="{00000000-0005-0000-0000-000001000000}"/>
    <cellStyle name="Comma 3" xfId="11" xr:uid="{00000000-0005-0000-0000-000002000000}"/>
    <cellStyle name="Comma 4" xfId="13" xr:uid="{00000000-0005-0000-0000-000003000000}"/>
    <cellStyle name="Comma 5" xfId="16" xr:uid="{00000000-0005-0000-0000-000004000000}"/>
    <cellStyle name="Currency" xfId="2" builtinId="4"/>
    <cellStyle name="Currency 2" xfId="9" xr:uid="{00000000-0005-0000-0000-000006000000}"/>
    <cellStyle name="Currency 2 2 2 2" xfId="5" xr:uid="{00000000-0005-0000-0000-000007000000}"/>
    <cellStyle name="Normal" xfId="0" builtinId="0"/>
    <cellStyle name="Normal 10 10" xfId="7" xr:uid="{00000000-0005-0000-0000-000009000000}"/>
    <cellStyle name="Normal 17 37" xfId="6" xr:uid="{00000000-0005-0000-0000-00000A000000}"/>
    <cellStyle name="Normal 2" xfId="10" xr:uid="{00000000-0005-0000-0000-00000B000000}"/>
    <cellStyle name="Normal 2 2" xfId="4" xr:uid="{00000000-0005-0000-0000-00000C000000}"/>
    <cellStyle name="Normal 3" xfId="15" xr:uid="{00000000-0005-0000-0000-00000D000000}"/>
    <cellStyle name="Normal 4" xfId="18" xr:uid="{00000000-0005-0000-0000-00000E000000}"/>
    <cellStyle name="Normal 46" xfId="14" xr:uid="{00000000-0005-0000-0000-00000F000000}"/>
    <cellStyle name="Normal 7" xfId="12" xr:uid="{00000000-0005-0000-0000-000010000000}"/>
    <cellStyle name="Percent" xfId="3" builtinId="5"/>
    <cellStyle name="Percent 2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Budget%20Management\Forecast%20Model\SFY18-19%20Long%20Session\Models\NCHC\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9" tint="0.39997558519241921"/>
  </sheetPr>
  <dimension ref="A1:AQ167"/>
  <sheetViews>
    <sheetView zoomScale="85" zoomScaleNormal="85" workbookViewId="0">
      <pane xSplit="2" ySplit="3" topLeftCell="I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6" width="13.28515625" style="2" bestFit="1" customWidth="1"/>
    <col min="7" max="8" width="14.28515625" style="2" bestFit="1" customWidth="1"/>
    <col min="9" max="10" width="13.28515625" style="2" bestFit="1" customWidth="1"/>
    <col min="11" max="14" width="14.28515625" style="2" bestFit="1" customWidth="1"/>
    <col min="15" max="15" width="13.28515625" style="2" bestFit="1" customWidth="1"/>
    <col min="16" max="16" width="14.28515625" style="2" bestFit="1" customWidth="1"/>
    <col min="17" max="18" width="13.28515625" style="2" bestFit="1" customWidth="1"/>
    <col min="19" max="20" width="14.28515625" style="2" bestFit="1" customWidth="1"/>
    <col min="21" max="22" width="13.28515625" style="2" bestFit="1" customWidth="1"/>
    <col min="23" max="26" width="14.28515625" style="2" bestFit="1" customWidth="1"/>
    <col min="27" max="27" width="13.28515625" style="2" bestFit="1" customWidth="1"/>
    <col min="28" max="28" width="14.28515625" style="2" bestFit="1" customWidth="1"/>
    <col min="29" max="30" width="13.28515625" style="2" bestFit="1" customWidth="1"/>
    <col min="31" max="32" width="14.28515625" style="2" bestFit="1" customWidth="1"/>
    <col min="33" max="34" width="13.28515625" style="2" bestFit="1" customWidth="1"/>
    <col min="35" max="38" width="14.28515625" style="2" bestFit="1" customWidth="1"/>
    <col min="39" max="39" width="13.28515625" style="2" bestFit="1" customWidth="1"/>
    <col min="40" max="40" width="14.28515625" style="2" bestFit="1" customWidth="1"/>
    <col min="41" max="41" width="1.7109375" style="2" customWidth="1"/>
    <col min="42" max="43" width="16.140625" style="2" bestFit="1" customWidth="1"/>
    <col min="44" max="16384" width="8.85546875" style="2"/>
  </cols>
  <sheetData>
    <row r="1" spans="1:43" x14ac:dyDescent="0.2">
      <c r="AP1" s="101" t="e">
        <f>#REF!</f>
        <v>#REF!</v>
      </c>
    </row>
    <row r="2" spans="1:43" x14ac:dyDescent="0.2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101" t="s">
        <v>389</v>
      </c>
      <c r="AQ3" s="101" t="s">
        <v>0</v>
      </c>
    </row>
    <row r="4" spans="1:43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102">
        <f>SUMIF($E$3:$AN$3,$AP$1,$E4:$AN4)</f>
        <v>0</v>
      </c>
      <c r="AQ4" s="102">
        <f>SUMIF($E$2:$AN$2,"&lt;="&amp;VLOOKUP($AP$1,#REF!,6,0),$E4:$AN4)</f>
        <v>0</v>
      </c>
    </row>
    <row r="5" spans="1:43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102">
        <f t="shared" ref="AP5:AP68" si="0">SUMIF($E$3:$AN$3,$AP$1,$E5:$AN5)</f>
        <v>0</v>
      </c>
      <c r="AQ5" s="102">
        <f>SUMIF($E$2:$AN$2,"&lt;="&amp;VLOOKUP($AP$1,#REF!,6,0),$E5:$AN5)</f>
        <v>0</v>
      </c>
    </row>
    <row r="6" spans="1:43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102">
        <f t="shared" si="0"/>
        <v>0</v>
      </c>
      <c r="AQ6" s="102">
        <f>SUMIF($E$2:$AN$2,"&lt;="&amp;VLOOKUP($AP$1,#REF!,6,0),$E6:$AN6)</f>
        <v>0</v>
      </c>
    </row>
    <row r="7" spans="1:43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102">
        <f t="shared" si="0"/>
        <v>0</v>
      </c>
      <c r="AQ7" s="102">
        <f>SUMIF($E$2:$AN$2,"&lt;="&amp;VLOOKUP($AP$1,#REF!,6,0),$E7:$AN7)</f>
        <v>0</v>
      </c>
    </row>
    <row r="8" spans="1:43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102">
        <f t="shared" si="0"/>
        <v>0</v>
      </c>
      <c r="AQ8" s="102">
        <f>SUMIF($E$2:$AN$2,"&lt;="&amp;VLOOKUP($AP$1,#REF!,6,0),$E8:$AN8)</f>
        <v>0</v>
      </c>
    </row>
    <row r="9" spans="1:43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102">
        <f t="shared" si="0"/>
        <v>0</v>
      </c>
      <c r="AQ9" s="102">
        <f>SUMIF($E$2:$AN$2,"&lt;="&amp;VLOOKUP($AP$1,#REF!,6,0),$E9:$AN9)</f>
        <v>0</v>
      </c>
    </row>
    <row r="10" spans="1:43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102">
        <f t="shared" si="0"/>
        <v>0</v>
      </c>
      <c r="AQ10" s="102">
        <f>SUMIF($E$2:$AN$2,"&lt;="&amp;VLOOKUP($AP$1,#REF!,6,0),$E10:$AN10)</f>
        <v>0</v>
      </c>
    </row>
    <row r="11" spans="1:43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102">
        <f t="shared" si="0"/>
        <v>0</v>
      </c>
      <c r="AQ11" s="102">
        <f>SUMIF($E$2:$AN$2,"&lt;="&amp;VLOOKUP($AP$1,#REF!,6,0),$E11:$AN11)</f>
        <v>0</v>
      </c>
    </row>
    <row r="12" spans="1:43" x14ac:dyDescent="0.2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102">
        <f t="shared" si="0"/>
        <v>0</v>
      </c>
      <c r="AQ12" s="102">
        <f>SUMIF($E$2:$AN$2,"&lt;="&amp;VLOOKUP($AP$1,#REF!,6,0),$E12:$AN12)</f>
        <v>0</v>
      </c>
    </row>
    <row r="13" spans="1:43" x14ac:dyDescent="0.2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102">
        <f t="shared" si="0"/>
        <v>0</v>
      </c>
      <c r="AQ13" s="102">
        <f>SUMIF($E$2:$AN$2,"&lt;="&amp;VLOOKUP($AP$1,#REF!,6,0),$E13:$AN13)</f>
        <v>0</v>
      </c>
    </row>
    <row r="14" spans="1:43" x14ac:dyDescent="0.2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102">
        <f t="shared" si="0"/>
        <v>0</v>
      </c>
      <c r="AQ14" s="102">
        <f>SUMIF($E$2:$AN$2,"&lt;="&amp;VLOOKUP($AP$1,#REF!,6,0),$E14:$AN14)</f>
        <v>0</v>
      </c>
    </row>
    <row r="15" spans="1:43" x14ac:dyDescent="0.2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102">
        <f t="shared" si="0"/>
        <v>0</v>
      </c>
      <c r="AQ15" s="102">
        <f>SUMIF($E$2:$AN$2,"&lt;="&amp;VLOOKUP($AP$1,#REF!,6,0),$E15:$AN15)</f>
        <v>0</v>
      </c>
    </row>
    <row r="16" spans="1:43" x14ac:dyDescent="0.2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102">
        <f t="shared" si="0"/>
        <v>0</v>
      </c>
      <c r="AQ16" s="102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102">
        <f t="shared" si="0"/>
        <v>0</v>
      </c>
      <c r="AQ17" s="102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102">
        <f t="shared" si="0"/>
        <v>0</v>
      </c>
      <c r="AQ18" s="102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102">
        <f t="shared" si="0"/>
        <v>0</v>
      </c>
      <c r="AQ19" s="102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102">
        <f t="shared" si="0"/>
        <v>0</v>
      </c>
      <c r="AQ20" s="102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102">
        <f t="shared" si="0"/>
        <v>0</v>
      </c>
      <c r="AQ21" s="102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102">
        <f t="shared" si="0"/>
        <v>0</v>
      </c>
      <c r="AQ22" s="102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102">
        <f t="shared" si="0"/>
        <v>0</v>
      </c>
      <c r="AQ23" s="102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102">
        <f t="shared" si="0"/>
        <v>0</v>
      </c>
      <c r="AQ24" s="102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102">
        <f t="shared" si="0"/>
        <v>0</v>
      </c>
      <c r="AQ25" s="102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102">
        <f t="shared" si="0"/>
        <v>0</v>
      </c>
      <c r="AQ26" s="102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102">
        <f t="shared" si="0"/>
        <v>0</v>
      </c>
      <c r="AQ27" s="102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102">
        <f t="shared" si="0"/>
        <v>0</v>
      </c>
      <c r="AQ28" s="102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102">
        <f t="shared" si="0"/>
        <v>0</v>
      </c>
      <c r="AQ29" s="102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102">
        <f t="shared" si="0"/>
        <v>0</v>
      </c>
      <c r="AQ30" s="102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102">
        <f t="shared" si="0"/>
        <v>0</v>
      </c>
      <c r="AQ31" s="102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102">
        <f t="shared" si="0"/>
        <v>0</v>
      </c>
      <c r="AQ32" s="102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102">
        <f t="shared" si="0"/>
        <v>0</v>
      </c>
      <c r="AQ33" s="102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102">
        <f t="shared" si="0"/>
        <v>0</v>
      </c>
      <c r="AQ34" s="102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102">
        <f t="shared" si="0"/>
        <v>0</v>
      </c>
      <c r="AQ35" s="102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102">
        <f t="shared" si="0"/>
        <v>0</v>
      </c>
      <c r="AQ36" s="102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102">
        <f t="shared" si="0"/>
        <v>0</v>
      </c>
      <c r="AQ37" s="102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102">
        <f t="shared" si="0"/>
        <v>0</v>
      </c>
      <c r="AQ38" s="102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102">
        <f t="shared" si="0"/>
        <v>0</v>
      </c>
      <c r="AQ39" s="102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102">
        <f t="shared" si="0"/>
        <v>0</v>
      </c>
      <c r="AQ40" s="102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102">
        <f t="shared" si="0"/>
        <v>0</v>
      </c>
      <c r="AQ41" s="102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102">
        <f t="shared" si="0"/>
        <v>0</v>
      </c>
      <c r="AQ42" s="102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102">
        <f t="shared" si="0"/>
        <v>0</v>
      </c>
      <c r="AQ43" s="102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102">
        <f t="shared" si="0"/>
        <v>0</v>
      </c>
      <c r="AQ44" s="102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102">
        <f t="shared" si="0"/>
        <v>0</v>
      </c>
      <c r="AQ45" s="102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102">
        <f t="shared" si="0"/>
        <v>0</v>
      </c>
      <c r="AQ46" s="102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102">
        <f t="shared" si="0"/>
        <v>0</v>
      </c>
      <c r="AQ47" s="102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102">
        <f t="shared" si="0"/>
        <v>0</v>
      </c>
      <c r="AQ48" s="102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102">
        <f t="shared" si="0"/>
        <v>0</v>
      </c>
      <c r="AQ49" s="102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102">
        <f t="shared" si="0"/>
        <v>0</v>
      </c>
      <c r="AQ50" s="102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102">
        <f t="shared" si="0"/>
        <v>0</v>
      </c>
      <c r="AQ51" s="102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102">
        <f t="shared" si="0"/>
        <v>0</v>
      </c>
      <c r="AQ52" s="102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102">
        <f t="shared" si="0"/>
        <v>0</v>
      </c>
      <c r="AQ53" s="102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102">
        <f t="shared" si="0"/>
        <v>0</v>
      </c>
      <c r="AQ54" s="102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102">
        <f t="shared" si="0"/>
        <v>0</v>
      </c>
      <c r="AQ55" s="102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102">
        <f t="shared" si="0"/>
        <v>0</v>
      </c>
      <c r="AQ56" s="102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102">
        <f t="shared" si="0"/>
        <v>0</v>
      </c>
      <c r="AQ57" s="102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102">
        <f t="shared" si="0"/>
        <v>0</v>
      </c>
      <c r="AQ58" s="102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102">
        <f t="shared" si="0"/>
        <v>0</v>
      </c>
      <c r="AQ59" s="102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102">
        <f t="shared" si="0"/>
        <v>0</v>
      </c>
      <c r="AQ60" s="102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102">
        <f t="shared" si="0"/>
        <v>0</v>
      </c>
      <c r="AQ61" s="102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102">
        <f t="shared" si="0"/>
        <v>0</v>
      </c>
      <c r="AQ62" s="102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102">
        <f t="shared" si="0"/>
        <v>0</v>
      </c>
      <c r="AQ63" s="102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102">
        <f t="shared" si="0"/>
        <v>0</v>
      </c>
      <c r="AQ64" s="102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102">
        <f t="shared" si="0"/>
        <v>0</v>
      </c>
      <c r="AQ65" s="102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102">
        <f t="shared" si="0"/>
        <v>0</v>
      </c>
      <c r="AQ66" s="102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102">
        <f t="shared" si="0"/>
        <v>0</v>
      </c>
      <c r="AQ67" s="102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102">
        <f t="shared" si="0"/>
        <v>0</v>
      </c>
      <c r="AQ68" s="102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102">
        <f t="shared" ref="AP69:AP132" si="1">SUMIF($E$3:$AN$3,$AP$1,$E69:$AN69)</f>
        <v>0</v>
      </c>
      <c r="AQ69" s="102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102">
        <f t="shared" si="1"/>
        <v>0</v>
      </c>
      <c r="AQ70" s="102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102">
        <f t="shared" si="1"/>
        <v>0</v>
      </c>
      <c r="AQ71" s="102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102">
        <f t="shared" si="1"/>
        <v>0</v>
      </c>
      <c r="AQ72" s="102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102">
        <f t="shared" si="1"/>
        <v>0</v>
      </c>
      <c r="AQ73" s="102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102">
        <f t="shared" si="1"/>
        <v>0</v>
      </c>
      <c r="AQ74" s="102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102">
        <f t="shared" si="1"/>
        <v>0</v>
      </c>
      <c r="AQ75" s="102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102">
        <f t="shared" si="1"/>
        <v>0</v>
      </c>
      <c r="AQ76" s="102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102">
        <f t="shared" si="1"/>
        <v>0</v>
      </c>
      <c r="AQ77" s="102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102">
        <f t="shared" si="1"/>
        <v>0</v>
      </c>
      <c r="AQ78" s="102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102">
        <f t="shared" si="1"/>
        <v>0</v>
      </c>
      <c r="AQ79" s="102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102">
        <f t="shared" si="1"/>
        <v>0</v>
      </c>
      <c r="AQ80" s="102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102">
        <f t="shared" si="1"/>
        <v>0</v>
      </c>
      <c r="AQ81" s="102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102">
        <f t="shared" si="1"/>
        <v>0</v>
      </c>
      <c r="AQ82" s="102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102">
        <f t="shared" si="1"/>
        <v>0</v>
      </c>
      <c r="AQ83" s="102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102">
        <f t="shared" si="1"/>
        <v>0</v>
      </c>
      <c r="AQ84" s="102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102">
        <f t="shared" si="1"/>
        <v>0</v>
      </c>
      <c r="AQ85" s="102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102">
        <f t="shared" si="1"/>
        <v>0</v>
      </c>
      <c r="AQ86" s="102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102">
        <f t="shared" si="1"/>
        <v>0</v>
      </c>
      <c r="AQ87" s="102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102">
        <f t="shared" si="1"/>
        <v>0</v>
      </c>
      <c r="AQ88" s="102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102">
        <f t="shared" si="1"/>
        <v>0</v>
      </c>
      <c r="AQ89" s="102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102">
        <f t="shared" si="1"/>
        <v>0</v>
      </c>
      <c r="AQ90" s="102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102">
        <f t="shared" si="1"/>
        <v>0</v>
      </c>
      <c r="AQ91" s="102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102">
        <f t="shared" si="1"/>
        <v>0</v>
      </c>
      <c r="AQ92" s="102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102">
        <f t="shared" si="1"/>
        <v>0</v>
      </c>
      <c r="AQ93" s="102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102">
        <f t="shared" si="1"/>
        <v>0</v>
      </c>
      <c r="AQ94" s="102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102">
        <f t="shared" si="1"/>
        <v>0</v>
      </c>
      <c r="AQ95" s="102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102">
        <f t="shared" si="1"/>
        <v>0</v>
      </c>
      <c r="AQ96" s="102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102">
        <f t="shared" si="1"/>
        <v>0</v>
      </c>
      <c r="AQ97" s="102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102">
        <f t="shared" si="1"/>
        <v>0</v>
      </c>
      <c r="AQ98" s="102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102">
        <f t="shared" si="1"/>
        <v>0</v>
      </c>
      <c r="AQ99" s="102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102">
        <f t="shared" si="1"/>
        <v>0</v>
      </c>
      <c r="AQ100" s="102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102">
        <f t="shared" si="1"/>
        <v>0</v>
      </c>
      <c r="AQ101" s="102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102">
        <f t="shared" si="1"/>
        <v>0</v>
      </c>
      <c r="AQ102" s="102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102">
        <f t="shared" si="1"/>
        <v>0</v>
      </c>
      <c r="AQ103" s="102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102">
        <f t="shared" si="1"/>
        <v>0</v>
      </c>
      <c r="AQ104" s="102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102">
        <f t="shared" si="1"/>
        <v>0</v>
      </c>
      <c r="AQ105" s="102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102">
        <f t="shared" si="1"/>
        <v>0</v>
      </c>
      <c r="AQ106" s="102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102">
        <f t="shared" si="1"/>
        <v>0</v>
      </c>
      <c r="AQ107" s="102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102">
        <f t="shared" si="1"/>
        <v>0</v>
      </c>
      <c r="AQ108" s="102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102">
        <f t="shared" si="1"/>
        <v>0</v>
      </c>
      <c r="AQ109" s="102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102">
        <f t="shared" si="1"/>
        <v>0</v>
      </c>
      <c r="AQ110" s="102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102">
        <f t="shared" si="1"/>
        <v>0</v>
      </c>
      <c r="AQ111" s="102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102">
        <f t="shared" si="1"/>
        <v>0</v>
      </c>
      <c r="AQ112" s="102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102">
        <f t="shared" si="1"/>
        <v>0</v>
      </c>
      <c r="AQ113" s="102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102">
        <f t="shared" si="1"/>
        <v>0</v>
      </c>
      <c r="AQ114" s="102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102">
        <f t="shared" si="1"/>
        <v>0</v>
      </c>
      <c r="AQ115" s="102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102">
        <f t="shared" si="1"/>
        <v>0</v>
      </c>
      <c r="AQ116" s="102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102">
        <f t="shared" si="1"/>
        <v>0</v>
      </c>
      <c r="AQ117" s="102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102">
        <f t="shared" si="1"/>
        <v>0</v>
      </c>
      <c r="AQ118" s="102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102">
        <f t="shared" si="1"/>
        <v>0</v>
      </c>
      <c r="AQ119" s="102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102">
        <f t="shared" si="1"/>
        <v>0</v>
      </c>
      <c r="AQ120" s="102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102">
        <f t="shared" si="1"/>
        <v>0</v>
      </c>
      <c r="AQ121" s="102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102">
        <f t="shared" si="1"/>
        <v>0</v>
      </c>
      <c r="AQ122" s="102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102">
        <f t="shared" si="1"/>
        <v>0</v>
      </c>
      <c r="AQ123" s="102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102">
        <f t="shared" si="1"/>
        <v>0</v>
      </c>
      <c r="AQ124" s="102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102">
        <f t="shared" si="1"/>
        <v>0</v>
      </c>
      <c r="AQ125" s="102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102">
        <f t="shared" si="1"/>
        <v>0</v>
      </c>
      <c r="AQ126" s="102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102">
        <f t="shared" si="1"/>
        <v>0</v>
      </c>
      <c r="AQ127" s="102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102">
        <f t="shared" si="1"/>
        <v>0</v>
      </c>
      <c r="AQ128" s="102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102">
        <f t="shared" si="1"/>
        <v>0</v>
      </c>
      <c r="AQ129" s="102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102">
        <f t="shared" si="1"/>
        <v>0</v>
      </c>
      <c r="AQ130" s="102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102">
        <f t="shared" si="1"/>
        <v>0</v>
      </c>
      <c r="AQ131" s="102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102">
        <f t="shared" si="1"/>
        <v>0</v>
      </c>
      <c r="AQ132" s="102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102">
        <f t="shared" ref="AP133:AP159" si="2">SUMIF($E$3:$AN$3,$AP$1,$E133:$AN133)</f>
        <v>0</v>
      </c>
      <c r="AQ133" s="102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102">
        <f t="shared" si="2"/>
        <v>0</v>
      </c>
      <c r="AQ134" s="102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102">
        <f t="shared" si="2"/>
        <v>0</v>
      </c>
      <c r="AQ135" s="102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102">
        <f t="shared" si="2"/>
        <v>0</v>
      </c>
      <c r="AQ136" s="102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102">
        <f t="shared" si="2"/>
        <v>0</v>
      </c>
      <c r="AQ137" s="102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102">
        <f t="shared" si="2"/>
        <v>0</v>
      </c>
      <c r="AQ138" s="102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102">
        <f t="shared" si="2"/>
        <v>0</v>
      </c>
      <c r="AQ139" s="102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102">
        <f t="shared" si="2"/>
        <v>0</v>
      </c>
      <c r="AQ140" s="102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102">
        <f t="shared" si="2"/>
        <v>0</v>
      </c>
      <c r="AQ141" s="102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102">
        <f t="shared" si="2"/>
        <v>0</v>
      </c>
      <c r="AQ142" s="102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102">
        <f t="shared" si="2"/>
        <v>0</v>
      </c>
      <c r="AQ143" s="102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102">
        <f t="shared" si="2"/>
        <v>0</v>
      </c>
      <c r="AQ144" s="102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102">
        <f t="shared" si="2"/>
        <v>0</v>
      </c>
      <c r="AQ145" s="102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102">
        <f t="shared" si="2"/>
        <v>0</v>
      </c>
      <c r="AQ146" s="102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102">
        <f t="shared" si="2"/>
        <v>0</v>
      </c>
      <c r="AQ147" s="102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102">
        <f t="shared" si="2"/>
        <v>0</v>
      </c>
      <c r="AQ148" s="102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102">
        <f t="shared" si="2"/>
        <v>0</v>
      </c>
      <c r="AQ149" s="102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102">
        <f t="shared" si="2"/>
        <v>0</v>
      </c>
      <c r="AQ150" s="102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102">
        <f t="shared" si="2"/>
        <v>0</v>
      </c>
      <c r="AQ151" s="102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102">
        <f t="shared" si="2"/>
        <v>0</v>
      </c>
      <c r="AQ152" s="102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102">
        <f t="shared" si="2"/>
        <v>0</v>
      </c>
      <c r="AQ153" s="102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102">
        <f t="shared" si="2"/>
        <v>0</v>
      </c>
      <c r="AQ154" s="102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102">
        <f t="shared" si="2"/>
        <v>0</v>
      </c>
      <c r="AQ155" s="102">
        <f>SUMIF($E$2:$AN$2,"&lt;="&amp;VLOOKUP($AP$1,#REF!,6,0),$E155:$AN155)</f>
        <v>0</v>
      </c>
    </row>
    <row r="156" spans="1:43" x14ac:dyDescent="0.2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102">
        <f t="shared" si="2"/>
        <v>0</v>
      </c>
      <c r="AQ156" s="102">
        <f>SUMIF($E$2:$AN$2,"&lt;="&amp;VLOOKUP($AP$1,#REF!,6,0),$E156:$AN156)</f>
        <v>0</v>
      </c>
    </row>
    <row r="157" spans="1:43" x14ac:dyDescent="0.2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102">
        <f t="shared" si="2"/>
        <v>0</v>
      </c>
      <c r="AQ157" s="102">
        <f>SUMIF($E$2:$AN$2,"&lt;="&amp;VLOOKUP($AP$1,#REF!,6,0),$E157:$AN157)</f>
        <v>0</v>
      </c>
    </row>
    <row r="158" spans="1:43" x14ac:dyDescent="0.2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102">
        <f t="shared" si="2"/>
        <v>0</v>
      </c>
      <c r="AQ158" s="102">
        <f>SUMIF($E$2:$AN$2,"&lt;="&amp;VLOOKUP($AP$1,#REF!,6,0),$E158:$AN158)</f>
        <v>0</v>
      </c>
    </row>
    <row r="159" spans="1:43" x14ac:dyDescent="0.2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102">
        <f t="shared" si="2"/>
        <v>0</v>
      </c>
      <c r="AQ159" s="102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theme="4" tint="-0.249977111117893"/>
    <pageSetUpPr fitToPage="1"/>
  </sheetPr>
  <dimension ref="A2:S34"/>
  <sheetViews>
    <sheetView showGridLines="0" zoomScale="85" zoomScaleNormal="85" zoomScaleSheetLayoutView="70" workbookViewId="0">
      <selection activeCell="A5" sqref="A5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3" width="11.85546875" customWidth="1"/>
    <col min="4" max="6" width="10.7109375" customWidth="1"/>
    <col min="7" max="7" width="1.7109375" customWidth="1"/>
    <col min="8" max="8" width="12" customWidth="1"/>
    <col min="9" max="11" width="10.7109375" customWidth="1"/>
    <col min="12" max="12" width="1.7109375" customWidth="1"/>
    <col min="13" max="16" width="10.7109375" customWidth="1"/>
  </cols>
  <sheetData>
    <row r="2" spans="1:19" s="68" customFormat="1" ht="47.45" customHeight="1" x14ac:dyDescent="0.25">
      <c r="A2" s="156"/>
      <c r="B2" s="157"/>
      <c r="C2" s="153" t="s">
        <v>417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9" s="59" customFormat="1" ht="16.149999999999999" customHeight="1" x14ac:dyDescent="0.25">
      <c r="A3" s="58"/>
      <c r="B3" s="60"/>
      <c r="C3" s="155" t="s">
        <v>471</v>
      </c>
      <c r="D3" s="155"/>
      <c r="E3" s="155"/>
      <c r="F3" s="155"/>
      <c r="G3" s="61"/>
      <c r="H3" s="155" t="s">
        <v>469</v>
      </c>
      <c r="I3" s="155"/>
      <c r="J3" s="155"/>
      <c r="K3" s="155"/>
      <c r="L3" s="61"/>
      <c r="M3" s="155" t="s">
        <v>94</v>
      </c>
      <c r="N3" s="155"/>
      <c r="O3" s="155"/>
      <c r="P3" s="155"/>
      <c r="Q3" s="62"/>
      <c r="S3" s="63"/>
    </row>
    <row r="4" spans="1:19" s="59" customFormat="1" ht="16.149999999999999" customHeight="1" x14ac:dyDescent="0.25">
      <c r="A4" s="64" t="s">
        <v>68</v>
      </c>
      <c r="B4" s="65" t="s">
        <v>69</v>
      </c>
      <c r="C4" s="83" t="s">
        <v>70</v>
      </c>
      <c r="D4" s="83" t="s">
        <v>71</v>
      </c>
      <c r="E4" s="83" t="s">
        <v>72</v>
      </c>
      <c r="F4" s="83" t="s">
        <v>73</v>
      </c>
      <c r="G4" s="61" t="s">
        <v>455</v>
      </c>
      <c r="H4" s="83" t="s">
        <v>70</v>
      </c>
      <c r="I4" s="83" t="s">
        <v>71</v>
      </c>
      <c r="J4" s="83" t="s">
        <v>72</v>
      </c>
      <c r="K4" s="83" t="s">
        <v>73</v>
      </c>
      <c r="L4" s="61" t="s">
        <v>455</v>
      </c>
      <c r="M4" s="83" t="s">
        <v>70</v>
      </c>
      <c r="N4" s="83" t="s">
        <v>71</v>
      </c>
      <c r="O4" s="83" t="s">
        <v>72</v>
      </c>
      <c r="P4" s="83" t="s">
        <v>73</v>
      </c>
      <c r="Q4" s="67"/>
    </row>
    <row r="5" spans="1:19" ht="19.5" customHeight="1" x14ac:dyDescent="0.25">
      <c r="A5" s="9">
        <v>1310</v>
      </c>
      <c r="B5" s="10" t="s">
        <v>401</v>
      </c>
      <c r="C5" s="11">
        <v>12588.083613000008</v>
      </c>
      <c r="D5" s="11">
        <v>8321.4363580000008</v>
      </c>
      <c r="E5" s="11">
        <v>176.57427799999999</v>
      </c>
      <c r="F5" s="11">
        <v>4090.0729770000071</v>
      </c>
      <c r="G5" s="11">
        <v>12370.807691519993</v>
      </c>
      <c r="H5" s="11">
        <v>12370.807691519993</v>
      </c>
      <c r="I5" s="11">
        <v>8120.9606435199985</v>
      </c>
      <c r="J5" s="11">
        <v>176.49076794999999</v>
      </c>
      <c r="K5" s="11">
        <v>4073.356280049994</v>
      </c>
      <c r="L5" s="11"/>
      <c r="M5" s="11">
        <v>-217.27592148001531</v>
      </c>
      <c r="N5" s="11">
        <v>-200.47571448000235</v>
      </c>
      <c r="O5" s="11">
        <v>-8.3510050000001002E-2</v>
      </c>
      <c r="P5" s="11">
        <v>-16.71669695001296</v>
      </c>
      <c r="Q5" s="8"/>
    </row>
    <row r="6" spans="1:19" s="15" customFormat="1" ht="19.5" customHeight="1" x14ac:dyDescent="0.25">
      <c r="A6" s="12">
        <v>1337</v>
      </c>
      <c r="B6" s="13" t="s">
        <v>406</v>
      </c>
      <c r="C6" s="34">
        <v>2572.8387459999999</v>
      </c>
      <c r="D6" s="34">
        <v>1574.9325429999999</v>
      </c>
      <c r="E6" s="34">
        <v>1113.6601230000001</v>
      </c>
      <c r="F6" s="34">
        <v>-115.75392000000011</v>
      </c>
      <c r="G6" s="57">
        <v>2565.3776199600002</v>
      </c>
      <c r="H6" s="34">
        <v>2565.3776199600002</v>
      </c>
      <c r="I6" s="34">
        <v>1574.9270330600002</v>
      </c>
      <c r="J6" s="34">
        <v>1124.2914835700001</v>
      </c>
      <c r="K6" s="34">
        <v>-133.84089667000012</v>
      </c>
      <c r="L6" s="14"/>
      <c r="M6" s="34">
        <v>-7.4611260399997263</v>
      </c>
      <c r="N6" s="34">
        <v>-5.5099399996834109E-3</v>
      </c>
      <c r="O6" s="34">
        <v>10.63136056999997</v>
      </c>
      <c r="P6" s="34">
        <v>-18.086976670000013</v>
      </c>
    </row>
    <row r="7" spans="1:19" ht="19.5" customHeight="1" x14ac:dyDescent="0.25">
      <c r="A7" s="9">
        <v>1331</v>
      </c>
      <c r="B7" s="10" t="s">
        <v>405</v>
      </c>
      <c r="C7" s="32">
        <v>-1234.3945839999999</v>
      </c>
      <c r="D7" s="32">
        <v>-858.43809299999998</v>
      </c>
      <c r="E7" s="32">
        <v>0</v>
      </c>
      <c r="F7" s="32">
        <v>-375.95649099999991</v>
      </c>
      <c r="G7" s="11">
        <v>1234.39458539</v>
      </c>
      <c r="H7" s="32">
        <v>-1234.39458539</v>
      </c>
      <c r="I7" s="32">
        <v>-858.43809070999998</v>
      </c>
      <c r="J7" s="32">
        <v>0</v>
      </c>
      <c r="K7" s="32">
        <v>-375.95649467999999</v>
      </c>
      <c r="L7" s="16"/>
      <c r="M7" s="32">
        <v>-1.3900000794819789E-6</v>
      </c>
      <c r="N7" s="32">
        <v>2.2899999976289109E-6</v>
      </c>
      <c r="O7" s="32">
        <v>0</v>
      </c>
      <c r="P7" s="32">
        <v>-3.6800000771108898E-6</v>
      </c>
    </row>
    <row r="8" spans="1:19" s="15" customFormat="1" ht="19.5" customHeight="1" x14ac:dyDescent="0.25">
      <c r="A8" s="12">
        <v>1993</v>
      </c>
      <c r="B8" s="13" t="s">
        <v>410</v>
      </c>
      <c r="C8" s="34">
        <v>41.533436000000002</v>
      </c>
      <c r="D8" s="34">
        <v>-34.76870799999999</v>
      </c>
      <c r="E8" s="34">
        <v>76.302143999999998</v>
      </c>
      <c r="F8" s="34">
        <v>0</v>
      </c>
      <c r="G8" s="57">
        <v>252.86688626999998</v>
      </c>
      <c r="H8" s="34">
        <v>252.86688626999998</v>
      </c>
      <c r="I8" s="34">
        <v>101.70300080000003</v>
      </c>
      <c r="J8" s="34">
        <v>155.96278674999999</v>
      </c>
      <c r="K8" s="34">
        <v>-4.7989012800000239</v>
      </c>
      <c r="L8" s="14"/>
      <c r="M8" s="34">
        <v>211.33345026999999</v>
      </c>
      <c r="N8" s="34">
        <v>136.47170880000002</v>
      </c>
      <c r="O8" s="34">
        <v>79.660642749999994</v>
      </c>
      <c r="P8" s="34">
        <v>-4.7989012800000239</v>
      </c>
    </row>
    <row r="9" spans="1:19" ht="19.5" customHeight="1" x14ac:dyDescent="0.25">
      <c r="A9" s="9">
        <v>1311</v>
      </c>
      <c r="B9" s="10" t="s">
        <v>402</v>
      </c>
      <c r="C9" s="32">
        <v>208.48088999999996</v>
      </c>
      <c r="D9" s="32">
        <v>144.68243000000001</v>
      </c>
      <c r="E9" s="32">
        <v>0</v>
      </c>
      <c r="F9" s="32">
        <v>63.798459999999949</v>
      </c>
      <c r="G9" s="11">
        <v>203.54836317999997</v>
      </c>
      <c r="H9" s="32">
        <v>203.54836317999997</v>
      </c>
      <c r="I9" s="32">
        <v>141.90841027000005</v>
      </c>
      <c r="J9" s="32">
        <v>0</v>
      </c>
      <c r="K9" s="32">
        <v>61.63995290999992</v>
      </c>
      <c r="L9" s="16"/>
      <c r="M9" s="32">
        <v>-4.9325268199999925</v>
      </c>
      <c r="N9" s="32">
        <v>-2.7740197299999636</v>
      </c>
      <c r="O9" s="32">
        <v>0</v>
      </c>
      <c r="P9" s="32">
        <v>-2.1585070900000289</v>
      </c>
    </row>
    <row r="10" spans="1:19" s="15" customFormat="1" ht="19.5" customHeight="1" x14ac:dyDescent="0.25">
      <c r="A10" s="12">
        <v>1320</v>
      </c>
      <c r="B10" s="13" t="s">
        <v>403</v>
      </c>
      <c r="C10" s="34">
        <v>269.48117799999989</v>
      </c>
      <c r="D10" s="34">
        <v>189.12202399999998</v>
      </c>
      <c r="E10" s="34">
        <v>74.733021999999991</v>
      </c>
      <c r="F10" s="34">
        <v>5.6261319999999131</v>
      </c>
      <c r="G10" s="57">
        <v>264.36712026999999</v>
      </c>
      <c r="H10" s="34">
        <v>264.36712026999999</v>
      </c>
      <c r="I10" s="34">
        <v>180.77450233999997</v>
      </c>
      <c r="J10" s="34">
        <v>88.587106779999999</v>
      </c>
      <c r="K10" s="34">
        <v>-4.994488849999982</v>
      </c>
      <c r="L10" s="14"/>
      <c r="M10" s="34">
        <v>-5.1140577299998995</v>
      </c>
      <c r="N10" s="34">
        <v>-8.3475216600000124</v>
      </c>
      <c r="O10" s="34">
        <v>13.854084780000008</v>
      </c>
      <c r="P10" s="34">
        <v>-10.620620849999895</v>
      </c>
    </row>
    <row r="11" spans="1:19" ht="19.5" customHeight="1" x14ac:dyDescent="0.25">
      <c r="A11" s="9">
        <v>1102</v>
      </c>
      <c r="B11" s="10" t="s">
        <v>399</v>
      </c>
      <c r="C11" s="32">
        <v>159.85303400000004</v>
      </c>
      <c r="D11" s="32">
        <v>84.481975000000006</v>
      </c>
      <c r="E11" s="32">
        <v>36.218169999999994</v>
      </c>
      <c r="F11" s="32">
        <v>39.152889000000037</v>
      </c>
      <c r="G11" s="11">
        <v>158.82673813999997</v>
      </c>
      <c r="H11" s="32">
        <v>158.82673813999997</v>
      </c>
      <c r="I11" s="32">
        <v>84.302077389999994</v>
      </c>
      <c r="J11" s="32">
        <v>35.393857370000006</v>
      </c>
      <c r="K11" s="32">
        <v>39.130803379999975</v>
      </c>
      <c r="L11" s="32"/>
      <c r="M11" s="32">
        <v>-1.0262958600000616</v>
      </c>
      <c r="N11" s="32">
        <v>-0.17989761000001181</v>
      </c>
      <c r="O11" s="32">
        <v>-0.82431262999998722</v>
      </c>
      <c r="P11" s="32">
        <v>-2.2085620000062534E-2</v>
      </c>
    </row>
    <row r="12" spans="1:19" s="15" customFormat="1" ht="19.5" customHeight="1" x14ac:dyDescent="0.25">
      <c r="A12" s="12">
        <v>1330</v>
      </c>
      <c r="B12" s="13" t="s">
        <v>404</v>
      </c>
      <c r="C12" s="34">
        <v>-84.139960000000045</v>
      </c>
      <c r="D12" s="34">
        <v>-55.713879999999996</v>
      </c>
      <c r="E12" s="34">
        <v>0</v>
      </c>
      <c r="F12" s="34">
        <v>-28.426080000000049</v>
      </c>
      <c r="G12" s="57">
        <v>84.617795020000145</v>
      </c>
      <c r="H12" s="34">
        <v>-84.617795020000145</v>
      </c>
      <c r="I12" s="34">
        <v>-54.075451620000003</v>
      </c>
      <c r="J12" s="34">
        <v>-6.2027069999999997E-2</v>
      </c>
      <c r="K12" s="34">
        <v>-30.480316330000143</v>
      </c>
      <c r="L12" s="14"/>
      <c r="M12" s="34">
        <v>-0.47783502000010003</v>
      </c>
      <c r="N12" s="34">
        <v>1.6384283799999935</v>
      </c>
      <c r="O12" s="34">
        <v>-6.2027069999999997E-2</v>
      </c>
      <c r="P12" s="34">
        <v>-2.0542363300000934</v>
      </c>
    </row>
    <row r="13" spans="1:19" ht="19.5" customHeight="1" x14ac:dyDescent="0.25">
      <c r="A13" s="9">
        <v>1101</v>
      </c>
      <c r="B13" s="10" t="s">
        <v>398</v>
      </c>
      <c r="C13" s="32">
        <v>44.977974000000046</v>
      </c>
      <c r="D13" s="32">
        <v>25.119319999999998</v>
      </c>
      <c r="E13" s="32">
        <v>1.8544389999999993</v>
      </c>
      <c r="F13" s="32">
        <v>18.004215000000048</v>
      </c>
      <c r="G13" s="11">
        <v>44.792067199999984</v>
      </c>
      <c r="H13" s="32">
        <v>44.792067199999984</v>
      </c>
      <c r="I13" s="32">
        <v>25.393999139999995</v>
      </c>
      <c r="J13" s="32">
        <v>1.74675494</v>
      </c>
      <c r="K13" s="32">
        <v>17.65131311999999</v>
      </c>
      <c r="L13" s="16"/>
      <c r="M13" s="32">
        <v>-0.18590680000006188</v>
      </c>
      <c r="N13" s="32">
        <v>0.27467913999999638</v>
      </c>
      <c r="O13" s="32">
        <v>-0.1076840599999993</v>
      </c>
      <c r="P13" s="32">
        <v>-0.35290188000005895</v>
      </c>
    </row>
    <row r="14" spans="1:19" s="15" customFormat="1" ht="19.5" customHeight="1" x14ac:dyDescent="0.25">
      <c r="A14" s="12">
        <v>1103</v>
      </c>
      <c r="B14" s="13" t="s">
        <v>400</v>
      </c>
      <c r="C14" s="34">
        <v>71.992624000000021</v>
      </c>
      <c r="D14" s="34">
        <v>69.785782000000012</v>
      </c>
      <c r="E14" s="34">
        <v>1.6829649999999994</v>
      </c>
      <c r="F14" s="34">
        <v>0.52387700000000947</v>
      </c>
      <c r="G14" s="57">
        <v>19.497916629999999</v>
      </c>
      <c r="H14" s="34">
        <v>19.497916629999999</v>
      </c>
      <c r="I14" s="34">
        <v>19.086344620000002</v>
      </c>
      <c r="J14" s="34">
        <v>8.2799999999999999E-2</v>
      </c>
      <c r="K14" s="34">
        <v>0.32877200999999689</v>
      </c>
      <c r="L14" s="34"/>
      <c r="M14" s="34">
        <v>-52.494707370000022</v>
      </c>
      <c r="N14" s="34">
        <v>-50.699437380000006</v>
      </c>
      <c r="O14" s="34">
        <v>-1.6001649999999994</v>
      </c>
      <c r="P14" s="34">
        <v>-0.19510499000001613</v>
      </c>
    </row>
    <row r="15" spans="1:19" ht="19.5" customHeight="1" x14ac:dyDescent="0.25">
      <c r="A15" s="9">
        <v>1350</v>
      </c>
      <c r="B15" s="10" t="s">
        <v>407</v>
      </c>
      <c r="C15" s="32">
        <v>0</v>
      </c>
      <c r="D15" s="32">
        <v>0</v>
      </c>
      <c r="E15" s="32">
        <v>0</v>
      </c>
      <c r="F15" s="32">
        <v>0</v>
      </c>
      <c r="G15" s="11">
        <v>1.4477896699999999</v>
      </c>
      <c r="H15" s="32">
        <v>-1.4477896699999999</v>
      </c>
      <c r="I15" s="32">
        <v>0</v>
      </c>
      <c r="J15" s="32">
        <v>0</v>
      </c>
      <c r="K15" s="32">
        <v>-1.4477896699999999</v>
      </c>
      <c r="L15" s="16"/>
      <c r="M15" s="32">
        <v>-1.4477896699999999</v>
      </c>
      <c r="N15" s="32">
        <v>0</v>
      </c>
      <c r="O15" s="32">
        <v>0</v>
      </c>
      <c r="P15" s="32">
        <v>-1.4477896699999999</v>
      </c>
    </row>
    <row r="16" spans="1:19" s="15" customFormat="1" ht="19.5" customHeight="1" x14ac:dyDescent="0.25">
      <c r="A16" s="12">
        <v>1340</v>
      </c>
      <c r="B16" s="13" t="s">
        <v>85</v>
      </c>
      <c r="C16" s="34">
        <v>2.0622360000000008</v>
      </c>
      <c r="D16" s="34">
        <v>0</v>
      </c>
      <c r="E16" s="34">
        <v>9.9999999999999995E-7</v>
      </c>
      <c r="F16" s="34">
        <v>2.0622350000000007</v>
      </c>
      <c r="G16" s="57">
        <v>2.0622344299999997</v>
      </c>
      <c r="H16" s="34">
        <v>2.0622344299999997</v>
      </c>
      <c r="I16" s="34">
        <v>0</v>
      </c>
      <c r="J16" s="34">
        <v>1.399999838322401E-7</v>
      </c>
      <c r="K16" s="34">
        <v>2.0622342900000157</v>
      </c>
      <c r="L16" s="14"/>
      <c r="M16" s="34">
        <v>-1.5700000011165116E-6</v>
      </c>
      <c r="N16" s="34">
        <v>0</v>
      </c>
      <c r="O16" s="34">
        <v>-8.6000001616775983E-7</v>
      </c>
      <c r="P16" s="34">
        <v>-7.0999998494875178E-7</v>
      </c>
    </row>
    <row r="17" spans="1:16" ht="19.5" customHeight="1" x14ac:dyDescent="0.25">
      <c r="A17" s="9">
        <v>1991</v>
      </c>
      <c r="B17" s="10" t="s">
        <v>409</v>
      </c>
      <c r="C17" s="32">
        <v>0</v>
      </c>
      <c r="D17" s="32">
        <v>0</v>
      </c>
      <c r="E17" s="32">
        <v>0</v>
      </c>
      <c r="F17" s="32">
        <v>0</v>
      </c>
      <c r="G17" s="11">
        <v>1.1641532182693481E-16</v>
      </c>
      <c r="H17" s="32">
        <v>1.1641532182693481E-16</v>
      </c>
      <c r="I17" s="32">
        <v>0.40374875999999993</v>
      </c>
      <c r="J17" s="32">
        <v>0</v>
      </c>
      <c r="K17" s="32">
        <v>-0.40374875999999982</v>
      </c>
      <c r="L17" s="16"/>
      <c r="M17" s="32">
        <v>1.1641532182693481E-16</v>
      </c>
      <c r="N17" s="32">
        <v>0.40374875999999993</v>
      </c>
      <c r="O17" s="32">
        <v>0</v>
      </c>
      <c r="P17" s="32">
        <v>-0.40374875999999982</v>
      </c>
    </row>
    <row r="18" spans="1:16" s="15" customFormat="1" ht="19.5" customHeight="1" x14ac:dyDescent="0.25">
      <c r="A18" s="12">
        <v>1910</v>
      </c>
      <c r="B18" s="13" t="s">
        <v>88</v>
      </c>
      <c r="C18" s="34">
        <v>17.199166999999996</v>
      </c>
      <c r="D18" s="34">
        <v>0</v>
      </c>
      <c r="E18" s="34">
        <v>17.199166999999996</v>
      </c>
      <c r="F18" s="34">
        <v>0</v>
      </c>
      <c r="G18" s="57">
        <v>17.199166999999999</v>
      </c>
      <c r="H18" s="34">
        <v>17.199166999999999</v>
      </c>
      <c r="I18" s="34">
        <v>0</v>
      </c>
      <c r="J18" s="34">
        <v>18.155957190000002</v>
      </c>
      <c r="K18" s="34">
        <v>-0.95679019000000309</v>
      </c>
      <c r="L18" s="14"/>
      <c r="M18" s="34">
        <v>0</v>
      </c>
      <c r="N18" s="34">
        <v>0</v>
      </c>
      <c r="O18" s="34">
        <v>0.95679019000000665</v>
      </c>
      <c r="P18" s="34">
        <v>-0.95679019000000665</v>
      </c>
    </row>
    <row r="19" spans="1:16" s="15" customFormat="1" ht="19.5" customHeight="1" x14ac:dyDescent="0.25">
      <c r="A19" s="9">
        <v>1210</v>
      </c>
      <c r="B19" s="10" t="s">
        <v>415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149999999999999" customHeight="1" x14ac:dyDescent="0.25">
      <c r="A20" s="12">
        <v>1810</v>
      </c>
      <c r="B20" s="13" t="s">
        <v>408</v>
      </c>
      <c r="C20" s="142">
        <v>0</v>
      </c>
      <c r="D20" s="142">
        <v>0</v>
      </c>
      <c r="E20" s="142">
        <v>0</v>
      </c>
      <c r="F20" s="142">
        <v>0</v>
      </c>
      <c r="G20" s="143">
        <v>0</v>
      </c>
      <c r="H20" s="142">
        <v>0</v>
      </c>
      <c r="I20" s="142">
        <v>-1.1542812099999999</v>
      </c>
      <c r="J20" s="142">
        <v>6.0437280000000003E-2</v>
      </c>
      <c r="K20" s="142">
        <v>1.09384393</v>
      </c>
      <c r="L20" s="19"/>
      <c r="M20" s="142">
        <v>0</v>
      </c>
      <c r="N20" s="142">
        <v>-1.1542812099999999</v>
      </c>
      <c r="O20" s="142">
        <v>6.0437280000000003E-2</v>
      </c>
      <c r="P20" s="142">
        <v>1.09384393</v>
      </c>
    </row>
    <row r="21" spans="1:16" s="15" customFormat="1" ht="19.5" customHeight="1" x14ac:dyDescent="0.25">
      <c r="A21" s="54">
        <v>1992</v>
      </c>
      <c r="B21" s="98" t="s">
        <v>90</v>
      </c>
      <c r="C21" s="33">
        <v>0</v>
      </c>
      <c r="D21" s="33">
        <v>-59.573816999999998</v>
      </c>
      <c r="E21" s="33">
        <v>59.573816999999998</v>
      </c>
      <c r="F21" s="33">
        <v>0</v>
      </c>
      <c r="G21" s="11">
        <v>0</v>
      </c>
      <c r="H21" s="33">
        <v>0</v>
      </c>
      <c r="I21" s="33">
        <v>-71.301955170000014</v>
      </c>
      <c r="J21" s="33">
        <v>59.471246150000006</v>
      </c>
      <c r="K21" s="33">
        <v>11.830709020000008</v>
      </c>
      <c r="L21" s="56"/>
      <c r="M21" s="33">
        <v>0</v>
      </c>
      <c r="N21" s="33">
        <v>-11.728138170000015</v>
      </c>
      <c r="O21" s="33">
        <v>-0.10257084999999222</v>
      </c>
      <c r="P21" s="33">
        <v>11.830709020000008</v>
      </c>
    </row>
    <row r="22" spans="1:16" ht="12" customHeight="1" x14ac:dyDescent="0.25">
      <c r="A22" s="20"/>
      <c r="B22" s="21"/>
      <c r="C22" s="22"/>
      <c r="D22" s="22"/>
      <c r="E22" s="22"/>
      <c r="F22" s="22"/>
      <c r="G22" s="14"/>
      <c r="H22" s="23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25">
      <c r="A23" s="24"/>
      <c r="B23" s="25" t="s">
        <v>93</v>
      </c>
      <c r="C23" s="26">
        <v>14657.968354000008</v>
      </c>
      <c r="D23" s="26">
        <v>9401.0659340000038</v>
      </c>
      <c r="E23" s="26">
        <v>1557.7981260000001</v>
      </c>
      <c r="F23" s="26">
        <v>3699.1042940000038</v>
      </c>
      <c r="G23" s="27"/>
      <c r="H23" s="26">
        <v>14578.885634519995</v>
      </c>
      <c r="I23" s="26">
        <v>9264.4899811899995</v>
      </c>
      <c r="J23" s="26">
        <v>1660.1811710500001</v>
      </c>
      <c r="K23" s="27">
        <v>3654.2144822799951</v>
      </c>
      <c r="L23" s="27"/>
      <c r="M23" s="26">
        <v>-79.082719480015271</v>
      </c>
      <c r="N23" s="26">
        <v>-136.57595281000204</v>
      </c>
      <c r="O23" s="26">
        <v>102.38304504999998</v>
      </c>
      <c r="P23" s="26">
        <v>-44.889811720013213</v>
      </c>
    </row>
    <row r="24" spans="1:16" ht="15" customHeight="1" x14ac:dyDescent="0.25">
      <c r="A24" s="4"/>
      <c r="B24" s="6"/>
      <c r="C24" s="5"/>
      <c r="D24" s="5"/>
      <c r="E24" s="5"/>
      <c r="F24" s="5"/>
      <c r="G24" s="29"/>
      <c r="H24" s="5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">
      <c r="A25" s="82" t="s">
        <v>467</v>
      </c>
      <c r="B25" s="5"/>
      <c r="C25" s="121" t="s">
        <v>456</v>
      </c>
      <c r="D25" s="5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">
      <c r="A26" s="4"/>
      <c r="B26" s="5"/>
      <c r="C26" s="121" t="s">
        <v>457</v>
      </c>
      <c r="D26" s="5"/>
      <c r="E26" s="5"/>
      <c r="F26" s="5"/>
      <c r="G26" s="29"/>
      <c r="H26" s="5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3">
      <c r="A27" s="4"/>
      <c r="B27" s="5"/>
      <c r="C27" s="121"/>
      <c r="D27" s="7"/>
      <c r="E27" s="5"/>
      <c r="F27" s="5"/>
      <c r="G27" s="29"/>
      <c r="H27" s="5"/>
      <c r="I27" s="5"/>
      <c r="J27" s="5"/>
      <c r="K27" s="5"/>
      <c r="L27" s="29"/>
      <c r="M27" s="5"/>
      <c r="N27" s="5"/>
      <c r="O27" s="5"/>
      <c r="P27" s="5"/>
    </row>
    <row r="28" spans="1:16" ht="15" customHeight="1" x14ac:dyDescent="0.25">
      <c r="A28" s="82" t="s">
        <v>394</v>
      </c>
      <c r="B28" s="5"/>
      <c r="C28" s="110" t="s">
        <v>414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15" customHeight="1" x14ac:dyDescent="0.25">
      <c r="A29" s="100" t="s">
        <v>395</v>
      </c>
      <c r="C29" s="158" t="s">
        <v>462</v>
      </c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</row>
    <row r="30" spans="1:16" x14ac:dyDescent="0.25">
      <c r="A30" s="100" t="s">
        <v>396</v>
      </c>
      <c r="C30" s="159" t="s">
        <v>460</v>
      </c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</row>
    <row r="31" spans="1:16" x14ac:dyDescent="0.25">
      <c r="A31" s="100" t="s">
        <v>397</v>
      </c>
      <c r="C31" s="159" t="s">
        <v>461</v>
      </c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  <row r="32" spans="1:16" x14ac:dyDescent="0.25"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</row>
    <row r="34" spans="1:1" x14ac:dyDescent="0.25">
      <c r="A34" s="100" t="s">
        <v>458</v>
      </c>
    </row>
  </sheetData>
  <mergeCells count="9">
    <mergeCell ref="C32:P32"/>
    <mergeCell ref="C29:P29"/>
    <mergeCell ref="C30:P30"/>
    <mergeCell ref="C31:P31"/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0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9" customFormat="1" ht="47.45" customHeight="1" x14ac:dyDescent="0.25">
      <c r="A4" s="156" t="s">
        <v>374</v>
      </c>
      <c r="B4" s="157"/>
      <c r="C4" s="153" t="s">
        <v>370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</row>
    <row r="5" spans="1:19" s="59" customFormat="1" ht="15.6" customHeight="1" x14ac:dyDescent="0.25">
      <c r="A5" s="58"/>
      <c r="B5" s="60"/>
      <c r="C5" s="155" t="e">
        <f>"Forecast"&amp;" "&amp;"-"&amp;" "&amp;#REF!&amp;" "&amp;"(MTD)"</f>
        <v>#REF!</v>
      </c>
      <c r="D5" s="155"/>
      <c r="E5" s="155"/>
      <c r="F5" s="155"/>
      <c r="G5" s="61"/>
      <c r="H5" s="155" t="e">
        <f>"Actuals"&amp;" "&amp;"-"&amp;" "&amp;#REF!&amp;" "&amp;"(MTD)"</f>
        <v>#REF!</v>
      </c>
      <c r="I5" s="155"/>
      <c r="J5" s="155"/>
      <c r="K5" s="155"/>
      <c r="L5" s="61"/>
      <c r="M5" s="155" t="s">
        <v>252</v>
      </c>
      <c r="N5" s="155"/>
      <c r="O5" s="155"/>
      <c r="P5" s="155"/>
      <c r="Q5" s="62"/>
      <c r="S5" s="63"/>
    </row>
    <row r="6" spans="1:19" s="59" customFormat="1" ht="15.6" customHeight="1" x14ac:dyDescent="0.25">
      <c r="A6" s="64" t="s">
        <v>68</v>
      </c>
      <c r="B6" s="65" t="s">
        <v>69</v>
      </c>
      <c r="C6" s="66" t="s">
        <v>70</v>
      </c>
      <c r="D6" s="66" t="s">
        <v>71</v>
      </c>
      <c r="E6" s="66" t="s">
        <v>72</v>
      </c>
      <c r="F6" s="66" t="s">
        <v>73</v>
      </c>
      <c r="G6" s="61"/>
      <c r="H6" s="66" t="s">
        <v>70</v>
      </c>
      <c r="I6" s="66" t="s">
        <v>71</v>
      </c>
      <c r="J6" s="66" t="s">
        <v>72</v>
      </c>
      <c r="K6" s="66" t="s">
        <v>73</v>
      </c>
      <c r="L6" s="61"/>
      <c r="M6" s="66" t="s">
        <v>70</v>
      </c>
      <c r="N6" s="66" t="s">
        <v>71</v>
      </c>
      <c r="O6" s="66" t="s">
        <v>72</v>
      </c>
      <c r="P6" s="66" t="s">
        <v>73</v>
      </c>
      <c r="Q6" s="67"/>
    </row>
    <row r="7" spans="1:19" ht="19.5" customHeight="1" x14ac:dyDescent="0.25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25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7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7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7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7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25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7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25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25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7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25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25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7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25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25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7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25">
      <c r="A23" s="54">
        <v>1992</v>
      </c>
      <c r="B23" s="55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25">
      <c r="A24" s="12">
        <v>2003</v>
      </c>
      <c r="B24" s="13" t="s">
        <v>92</v>
      </c>
      <c r="C24" s="71">
        <f>SUMIF('MC Fcst Exp. (1101-1337)'!$C:$C,$A24,'MC Fcst Exp. (1101-1337)'!$AP:$AP)/$A$2</f>
        <v>0</v>
      </c>
      <c r="D24" s="71">
        <f>SUMIF('MC Fcst Fed. Rec. (1101-1337)'!$C:$C,$A24,'MC Fcst Fed. Rec. (1101-1337)'!$AP:$AP)/$A$2</f>
        <v>0</v>
      </c>
      <c r="E24" s="71">
        <f>SUMIF('MC Fcst Oth. Rec. (1101-1337)'!$C:$C,$A24,'MC Fcst Oth. Rec. (1101-1337)'!$AP:$AP)/$A$2</f>
        <v>0</v>
      </c>
      <c r="F24" s="71">
        <f t="shared" si="0"/>
        <v>0</v>
      </c>
      <c r="G24" s="57"/>
      <c r="H24" s="71" t="e">
        <f>SUMIFS(#REF!,#REF!,$H$1,#REF!,$A$1,#REF!,$A24)/$A$2</f>
        <v>#REF!</v>
      </c>
      <c r="I24" s="71" t="e">
        <f>SUMIFS(#REF!,#REF!,$I$1,#REF!,$A$1,#REF!,$A24,#REF!,$I$2)/$A$2</f>
        <v>#REF!</v>
      </c>
      <c r="J24" s="71" t="e">
        <f>SUMIFS(#REF!,#REF!,$I$1,#REF!,$A$1,#REF!,$A24,#REF!,$J$2)/$A$2</f>
        <v>#REF!</v>
      </c>
      <c r="K24" s="71" t="e">
        <f t="shared" si="1"/>
        <v>#REF!</v>
      </c>
      <c r="L24" s="14"/>
      <c r="M24" s="71" t="e">
        <f t="shared" si="2"/>
        <v>#REF!</v>
      </c>
      <c r="N24" s="71" t="e">
        <f t="shared" si="3"/>
        <v>#REF!</v>
      </c>
      <c r="O24" s="71" t="e">
        <f t="shared" si="4"/>
        <v>#REF!</v>
      </c>
      <c r="P24" s="71" t="e">
        <f t="shared" si="5"/>
        <v>#REF!</v>
      </c>
    </row>
    <row r="25" spans="1:16" ht="12" customHeight="1" x14ac:dyDescent="0.25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25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25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25">
      <c r="A28" s="82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25">
      <c r="A29" s="82" t="s">
        <v>373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25">
      <c r="A31" s="82" t="s">
        <v>394</v>
      </c>
    </row>
    <row r="32" spans="1:16" x14ac:dyDescent="0.25">
      <c r="A32" s="100" t="s">
        <v>395</v>
      </c>
    </row>
    <row r="33" spans="1:1" x14ac:dyDescent="0.25">
      <c r="A33" s="100" t="s">
        <v>396</v>
      </c>
    </row>
    <row r="34" spans="1:1" x14ac:dyDescent="0.25">
      <c r="A34" s="100" t="s">
        <v>397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9" customFormat="1" ht="47.45" customHeight="1" x14ac:dyDescent="0.25">
      <c r="A4" s="156" t="s">
        <v>374</v>
      </c>
      <c r="B4" s="157"/>
      <c r="C4" s="153" t="s">
        <v>390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</row>
    <row r="5" spans="1:19" s="59" customFormat="1" ht="15.6" customHeight="1" x14ac:dyDescent="0.25">
      <c r="A5" s="58"/>
      <c r="B5" s="60"/>
      <c r="C5" s="155" t="e">
        <f>"Forecast"&amp;" "&amp;"-"&amp;" "&amp;#REF!&amp;" "&amp;"(YTD)"</f>
        <v>#REF!</v>
      </c>
      <c r="D5" s="155"/>
      <c r="E5" s="155"/>
      <c r="F5" s="155"/>
      <c r="G5" s="61"/>
      <c r="H5" s="155" t="e">
        <f>"Actuals"&amp;" "&amp;"-"&amp;" "&amp;#REF!&amp;" "&amp;"(YTD)"</f>
        <v>#REF!</v>
      </c>
      <c r="I5" s="155"/>
      <c r="J5" s="155"/>
      <c r="K5" s="155"/>
      <c r="L5" s="61"/>
      <c r="M5" s="155" t="s">
        <v>252</v>
      </c>
      <c r="N5" s="155"/>
      <c r="O5" s="155"/>
      <c r="P5" s="155"/>
      <c r="Q5" s="62"/>
      <c r="S5" s="63"/>
    </row>
    <row r="6" spans="1:19" s="59" customFormat="1" ht="15.6" customHeight="1" x14ac:dyDescent="0.25">
      <c r="A6" s="64" t="s">
        <v>68</v>
      </c>
      <c r="B6" s="65" t="s">
        <v>69</v>
      </c>
      <c r="C6" s="99" t="s">
        <v>70</v>
      </c>
      <c r="D6" s="99" t="s">
        <v>71</v>
      </c>
      <c r="E6" s="99" t="s">
        <v>72</v>
      </c>
      <c r="F6" s="99" t="s">
        <v>73</v>
      </c>
      <c r="G6" s="61" t="s">
        <v>388</v>
      </c>
      <c r="H6" s="99" t="s">
        <v>70</v>
      </c>
      <c r="I6" s="99" t="s">
        <v>71</v>
      </c>
      <c r="J6" s="99" t="s">
        <v>72</v>
      </c>
      <c r="K6" s="99" t="s">
        <v>73</v>
      </c>
      <c r="L6" s="61" t="s">
        <v>388</v>
      </c>
      <c r="M6" s="99" t="s">
        <v>70</v>
      </c>
      <c r="N6" s="99" t="s">
        <v>71</v>
      </c>
      <c r="O6" s="99" t="s">
        <v>72</v>
      </c>
      <c r="P6" s="99" t="s">
        <v>73</v>
      </c>
      <c r="Q6" s="67"/>
    </row>
    <row r="7" spans="1:19" ht="19.5" customHeight="1" x14ac:dyDescent="0.25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25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7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25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25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7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25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25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7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25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25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7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25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25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7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25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25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7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25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25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7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25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25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7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25">
      <c r="A23" s="54">
        <v>1992</v>
      </c>
      <c r="B23" s="55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6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25">
      <c r="A24" s="12">
        <v>2003</v>
      </c>
      <c r="B24" s="13" t="s">
        <v>92</v>
      </c>
      <c r="C24" s="71">
        <f>SUMIF('MC Fcst Exp. (1101-1337)'!$C:$C,$A24,'MC Fcst Exp. (1101-1337)'!$AQ:$AQ)/$A$2</f>
        <v>0</v>
      </c>
      <c r="D24" s="71">
        <f>SUMIF('MC Fcst Fed. Rec. (1101-1337)'!$C:$C,$A24,'MC Fcst Fed. Rec. (1101-1337)'!$AQ:$AQ)/$A$2</f>
        <v>0</v>
      </c>
      <c r="E24" s="71">
        <f>SUMIF('MC Fcst Oth. Rec. (1101-1337)'!$C:$C,$A24,'MC Fcst Oth. Rec. (1101-1337)'!$AQ:$AQ)/$A$2</f>
        <v>0</v>
      </c>
      <c r="F24" s="71">
        <f t="shared" si="0"/>
        <v>0</v>
      </c>
      <c r="G24" s="57" t="e">
        <f t="shared" si="1"/>
        <v>#REF!</v>
      </c>
      <c r="H24" s="71" t="e">
        <f>SUMIFS(#REF!,#REF!,$H$1,#REF!,$A$1,#REF!,$A24)/$A$2</f>
        <v>#REF!</v>
      </c>
      <c r="I24" s="71" t="e">
        <f>SUMIFS(#REF!,#REF!,$I$1,#REF!,$A$1,#REF!,$A24,#REF!,$I$2)/$A$2</f>
        <v>#REF!</v>
      </c>
      <c r="J24" s="71" t="e">
        <f>SUMIFS(#REF!,#REF!,$I$1,#REF!,$A$1,#REF!,$A24,#REF!,$J$2)/$A$2</f>
        <v>#REF!</v>
      </c>
      <c r="K24" s="71" t="e">
        <f t="shared" si="2"/>
        <v>#REF!</v>
      </c>
      <c r="L24" s="14"/>
      <c r="M24" s="71" t="e">
        <f t="shared" si="3"/>
        <v>#REF!</v>
      </c>
      <c r="N24" s="71" t="e">
        <f t="shared" si="4"/>
        <v>#REF!</v>
      </c>
      <c r="O24" s="71" t="e">
        <f t="shared" si="5"/>
        <v>#REF!</v>
      </c>
      <c r="P24" s="71" t="e">
        <f t="shared" si="6"/>
        <v>#REF!</v>
      </c>
    </row>
    <row r="25" spans="1:16" ht="12" customHeight="1" x14ac:dyDescent="0.25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25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25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25">
      <c r="A28" s="82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25">
      <c r="A29" s="82" t="s">
        <v>373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25">
      <c r="A31" s="82" t="s">
        <v>394</v>
      </c>
    </row>
    <row r="32" spans="1:16" x14ac:dyDescent="0.25">
      <c r="A32" s="100" t="s">
        <v>395</v>
      </c>
    </row>
    <row r="33" spans="1:1" x14ac:dyDescent="0.25">
      <c r="A33" s="100" t="s">
        <v>396</v>
      </c>
    </row>
    <row r="34" spans="1:1" x14ac:dyDescent="0.25">
      <c r="A34" s="100" t="s">
        <v>397</v>
      </c>
    </row>
  </sheetData>
  <autoFilter ref="A6:P6" xr:uid="{00000000-0009-0000-0000-00000B000000}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9">
    <tabColor theme="4" tint="-0.249977111117893"/>
    <pageSetUpPr fitToPage="1"/>
  </sheetPr>
  <dimension ref="A2:S29"/>
  <sheetViews>
    <sheetView showGridLines="0" zoomScale="85" zoomScaleNormal="85" zoomScaleSheetLayoutView="70" workbookViewId="0">
      <selection activeCell="A5" sqref="A5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68" customFormat="1" ht="47.45" customHeight="1" x14ac:dyDescent="0.25">
      <c r="A2" s="156"/>
      <c r="B2" s="157"/>
      <c r="C2" s="153" t="s">
        <v>422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9" s="59" customFormat="1" ht="15.6" customHeight="1" x14ac:dyDescent="0.25">
      <c r="A3" s="58"/>
      <c r="B3" s="60"/>
      <c r="C3" s="155" t="s">
        <v>465</v>
      </c>
      <c r="D3" s="155"/>
      <c r="E3" s="155"/>
      <c r="F3" s="155"/>
      <c r="G3" s="61"/>
      <c r="H3" s="155" t="s">
        <v>466</v>
      </c>
      <c r="I3" s="155"/>
      <c r="J3" s="155"/>
      <c r="K3" s="155"/>
      <c r="L3" s="61"/>
      <c r="M3" s="155" t="s">
        <v>369</v>
      </c>
      <c r="N3" s="155"/>
      <c r="O3" s="155"/>
      <c r="P3" s="155"/>
      <c r="Q3" s="62"/>
      <c r="S3" s="63"/>
    </row>
    <row r="4" spans="1:19" s="59" customFormat="1" ht="15.75" x14ac:dyDescent="0.25">
      <c r="A4" s="64" t="s">
        <v>68</v>
      </c>
      <c r="B4" s="65" t="s">
        <v>69</v>
      </c>
      <c r="C4" s="66" t="s">
        <v>70</v>
      </c>
      <c r="D4" s="66" t="s">
        <v>71</v>
      </c>
      <c r="E4" s="66" t="s">
        <v>72</v>
      </c>
      <c r="F4" s="66" t="s">
        <v>73</v>
      </c>
      <c r="G4" s="61" t="s">
        <v>455</v>
      </c>
      <c r="H4" s="66" t="s">
        <v>70</v>
      </c>
      <c r="I4" s="66" t="s">
        <v>71</v>
      </c>
      <c r="J4" s="66" t="s">
        <v>72</v>
      </c>
      <c r="K4" s="66" t="s">
        <v>73</v>
      </c>
      <c r="L4" s="61" t="s">
        <v>455</v>
      </c>
      <c r="M4" s="66" t="s">
        <v>70</v>
      </c>
      <c r="N4" s="66" t="s">
        <v>71</v>
      </c>
      <c r="O4" s="66" t="s">
        <v>72</v>
      </c>
      <c r="P4" s="66" t="s">
        <v>73</v>
      </c>
      <c r="Q4" s="62"/>
    </row>
    <row r="5" spans="1:19" ht="19.5" customHeight="1" x14ac:dyDescent="0.25">
      <c r="A5" s="9">
        <v>1310</v>
      </c>
      <c r="B5" s="10" t="s">
        <v>412</v>
      </c>
      <c r="C5" s="11">
        <v>9.5859864300000002</v>
      </c>
      <c r="D5" s="11">
        <v>9.4639213099999999</v>
      </c>
      <c r="E5" s="11">
        <v>0</v>
      </c>
      <c r="F5" s="11">
        <v>0.12206512000000025</v>
      </c>
      <c r="G5" s="11">
        <v>10.26477259</v>
      </c>
      <c r="H5" s="11">
        <v>10.26477259</v>
      </c>
      <c r="I5" s="11">
        <v>10.264788800000003</v>
      </c>
      <c r="J5" s="11">
        <v>0</v>
      </c>
      <c r="K5" s="11">
        <v>-1.6210000003624714E-5</v>
      </c>
      <c r="L5" s="16"/>
      <c r="M5" s="11">
        <v>0.67878615999999958</v>
      </c>
      <c r="N5" s="11">
        <v>0.80086749000000346</v>
      </c>
      <c r="O5" s="11">
        <v>0</v>
      </c>
      <c r="P5" s="11">
        <v>-0.12208133000000387</v>
      </c>
      <c r="Q5" s="62"/>
    </row>
    <row r="6" spans="1:19" s="15" customFormat="1" ht="19.5" customHeight="1" x14ac:dyDescent="0.25">
      <c r="A6" s="12">
        <v>1311</v>
      </c>
      <c r="B6" s="13" t="s">
        <v>402</v>
      </c>
      <c r="C6" s="34">
        <v>0.60205304000000004</v>
      </c>
      <c r="D6" s="34">
        <v>0.60096934000000002</v>
      </c>
      <c r="E6" s="34">
        <v>0</v>
      </c>
      <c r="F6" s="34">
        <v>1.0837000000000208E-3</v>
      </c>
      <c r="G6" s="57">
        <v>0.63865000000000005</v>
      </c>
      <c r="H6" s="34">
        <v>0.63865000000000005</v>
      </c>
      <c r="I6" s="34">
        <v>0.63865000000000005</v>
      </c>
      <c r="J6" s="34">
        <v>0</v>
      </c>
      <c r="K6" s="34">
        <v>0</v>
      </c>
      <c r="L6" s="14"/>
      <c r="M6" s="34">
        <v>3.6596960000000012E-2</v>
      </c>
      <c r="N6" s="34">
        <v>3.7680660000000032E-2</v>
      </c>
      <c r="O6" s="34">
        <v>0</v>
      </c>
      <c r="P6" s="34">
        <v>-1.0837000000000208E-3</v>
      </c>
    </row>
    <row r="7" spans="1:19" ht="19.5" customHeight="1" x14ac:dyDescent="0.25">
      <c r="A7" s="9">
        <v>1320</v>
      </c>
      <c r="B7" s="10" t="s">
        <v>413</v>
      </c>
      <c r="C7" s="32">
        <v>-1.8301999999999999E-2</v>
      </c>
      <c r="D7" s="32">
        <v>-1.826906E-2</v>
      </c>
      <c r="E7" s="32">
        <v>0</v>
      </c>
      <c r="F7" s="32">
        <v>-3.2939999999998665E-5</v>
      </c>
      <c r="G7" s="11">
        <v>1.0990004199999999</v>
      </c>
      <c r="H7" s="32">
        <v>1.0990004199999999</v>
      </c>
      <c r="I7" s="32">
        <v>1.09577791</v>
      </c>
      <c r="J7" s="32">
        <v>3.2284899999999997E-3</v>
      </c>
      <c r="K7" s="32">
        <v>-5.9800000001544382E-6</v>
      </c>
      <c r="L7" s="16"/>
      <c r="M7" s="32">
        <v>1.1173024199999999</v>
      </c>
      <c r="N7" s="32">
        <v>1.11404697</v>
      </c>
      <c r="O7" s="32">
        <v>3.2284899999999997E-3</v>
      </c>
      <c r="P7" s="32">
        <v>2.6959999999937902E-5</v>
      </c>
    </row>
    <row r="8" spans="1:19" s="15" customFormat="1" ht="19.5" customHeight="1" x14ac:dyDescent="0.25">
      <c r="A8" s="12">
        <v>1102</v>
      </c>
      <c r="B8" s="13" t="s">
        <v>399</v>
      </c>
      <c r="C8" s="34">
        <v>0.27211679999999999</v>
      </c>
      <c r="D8" s="34">
        <v>0.27162699000000001</v>
      </c>
      <c r="E8" s="34">
        <v>0</v>
      </c>
      <c r="F8" s="34">
        <v>4.8980999999997943E-4</v>
      </c>
      <c r="G8" s="57">
        <v>0.15277941</v>
      </c>
      <c r="H8" s="34">
        <v>0.15277941</v>
      </c>
      <c r="I8" s="34">
        <v>0.15277941</v>
      </c>
      <c r="J8" s="34">
        <v>0</v>
      </c>
      <c r="K8" s="34">
        <v>0</v>
      </c>
      <c r="L8" s="14"/>
      <c r="M8" s="34">
        <v>-0.11933738999999999</v>
      </c>
      <c r="N8" s="34">
        <v>-0.11884758000000001</v>
      </c>
      <c r="O8" s="34">
        <v>0</v>
      </c>
      <c r="P8" s="34">
        <v>-4.8980999999997943E-4</v>
      </c>
    </row>
    <row r="9" spans="1:19" ht="19.5" customHeight="1" x14ac:dyDescent="0.25">
      <c r="A9" s="9">
        <v>1340</v>
      </c>
      <c r="B9" s="10" t="s">
        <v>85</v>
      </c>
      <c r="C9" s="32">
        <v>0.10682592</v>
      </c>
      <c r="D9" s="32">
        <v>0</v>
      </c>
      <c r="E9" s="32">
        <v>0</v>
      </c>
      <c r="F9" s="32">
        <v>0.10682592</v>
      </c>
      <c r="G9" s="11">
        <v>1.2287999999999988E-4</v>
      </c>
      <c r="H9" s="32">
        <v>1.2287999999999988E-4</v>
      </c>
      <c r="I9" s="32">
        <v>0</v>
      </c>
      <c r="J9" s="32">
        <v>0</v>
      </c>
      <c r="K9" s="32">
        <v>1.2287999999999988E-4</v>
      </c>
      <c r="L9" s="16"/>
      <c r="M9" s="32">
        <v>-0.10670304</v>
      </c>
      <c r="N9" s="32">
        <v>0</v>
      </c>
      <c r="O9" s="32">
        <v>0</v>
      </c>
      <c r="P9" s="32">
        <v>-0.10670304</v>
      </c>
    </row>
    <row r="10" spans="1:19" s="15" customFormat="1" ht="19.5" customHeight="1" x14ac:dyDescent="0.25">
      <c r="A10" s="12">
        <v>1330</v>
      </c>
      <c r="B10" s="13" t="s">
        <v>404</v>
      </c>
      <c r="C10" s="34">
        <v>0</v>
      </c>
      <c r="D10" s="34">
        <v>0</v>
      </c>
      <c r="E10" s="34">
        <v>0</v>
      </c>
      <c r="F10" s="34">
        <v>0</v>
      </c>
      <c r="G10" s="57">
        <v>3.8554350000000001E-2</v>
      </c>
      <c r="H10" s="34">
        <v>-3.8554350000000001E-2</v>
      </c>
      <c r="I10" s="34">
        <v>-3.7685090000000011E-2</v>
      </c>
      <c r="J10" s="34">
        <v>0</v>
      </c>
      <c r="K10" s="34">
        <v>-8.6925999999998976E-4</v>
      </c>
      <c r="L10" s="14"/>
      <c r="M10" s="34">
        <v>-3.8554350000000001E-2</v>
      </c>
      <c r="N10" s="34">
        <v>-3.7685090000000011E-2</v>
      </c>
      <c r="O10" s="34">
        <v>0</v>
      </c>
      <c r="P10" s="34">
        <v>-8.6925999999998976E-4</v>
      </c>
    </row>
    <row r="11" spans="1:19" ht="19.5" customHeight="1" x14ac:dyDescent="0.25">
      <c r="A11" s="9">
        <v>1331</v>
      </c>
      <c r="B11" s="10" t="s">
        <v>405</v>
      </c>
      <c r="C11" s="32">
        <v>-4.2961930000000002E-2</v>
      </c>
      <c r="D11" s="32">
        <v>-4.2884600000000002E-2</v>
      </c>
      <c r="E11" s="32">
        <v>0</v>
      </c>
      <c r="F11" s="32">
        <v>-7.7330000000000454E-5</v>
      </c>
      <c r="G11" s="11">
        <v>3.6172999999999999E-4</v>
      </c>
      <c r="H11" s="32">
        <v>3.6172999999999999E-4</v>
      </c>
      <c r="I11" s="32">
        <v>3.6172999999999999E-4</v>
      </c>
      <c r="J11" s="32">
        <v>0</v>
      </c>
      <c r="K11" s="32">
        <v>0</v>
      </c>
      <c r="L11" s="16"/>
      <c r="M11" s="32">
        <v>4.332366E-2</v>
      </c>
      <c r="N11" s="32">
        <v>4.3246329999999999E-2</v>
      </c>
      <c r="O11" s="32">
        <v>0</v>
      </c>
      <c r="P11" s="32">
        <v>7.7330000000000454E-5</v>
      </c>
    </row>
    <row r="12" spans="1:19" s="15" customFormat="1" ht="19.5" customHeight="1" x14ac:dyDescent="0.25">
      <c r="A12" s="12">
        <v>1993</v>
      </c>
      <c r="B12" s="13" t="s">
        <v>410</v>
      </c>
      <c r="C12" s="34">
        <v>4.6678560000000063E-2</v>
      </c>
      <c r="D12" s="34">
        <v>4.8995370000000066E-2</v>
      </c>
      <c r="E12" s="34">
        <v>0</v>
      </c>
      <c r="F12" s="34">
        <v>-2.3168100000000025E-3</v>
      </c>
      <c r="G12" s="57">
        <v>0</v>
      </c>
      <c r="H12" s="34">
        <v>0</v>
      </c>
      <c r="I12" s="34">
        <v>0</v>
      </c>
      <c r="J12" s="34">
        <v>0</v>
      </c>
      <c r="K12" s="34">
        <v>0</v>
      </c>
      <c r="L12" s="57"/>
      <c r="M12" s="34">
        <v>-4.6678560000000063E-2</v>
      </c>
      <c r="N12" s="34">
        <v>-4.8995370000000066E-2</v>
      </c>
      <c r="O12" s="34">
        <v>0</v>
      </c>
      <c r="P12" s="34">
        <v>2.3168100000000025E-3</v>
      </c>
    </row>
    <row r="13" spans="1:19" s="15" customFormat="1" ht="19.5" customHeight="1" x14ac:dyDescent="0.25">
      <c r="A13" s="9">
        <v>1101</v>
      </c>
      <c r="B13" s="10" t="s">
        <v>411</v>
      </c>
      <c r="C13" s="32">
        <v>1.1283649999999998E-2</v>
      </c>
      <c r="D13" s="32">
        <v>1.126332E-2</v>
      </c>
      <c r="E13" s="32">
        <v>0</v>
      </c>
      <c r="F13" s="32">
        <v>2.0329999999997225E-5</v>
      </c>
      <c r="G13" s="11">
        <v>1.1722330000000003E-2</v>
      </c>
      <c r="H13" s="32">
        <v>1.1722330000000003E-2</v>
      </c>
      <c r="I13" s="32">
        <v>1.172233E-2</v>
      </c>
      <c r="J13" s="32">
        <v>0</v>
      </c>
      <c r="K13" s="32">
        <v>3.4694469519536142E-18</v>
      </c>
      <c r="L13" s="16"/>
      <c r="M13" s="32">
        <v>4.3868000000000552E-4</v>
      </c>
      <c r="N13" s="32">
        <v>4.5900999999999928E-4</v>
      </c>
      <c r="O13" s="32">
        <v>0</v>
      </c>
      <c r="P13" s="32">
        <v>-2.0329999999993756E-5</v>
      </c>
    </row>
    <row r="14" spans="1:19" s="15" customFormat="1" ht="19.5" customHeight="1" x14ac:dyDescent="0.25">
      <c r="A14" s="12">
        <v>1350</v>
      </c>
      <c r="B14" s="13" t="s">
        <v>407</v>
      </c>
      <c r="C14" s="34">
        <v>-1.9964100000000001E-3</v>
      </c>
      <c r="D14" s="34">
        <v>0</v>
      </c>
      <c r="E14" s="34">
        <v>0</v>
      </c>
      <c r="F14" s="34">
        <v>-1.9964100000000001E-3</v>
      </c>
      <c r="G14" s="57">
        <v>0</v>
      </c>
      <c r="H14" s="34">
        <v>0</v>
      </c>
      <c r="I14" s="34">
        <v>0</v>
      </c>
      <c r="J14" s="34">
        <v>0</v>
      </c>
      <c r="K14" s="34">
        <v>0</v>
      </c>
      <c r="L14" s="14"/>
      <c r="M14" s="34">
        <v>1.9964100000000001E-3</v>
      </c>
      <c r="N14" s="34">
        <v>0</v>
      </c>
      <c r="O14" s="34">
        <v>0</v>
      </c>
      <c r="P14" s="34">
        <v>1.9964100000000001E-3</v>
      </c>
    </row>
    <row r="15" spans="1:19" s="15" customFormat="1" ht="19.5" customHeight="1" x14ac:dyDescent="0.25">
      <c r="A15" s="9">
        <v>1910</v>
      </c>
      <c r="B15" s="10" t="s">
        <v>88</v>
      </c>
      <c r="C15" s="137">
        <v>0.495</v>
      </c>
      <c r="D15" s="137">
        <v>0</v>
      </c>
      <c r="E15" s="137">
        <v>7.6099000000000002E-4</v>
      </c>
      <c r="F15" s="137">
        <v>0.49423900999999998</v>
      </c>
      <c r="G15" s="11">
        <v>0</v>
      </c>
      <c r="H15" s="137">
        <v>0</v>
      </c>
      <c r="I15" s="137">
        <v>0</v>
      </c>
      <c r="J15" s="137">
        <v>5.2399999999999998E-6</v>
      </c>
      <c r="K15" s="137">
        <v>-5.2399999999999998E-6</v>
      </c>
      <c r="L15" s="56"/>
      <c r="M15" s="137">
        <v>-0.495</v>
      </c>
      <c r="N15" s="137">
        <v>0</v>
      </c>
      <c r="O15" s="137">
        <v>-7.5575000000000002E-4</v>
      </c>
      <c r="P15" s="137">
        <v>-0.49424425</v>
      </c>
    </row>
    <row r="16" spans="1:19" s="15" customFormat="1" ht="19.5" customHeight="1" x14ac:dyDescent="0.25">
      <c r="A16" s="12">
        <v>1810</v>
      </c>
      <c r="B16" s="97" t="s">
        <v>408</v>
      </c>
      <c r="C16" s="138">
        <v>0</v>
      </c>
      <c r="D16" s="138">
        <v>-3.6439609999999997E-2</v>
      </c>
      <c r="E16" s="138">
        <v>0</v>
      </c>
      <c r="F16" s="138">
        <v>3.6439609999999997E-2</v>
      </c>
      <c r="G16" s="57">
        <v>0</v>
      </c>
      <c r="H16" s="138">
        <v>0</v>
      </c>
      <c r="I16" s="138">
        <v>-4.8657930000000002E-2</v>
      </c>
      <c r="J16" s="138">
        <v>0</v>
      </c>
      <c r="K16" s="138">
        <v>4.8657930000000002E-2</v>
      </c>
      <c r="L16" s="139"/>
      <c r="M16" s="138">
        <v>0</v>
      </c>
      <c r="N16" s="138">
        <v>-1.2218320000000005E-2</v>
      </c>
      <c r="O16" s="138">
        <v>0</v>
      </c>
      <c r="P16" s="138">
        <v>1.2218320000000005E-2</v>
      </c>
      <c r="Q16" s="75"/>
    </row>
    <row r="17" spans="1:17" s="15" customFormat="1" ht="19.5" customHeight="1" x14ac:dyDescent="0.25">
      <c r="A17" s="9">
        <v>1992</v>
      </c>
      <c r="B17" s="10" t="s">
        <v>90</v>
      </c>
      <c r="C17" s="140">
        <v>0</v>
      </c>
      <c r="D17" s="140">
        <v>0</v>
      </c>
      <c r="E17" s="140">
        <v>0</v>
      </c>
      <c r="F17" s="140">
        <v>0</v>
      </c>
      <c r="G17" s="11">
        <v>0</v>
      </c>
      <c r="H17" s="140">
        <v>0</v>
      </c>
      <c r="I17" s="140">
        <v>0</v>
      </c>
      <c r="J17" s="140">
        <v>0</v>
      </c>
      <c r="K17" s="140">
        <v>0</v>
      </c>
      <c r="L17" s="141"/>
      <c r="M17" s="140">
        <v>0</v>
      </c>
      <c r="N17" s="140">
        <v>0</v>
      </c>
      <c r="O17" s="140">
        <v>0</v>
      </c>
      <c r="P17" s="140">
        <v>0</v>
      </c>
      <c r="Q17" s="75"/>
    </row>
    <row r="18" spans="1:17" ht="12" customHeight="1" x14ac:dyDescent="0.25">
      <c r="A18" s="20"/>
      <c r="B18" s="21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7" s="28" customFormat="1" ht="19.5" customHeight="1" x14ac:dyDescent="0.25">
      <c r="A19" s="24"/>
      <c r="B19" s="25" t="s">
        <v>93</v>
      </c>
      <c r="C19" s="26">
        <v>11.056684059999997</v>
      </c>
      <c r="D19" s="26">
        <v>10.299183059999999</v>
      </c>
      <c r="E19" s="26">
        <v>7.6099000000000002E-4</v>
      </c>
      <c r="F19" s="26">
        <v>0.7567400099999978</v>
      </c>
      <c r="G19" s="27"/>
      <c r="H19" s="26">
        <v>12.128855009999999</v>
      </c>
      <c r="I19" s="26">
        <v>12.077737160000005</v>
      </c>
      <c r="J19" s="26">
        <v>3.2337299999999998E-3</v>
      </c>
      <c r="K19" s="27">
        <v>4.7884119999993584E-2</v>
      </c>
      <c r="L19" s="27"/>
      <c r="M19" s="26">
        <v>1.0721709499999994</v>
      </c>
      <c r="N19" s="26">
        <v>1.7785541000000031</v>
      </c>
      <c r="O19" s="26">
        <v>2.4727399999999997E-3</v>
      </c>
      <c r="P19" s="26">
        <v>-0.70885589000000371</v>
      </c>
    </row>
    <row r="20" spans="1:17" ht="15" customHeight="1" x14ac:dyDescent="0.25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7" ht="15" customHeight="1" x14ac:dyDescent="0.3">
      <c r="A21" s="82" t="s">
        <v>467</v>
      </c>
      <c r="B21" s="5"/>
      <c r="C21" s="121" t="s">
        <v>456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7" ht="15" customHeight="1" x14ac:dyDescent="0.3">
      <c r="A22" s="4"/>
      <c r="B22" s="5"/>
      <c r="C22" s="121" t="s">
        <v>457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7" ht="15" customHeight="1" x14ac:dyDescent="0.25">
      <c r="A23" s="82" t="s">
        <v>394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7" ht="15" customHeight="1" x14ac:dyDescent="0.25">
      <c r="A24" s="100" t="s">
        <v>395</v>
      </c>
    </row>
    <row r="25" spans="1:17" x14ac:dyDescent="0.25">
      <c r="A25" s="100" t="s">
        <v>396</v>
      </c>
    </row>
    <row r="26" spans="1:17" x14ac:dyDescent="0.25">
      <c r="A26" s="100" t="s">
        <v>397</v>
      </c>
    </row>
    <row r="29" spans="1:17" x14ac:dyDescent="0.25">
      <c r="A29" s="100" t="s">
        <v>458</v>
      </c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0">
    <tabColor theme="4" tint="-0.249977111117893"/>
    <pageSetUpPr fitToPage="1"/>
  </sheetPr>
  <dimension ref="A2:S29"/>
  <sheetViews>
    <sheetView showGridLines="0" zoomScale="85" zoomScaleNormal="85" zoomScaleSheetLayoutView="70" workbookViewId="0">
      <selection activeCell="J19" sqref="J19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68" customFormat="1" ht="47.45" customHeight="1" x14ac:dyDescent="0.25">
      <c r="A2" s="156"/>
      <c r="B2" s="157"/>
      <c r="C2" s="153" t="s">
        <v>418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9" s="59" customFormat="1" ht="15.6" customHeight="1" x14ac:dyDescent="0.25">
      <c r="A3" s="58"/>
      <c r="B3" s="60"/>
      <c r="C3" s="155" t="s">
        <v>468</v>
      </c>
      <c r="D3" s="155"/>
      <c r="E3" s="155"/>
      <c r="F3" s="155"/>
      <c r="G3" s="61"/>
      <c r="H3" s="155" t="s">
        <v>469</v>
      </c>
      <c r="I3" s="155"/>
      <c r="J3" s="155"/>
      <c r="K3" s="155"/>
      <c r="L3" s="61"/>
      <c r="M3" s="155" t="s">
        <v>369</v>
      </c>
      <c r="N3" s="155"/>
      <c r="O3" s="155"/>
      <c r="P3" s="155"/>
      <c r="Q3" s="62"/>
      <c r="S3" s="63"/>
    </row>
    <row r="4" spans="1:19" s="59" customFormat="1" ht="15.75" x14ac:dyDescent="0.25">
      <c r="A4" s="64" t="s">
        <v>68</v>
      </c>
      <c r="B4" s="65" t="s">
        <v>69</v>
      </c>
      <c r="C4" s="83" t="s">
        <v>70</v>
      </c>
      <c r="D4" s="83" t="s">
        <v>71</v>
      </c>
      <c r="E4" s="83" t="s">
        <v>72</v>
      </c>
      <c r="F4" s="83" t="s">
        <v>73</v>
      </c>
      <c r="G4" s="61" t="s">
        <v>455</v>
      </c>
      <c r="H4" s="83" t="s">
        <v>70</v>
      </c>
      <c r="I4" s="83" t="s">
        <v>71</v>
      </c>
      <c r="J4" s="83" t="s">
        <v>72</v>
      </c>
      <c r="K4" s="83" t="s">
        <v>73</v>
      </c>
      <c r="L4" s="61" t="s">
        <v>455</v>
      </c>
      <c r="M4" s="83" t="s">
        <v>70</v>
      </c>
      <c r="N4" s="83" t="s">
        <v>71</v>
      </c>
      <c r="O4" s="83" t="s">
        <v>72</v>
      </c>
      <c r="P4" s="83" t="s">
        <v>73</v>
      </c>
      <c r="Q4" s="62"/>
    </row>
    <row r="5" spans="1:19" ht="19.5" customHeight="1" x14ac:dyDescent="0.25">
      <c r="A5" s="9">
        <v>1310</v>
      </c>
      <c r="B5" s="10" t="s">
        <v>412</v>
      </c>
      <c r="C5" s="11">
        <v>184.66030669000006</v>
      </c>
      <c r="D5" s="11">
        <v>184.01720346000002</v>
      </c>
      <c r="E5" s="11">
        <v>0</v>
      </c>
      <c r="F5" s="11">
        <v>0.64310323000003677</v>
      </c>
      <c r="G5" s="11">
        <v>191.47004614000005</v>
      </c>
      <c r="H5" s="11">
        <v>191.47004614000005</v>
      </c>
      <c r="I5" s="11">
        <v>191.38221782000005</v>
      </c>
      <c r="J5" s="11">
        <v>0</v>
      </c>
      <c r="K5" s="11">
        <v>8.7828319999999849E-2</v>
      </c>
      <c r="L5" s="16"/>
      <c r="M5" s="11">
        <v>6.809739449999995</v>
      </c>
      <c r="N5" s="11">
        <v>7.365014360000032</v>
      </c>
      <c r="O5" s="11">
        <v>0</v>
      </c>
      <c r="P5" s="11">
        <v>-0.55527491000003693</v>
      </c>
      <c r="Q5" s="62"/>
    </row>
    <row r="6" spans="1:19" s="15" customFormat="1" ht="19.5" customHeight="1" x14ac:dyDescent="0.25">
      <c r="A6" s="12">
        <v>1311</v>
      </c>
      <c r="B6" s="13" t="s">
        <v>402</v>
      </c>
      <c r="C6" s="34">
        <v>7.1113841899999999</v>
      </c>
      <c r="D6" s="34">
        <v>7.0906613200000006</v>
      </c>
      <c r="E6" s="34">
        <v>0</v>
      </c>
      <c r="F6" s="34">
        <v>2.0722869999999283E-2</v>
      </c>
      <c r="G6" s="57">
        <v>7.4058933100000006</v>
      </c>
      <c r="H6" s="34">
        <v>7.4058933100000006</v>
      </c>
      <c r="I6" s="34">
        <v>7.4026654000000001</v>
      </c>
      <c r="J6" s="34">
        <v>0</v>
      </c>
      <c r="K6" s="34">
        <v>3.2279100000005556E-3</v>
      </c>
      <c r="L6" s="14"/>
      <c r="M6" s="34">
        <v>0.29450912000000073</v>
      </c>
      <c r="N6" s="34">
        <v>0.31200407999999946</v>
      </c>
      <c r="O6" s="34">
        <v>0</v>
      </c>
      <c r="P6" s="34">
        <v>-1.7494959999998727E-2</v>
      </c>
    </row>
    <row r="7" spans="1:19" ht="19.5" customHeight="1" x14ac:dyDescent="0.25">
      <c r="A7" s="9">
        <v>1320</v>
      </c>
      <c r="B7" s="10" t="s">
        <v>413</v>
      </c>
      <c r="C7" s="32">
        <v>-2.181673</v>
      </c>
      <c r="D7" s="32">
        <v>-2.17505339</v>
      </c>
      <c r="E7" s="32">
        <v>0</v>
      </c>
      <c r="F7" s="32">
        <v>-6.619609999999998E-3</v>
      </c>
      <c r="G7" s="11">
        <v>1.5126512200000002</v>
      </c>
      <c r="H7" s="32">
        <v>-1.5126512200000002</v>
      </c>
      <c r="I7" s="32">
        <v>-1.5154766399999999</v>
      </c>
      <c r="J7" s="32">
        <v>5.2390900000000001E-3</v>
      </c>
      <c r="K7" s="32">
        <v>-2.4136700000002547E-3</v>
      </c>
      <c r="L7" s="16"/>
      <c r="M7" s="32">
        <v>0.66902177999999979</v>
      </c>
      <c r="N7" s="32">
        <v>0.65957675000000004</v>
      </c>
      <c r="O7" s="32">
        <v>5.2390900000000001E-3</v>
      </c>
      <c r="P7" s="32">
        <v>4.2059399999997433E-3</v>
      </c>
    </row>
    <row r="8" spans="1:19" s="15" customFormat="1" ht="19.5" customHeight="1" x14ac:dyDescent="0.25">
      <c r="A8" s="12">
        <v>1102</v>
      </c>
      <c r="B8" s="13" t="s">
        <v>399</v>
      </c>
      <c r="C8" s="34">
        <v>1.8258095599999997</v>
      </c>
      <c r="D8" s="34">
        <v>1.8203135800000001</v>
      </c>
      <c r="E8" s="34">
        <v>0</v>
      </c>
      <c r="F8" s="34">
        <v>5.4959799999996228E-3</v>
      </c>
      <c r="G8" s="57">
        <v>1.8039393899999998</v>
      </c>
      <c r="H8" s="34">
        <v>1.8039393899999998</v>
      </c>
      <c r="I8" s="34">
        <v>1.8033124</v>
      </c>
      <c r="J8" s="34">
        <v>0</v>
      </c>
      <c r="K8" s="34">
        <v>6.269899999997719E-4</v>
      </c>
      <c r="L8" s="14"/>
      <c r="M8" s="34">
        <v>-2.1870169999999911E-2</v>
      </c>
      <c r="N8" s="34">
        <v>-1.700118000000006E-2</v>
      </c>
      <c r="O8" s="34">
        <v>0</v>
      </c>
      <c r="P8" s="34">
        <v>-4.8689899999998509E-3</v>
      </c>
    </row>
    <row r="9" spans="1:19" ht="19.5" customHeight="1" x14ac:dyDescent="0.25">
      <c r="A9" s="9">
        <v>1330</v>
      </c>
      <c r="B9" s="10" t="s">
        <v>404</v>
      </c>
      <c r="C9" s="32">
        <v>-0.19135705999999997</v>
      </c>
      <c r="D9" s="32">
        <v>-0.20309179999999999</v>
      </c>
      <c r="E9" s="32">
        <v>0</v>
      </c>
      <c r="F9" s="32">
        <v>1.1734740000000021E-2</v>
      </c>
      <c r="G9" s="11">
        <v>0.30103546000000009</v>
      </c>
      <c r="H9" s="32">
        <v>-0.30103546000000009</v>
      </c>
      <c r="I9" s="32">
        <v>-0.28918128999999998</v>
      </c>
      <c r="J9" s="32">
        <v>0</v>
      </c>
      <c r="K9" s="32">
        <v>-1.1854170000000108E-2</v>
      </c>
      <c r="L9" s="16"/>
      <c r="M9" s="32">
        <v>-0.10967840000000012</v>
      </c>
      <c r="N9" s="32">
        <v>-8.6089489999999991E-2</v>
      </c>
      <c r="O9" s="32">
        <v>0</v>
      </c>
      <c r="P9" s="32">
        <v>-2.3588910000000129E-2</v>
      </c>
    </row>
    <row r="10" spans="1:19" s="15" customFormat="1" ht="19.5" customHeight="1" x14ac:dyDescent="0.25">
      <c r="A10" s="12">
        <v>1331</v>
      </c>
      <c r="B10" s="13" t="s">
        <v>405</v>
      </c>
      <c r="C10" s="34">
        <v>-0.43742059</v>
      </c>
      <c r="D10" s="34">
        <v>-0.43627580999999999</v>
      </c>
      <c r="E10" s="34">
        <v>0</v>
      </c>
      <c r="F10" s="34">
        <v>-1.1447800000000119E-3</v>
      </c>
      <c r="G10" s="57">
        <v>0.21921295000000002</v>
      </c>
      <c r="H10" s="34">
        <v>-0.21921295000000002</v>
      </c>
      <c r="I10" s="34">
        <v>-0.21907799</v>
      </c>
      <c r="J10" s="34">
        <v>0</v>
      </c>
      <c r="K10" s="34">
        <v>-1.3496000000001729E-4</v>
      </c>
      <c r="L10" s="14"/>
      <c r="M10" s="34">
        <v>0.21820763999999998</v>
      </c>
      <c r="N10" s="34">
        <v>0.21719781999999999</v>
      </c>
      <c r="O10" s="34">
        <v>0</v>
      </c>
      <c r="P10" s="34">
        <v>1.0098199999999946E-3</v>
      </c>
    </row>
    <row r="11" spans="1:19" ht="19.5" customHeight="1" x14ac:dyDescent="0.25">
      <c r="A11" s="9">
        <v>1101</v>
      </c>
      <c r="B11" s="10" t="s">
        <v>411</v>
      </c>
      <c r="C11" s="32">
        <v>9.6253439999999996E-2</v>
      </c>
      <c r="D11" s="32">
        <v>9.603442999999999E-2</v>
      </c>
      <c r="E11" s="32">
        <v>0</v>
      </c>
      <c r="F11" s="32">
        <v>2.1901000000000559E-4</v>
      </c>
      <c r="G11" s="11">
        <v>0.13049317999999999</v>
      </c>
      <c r="H11" s="32">
        <v>0.13049317999999999</v>
      </c>
      <c r="I11" s="32">
        <v>0.13043082</v>
      </c>
      <c r="J11" s="32">
        <v>0</v>
      </c>
      <c r="K11" s="32">
        <v>6.235999999998354E-5</v>
      </c>
      <c r="L11" s="16"/>
      <c r="M11" s="32">
        <v>3.4239739999999991E-2</v>
      </c>
      <c r="N11" s="32">
        <v>3.4396390000000013E-2</v>
      </c>
      <c r="O11" s="32">
        <v>0</v>
      </c>
      <c r="P11" s="32">
        <v>-1.5665000000002205E-4</v>
      </c>
    </row>
    <row r="12" spans="1:19" s="15" customFormat="1" ht="19.5" customHeight="1" x14ac:dyDescent="0.25">
      <c r="A12" s="12">
        <v>1340</v>
      </c>
      <c r="B12" s="13" t="s">
        <v>85</v>
      </c>
      <c r="C12" s="34">
        <v>-6.1616310000000001E-2</v>
      </c>
      <c r="D12" s="34">
        <v>0</v>
      </c>
      <c r="E12" s="34">
        <v>2.0000000000000001E-4</v>
      </c>
      <c r="F12" s="34">
        <v>-6.1816309999999999E-2</v>
      </c>
      <c r="G12" s="57">
        <v>9.4459169999999981E-2</v>
      </c>
      <c r="H12" s="34">
        <v>-9.4459169999999981E-2</v>
      </c>
      <c r="I12" s="34">
        <v>0</v>
      </c>
      <c r="J12" s="34">
        <v>0</v>
      </c>
      <c r="K12" s="34">
        <v>-9.4459169999999981E-2</v>
      </c>
      <c r="L12" s="57"/>
      <c r="M12" s="34">
        <v>-3.2842859999999981E-2</v>
      </c>
      <c r="N12" s="34">
        <v>0</v>
      </c>
      <c r="O12" s="34">
        <v>-2.0000000000000001E-4</v>
      </c>
      <c r="P12" s="34">
        <v>-3.2642859999999982E-2</v>
      </c>
    </row>
    <row r="13" spans="1:19" s="15" customFormat="1" ht="19.5" customHeight="1" x14ac:dyDescent="0.25">
      <c r="A13" s="9">
        <v>1993</v>
      </c>
      <c r="B13" s="10" t="s">
        <v>410</v>
      </c>
      <c r="C13" s="32">
        <v>-0.24851473999999987</v>
      </c>
      <c r="D13" s="32">
        <v>-0.66625296000000001</v>
      </c>
      <c r="E13" s="32">
        <v>4.8066999999999997E-3</v>
      </c>
      <c r="F13" s="32">
        <v>0.41293152000000016</v>
      </c>
      <c r="G13" s="11">
        <v>5.0255259999999892E-2</v>
      </c>
      <c r="H13" s="32">
        <v>-5.0255259999999892E-2</v>
      </c>
      <c r="I13" s="32">
        <v>-0.83843025000000015</v>
      </c>
      <c r="J13" s="32">
        <v>0.70503073999999999</v>
      </c>
      <c r="K13" s="32">
        <v>8.3144250000000253E-2</v>
      </c>
      <c r="L13" s="16"/>
      <c r="M13" s="32">
        <v>0.19825947999999999</v>
      </c>
      <c r="N13" s="32">
        <v>-0.17217729000000015</v>
      </c>
      <c r="O13" s="32">
        <v>0.70022403999999994</v>
      </c>
      <c r="P13" s="32">
        <v>-0.3297872699999998</v>
      </c>
    </row>
    <row r="14" spans="1:19" s="15" customFormat="1" ht="19.5" customHeight="1" x14ac:dyDescent="0.25">
      <c r="A14" s="12">
        <v>1350</v>
      </c>
      <c r="B14" s="13" t="s">
        <v>407</v>
      </c>
      <c r="C14" s="34">
        <v>-4.0243040000000001E-2</v>
      </c>
      <c r="D14" s="34">
        <v>0</v>
      </c>
      <c r="E14" s="34">
        <v>0</v>
      </c>
      <c r="F14" s="34">
        <v>-4.0243040000000001E-2</v>
      </c>
      <c r="G14" s="57">
        <v>1.5666050000000001E-2</v>
      </c>
      <c r="H14" s="34">
        <v>-1.5666050000000001E-2</v>
      </c>
      <c r="I14" s="34">
        <v>0</v>
      </c>
      <c r="J14" s="34">
        <v>0</v>
      </c>
      <c r="K14" s="34">
        <v>-1.5666050000000001E-2</v>
      </c>
      <c r="L14" s="14"/>
      <c r="M14" s="34">
        <v>2.457699E-2</v>
      </c>
      <c r="N14" s="34">
        <v>0</v>
      </c>
      <c r="O14" s="34">
        <v>0</v>
      </c>
      <c r="P14" s="34">
        <v>2.457699E-2</v>
      </c>
    </row>
    <row r="15" spans="1:19" s="15" customFormat="1" ht="19.5" customHeight="1" x14ac:dyDescent="0.25">
      <c r="A15" s="9">
        <v>1910</v>
      </c>
      <c r="B15" s="10" t="s">
        <v>88</v>
      </c>
      <c r="C15" s="137">
        <v>0.495</v>
      </c>
      <c r="D15" s="137">
        <v>0</v>
      </c>
      <c r="E15" s="137">
        <v>0.49596766000000003</v>
      </c>
      <c r="F15" s="137">
        <v>-9.6766000000003682E-4</v>
      </c>
      <c r="G15" s="11">
        <v>0</v>
      </c>
      <c r="H15" s="137">
        <v>0</v>
      </c>
      <c r="I15" s="137">
        <v>0</v>
      </c>
      <c r="J15" s="137">
        <v>-2.2185999999999998E-3</v>
      </c>
      <c r="K15" s="137">
        <v>2.2185999999999998E-3</v>
      </c>
      <c r="L15" s="56"/>
      <c r="M15" s="137">
        <v>-0.495</v>
      </c>
      <c r="N15" s="137">
        <v>0</v>
      </c>
      <c r="O15" s="137">
        <v>-0.49818626000000005</v>
      </c>
      <c r="P15" s="137">
        <v>3.1862600000000518E-3</v>
      </c>
    </row>
    <row r="16" spans="1:19" s="15" customFormat="1" ht="19.5" customHeight="1" x14ac:dyDescent="0.25">
      <c r="A16" s="12">
        <v>1810</v>
      </c>
      <c r="B16" s="97" t="s">
        <v>408</v>
      </c>
      <c r="C16" s="138">
        <v>0</v>
      </c>
      <c r="D16" s="138">
        <v>2.0570330000000001E-2</v>
      </c>
      <c r="E16" s="138">
        <v>0</v>
      </c>
      <c r="F16" s="138">
        <v>-2.0570330000000001E-2</v>
      </c>
      <c r="G16" s="57">
        <v>0</v>
      </c>
      <c r="H16" s="138">
        <v>0</v>
      </c>
      <c r="I16" s="138">
        <v>-3.5637089999999996E-2</v>
      </c>
      <c r="J16" s="138">
        <v>0</v>
      </c>
      <c r="K16" s="138">
        <v>3.5637089999999996E-2</v>
      </c>
      <c r="L16" s="139"/>
      <c r="M16" s="138">
        <v>0</v>
      </c>
      <c r="N16" s="138">
        <v>-5.6207419999999994E-2</v>
      </c>
      <c r="O16" s="138">
        <v>0</v>
      </c>
      <c r="P16" s="138">
        <v>5.6207419999999994E-2</v>
      </c>
    </row>
    <row r="17" spans="1:16" s="15" customFormat="1" ht="19.5" customHeight="1" x14ac:dyDescent="0.25">
      <c r="A17" s="9">
        <v>1992</v>
      </c>
      <c r="B17" s="10" t="s">
        <v>90</v>
      </c>
      <c r="C17" s="140">
        <v>0</v>
      </c>
      <c r="D17" s="140">
        <v>-3.0904620000000001E-2</v>
      </c>
      <c r="E17" s="140">
        <v>0</v>
      </c>
      <c r="F17" s="140">
        <v>3.0904620000000001E-2</v>
      </c>
      <c r="G17" s="11">
        <v>0</v>
      </c>
      <c r="H17" s="140">
        <v>0</v>
      </c>
      <c r="I17" s="140">
        <v>-2.0570330000000001E-2</v>
      </c>
      <c r="J17" s="140">
        <v>0</v>
      </c>
      <c r="K17" s="140">
        <v>2.0570330000000001E-2</v>
      </c>
      <c r="L17" s="141"/>
      <c r="M17" s="140">
        <v>0</v>
      </c>
      <c r="N17" s="140">
        <v>1.0334289999999999E-2</v>
      </c>
      <c r="O17" s="140">
        <v>0</v>
      </c>
      <c r="P17" s="140">
        <v>-1.0334289999999999E-2</v>
      </c>
    </row>
    <row r="18" spans="1:16" ht="12" customHeight="1" x14ac:dyDescent="0.25">
      <c r="A18" s="20"/>
      <c r="B18" s="21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6" s="28" customFormat="1" ht="19.5" customHeight="1" x14ac:dyDescent="0.25">
      <c r="A19" s="24"/>
      <c r="B19" s="25" t="s">
        <v>93</v>
      </c>
      <c r="C19" s="26">
        <v>191.02792914000008</v>
      </c>
      <c r="D19" s="26">
        <v>189.53320454000001</v>
      </c>
      <c r="E19" s="26">
        <v>0.50097436000000006</v>
      </c>
      <c r="F19" s="26">
        <v>0.99375024000006884</v>
      </c>
      <c r="G19" s="27"/>
      <c r="H19" s="26">
        <v>198.61709191000006</v>
      </c>
      <c r="I19" s="26">
        <v>197.80025285000008</v>
      </c>
      <c r="J19" s="26">
        <v>0.70805123000000003</v>
      </c>
      <c r="K19" s="27">
        <v>0.10878782999997816</v>
      </c>
      <c r="L19" s="27"/>
      <c r="M19" s="26">
        <v>7.5891627699999971</v>
      </c>
      <c r="N19" s="26">
        <v>8.26704831000003</v>
      </c>
      <c r="O19" s="26">
        <v>0.20707686999999991</v>
      </c>
      <c r="P19" s="26">
        <v>-0.88496241000003284</v>
      </c>
    </row>
    <row r="20" spans="1:16" ht="15" customHeight="1" x14ac:dyDescent="0.25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6" ht="15" customHeight="1" x14ac:dyDescent="0.3">
      <c r="A21" s="82" t="s">
        <v>467</v>
      </c>
      <c r="B21" s="5"/>
      <c r="C21" s="121" t="s">
        <v>456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6" ht="15" customHeight="1" x14ac:dyDescent="0.3">
      <c r="A22" s="4"/>
      <c r="B22" s="5"/>
      <c r="C22" s="121" t="s">
        <v>457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6" ht="15" customHeight="1" x14ac:dyDescent="0.25">
      <c r="A23" s="82" t="s">
        <v>394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5" customHeight="1" x14ac:dyDescent="0.25">
      <c r="A24" s="100" t="s">
        <v>395</v>
      </c>
    </row>
    <row r="25" spans="1:16" x14ac:dyDescent="0.25">
      <c r="A25" s="100" t="s">
        <v>396</v>
      </c>
    </row>
    <row r="26" spans="1:16" x14ac:dyDescent="0.25">
      <c r="A26" s="100" t="s">
        <v>397</v>
      </c>
    </row>
    <row r="29" spans="1:16" x14ac:dyDescent="0.25">
      <c r="A29" s="100" t="s">
        <v>458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1">
    <tabColor theme="4" tint="-0.249977111117893"/>
    <pageSetUpPr fitToPage="1"/>
  </sheetPr>
  <dimension ref="A2:S29"/>
  <sheetViews>
    <sheetView showGridLines="0" zoomScale="85" zoomScaleNormal="85" zoomScaleSheetLayoutView="70" workbookViewId="0">
      <selection activeCell="I26" sqref="I26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68" customFormat="1" ht="47.45" customHeight="1" x14ac:dyDescent="0.25">
      <c r="A2" s="156"/>
      <c r="B2" s="157"/>
      <c r="C2" s="153" t="s">
        <v>423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9" s="59" customFormat="1" ht="15.6" customHeight="1" x14ac:dyDescent="0.25">
      <c r="A3" s="58"/>
      <c r="B3" s="60"/>
      <c r="C3" s="155" t="s">
        <v>470</v>
      </c>
      <c r="D3" s="155"/>
      <c r="E3" s="155"/>
      <c r="F3" s="155"/>
      <c r="G3" s="61"/>
      <c r="H3" s="155" t="s">
        <v>466</v>
      </c>
      <c r="I3" s="155"/>
      <c r="J3" s="155"/>
      <c r="K3" s="155"/>
      <c r="L3" s="61"/>
      <c r="M3" s="155" t="s">
        <v>94</v>
      </c>
      <c r="N3" s="155"/>
      <c r="O3" s="155"/>
      <c r="P3" s="155"/>
      <c r="Q3" s="62"/>
      <c r="S3" s="63"/>
    </row>
    <row r="4" spans="1:19" s="59" customFormat="1" ht="15.75" x14ac:dyDescent="0.25">
      <c r="A4" s="64" t="s">
        <v>68</v>
      </c>
      <c r="B4" s="65" t="s">
        <v>69</v>
      </c>
      <c r="C4" s="66" t="s">
        <v>70</v>
      </c>
      <c r="D4" s="66" t="s">
        <v>71</v>
      </c>
      <c r="E4" s="66" t="s">
        <v>72</v>
      </c>
      <c r="F4" s="66" t="s">
        <v>73</v>
      </c>
      <c r="G4" s="61" t="s">
        <v>455</v>
      </c>
      <c r="H4" s="66" t="s">
        <v>70</v>
      </c>
      <c r="I4" s="66" t="s">
        <v>71</v>
      </c>
      <c r="J4" s="66" t="s">
        <v>72</v>
      </c>
      <c r="K4" s="66" t="s">
        <v>73</v>
      </c>
      <c r="L4" s="61" t="s">
        <v>455</v>
      </c>
      <c r="M4" s="66" t="s">
        <v>70</v>
      </c>
      <c r="N4" s="66" t="s">
        <v>71</v>
      </c>
      <c r="O4" s="66" t="s">
        <v>72</v>
      </c>
      <c r="P4" s="66" t="s">
        <v>73</v>
      </c>
      <c r="Q4" s="67"/>
    </row>
    <row r="5" spans="1:19" ht="19.5" customHeight="1" x14ac:dyDescent="0.25">
      <c r="A5" s="9">
        <v>1310</v>
      </c>
      <c r="B5" s="10" t="s">
        <v>412</v>
      </c>
      <c r="C5" s="11">
        <v>10.548177757438378</v>
      </c>
      <c r="D5" s="11">
        <v>10.525727879386871</v>
      </c>
      <c r="E5" s="11">
        <v>0</v>
      </c>
      <c r="F5" s="11">
        <v>2.2449878051507E-2</v>
      </c>
      <c r="G5" s="11">
        <v>10.26477259</v>
      </c>
      <c r="H5" s="11">
        <v>10.26477259</v>
      </c>
      <c r="I5" s="11">
        <v>10.264788800000003</v>
      </c>
      <c r="J5" s="11">
        <v>0</v>
      </c>
      <c r="K5" s="11">
        <v>-1.6210000003624714E-5</v>
      </c>
      <c r="L5" s="16"/>
      <c r="M5" s="11">
        <v>-0.28340516743837796</v>
      </c>
      <c r="N5" s="11">
        <v>-0.26093907938686733</v>
      </c>
      <c r="O5" s="11">
        <v>0</v>
      </c>
      <c r="P5" s="11">
        <v>-2.2466088051510624E-2</v>
      </c>
      <c r="Q5" s="8"/>
    </row>
    <row r="6" spans="1:19" s="15" customFormat="1" ht="19.5" customHeight="1" x14ac:dyDescent="0.25">
      <c r="A6" s="12">
        <v>1320</v>
      </c>
      <c r="B6" s="13" t="s">
        <v>413</v>
      </c>
      <c r="C6" s="34">
        <v>-0.12605416666666669</v>
      </c>
      <c r="D6" s="34">
        <v>-0.125379833333333</v>
      </c>
      <c r="E6" s="34">
        <v>-6.7433333333333299E-4</v>
      </c>
      <c r="F6" s="34">
        <v>-3.6017196169968457E-16</v>
      </c>
      <c r="G6" s="57">
        <v>1.0990004199999999</v>
      </c>
      <c r="H6" s="34">
        <v>1.0990004199999999</v>
      </c>
      <c r="I6" s="34">
        <v>1.09577791</v>
      </c>
      <c r="J6" s="34">
        <v>3.2284899999999997E-3</v>
      </c>
      <c r="K6" s="34">
        <v>-5.9800000001544382E-6</v>
      </c>
      <c r="L6" s="14"/>
      <c r="M6" s="34">
        <v>1.2250545866666664</v>
      </c>
      <c r="N6" s="34">
        <v>1.2211577433333329</v>
      </c>
      <c r="O6" s="34">
        <v>3.9028233333333329E-3</v>
      </c>
      <c r="P6" s="34">
        <v>-5.9799999998222386E-6</v>
      </c>
    </row>
    <row r="7" spans="1:19" ht="19.5" customHeight="1" x14ac:dyDescent="0.25">
      <c r="A7" s="9">
        <v>1311</v>
      </c>
      <c r="B7" s="10" t="s">
        <v>402</v>
      </c>
      <c r="C7" s="32">
        <v>0.63147709037485855</v>
      </c>
      <c r="D7" s="32">
        <v>0.63107897955461734</v>
      </c>
      <c r="E7" s="32">
        <v>0</v>
      </c>
      <c r="F7" s="32">
        <v>3.9811082024121536E-4</v>
      </c>
      <c r="G7" s="11">
        <v>0.63865000000000005</v>
      </c>
      <c r="H7" s="32">
        <v>0.63865000000000005</v>
      </c>
      <c r="I7" s="32">
        <v>0.63865000000000005</v>
      </c>
      <c r="J7" s="32">
        <v>0</v>
      </c>
      <c r="K7" s="32">
        <v>0</v>
      </c>
      <c r="L7" s="16"/>
      <c r="M7" s="32">
        <v>7.1729096251414992E-3</v>
      </c>
      <c r="N7" s="32">
        <v>7.5710204453827146E-3</v>
      </c>
      <c r="O7" s="32">
        <v>0</v>
      </c>
      <c r="P7" s="32">
        <v>-3.9811082024121536E-4</v>
      </c>
    </row>
    <row r="8" spans="1:19" s="15" customFormat="1" ht="19.5" customHeight="1" x14ac:dyDescent="0.25">
      <c r="A8" s="12">
        <v>1102</v>
      </c>
      <c r="B8" s="13" t="s">
        <v>399</v>
      </c>
      <c r="C8" s="34">
        <v>0.15666666666666668</v>
      </c>
      <c r="D8" s="34">
        <v>0.15567966666666666</v>
      </c>
      <c r="E8" s="34">
        <v>0</v>
      </c>
      <c r="F8" s="34">
        <v>9.8700000000001564E-4</v>
      </c>
      <c r="G8" s="57">
        <v>0.15277941</v>
      </c>
      <c r="H8" s="34">
        <v>0.15277941</v>
      </c>
      <c r="I8" s="34">
        <v>0.15277941</v>
      </c>
      <c r="J8" s="34">
        <v>0</v>
      </c>
      <c r="K8" s="34">
        <v>0</v>
      </c>
      <c r="L8" s="14"/>
      <c r="M8" s="34">
        <v>-3.8872566666666719E-3</v>
      </c>
      <c r="N8" s="34">
        <v>-2.9002566666666563E-3</v>
      </c>
      <c r="O8" s="34">
        <v>0</v>
      </c>
      <c r="P8" s="34">
        <v>-9.8700000000001564E-4</v>
      </c>
    </row>
    <row r="9" spans="1:19" ht="19.5" customHeight="1" x14ac:dyDescent="0.25">
      <c r="A9" s="9">
        <v>1330</v>
      </c>
      <c r="B9" s="10" t="s">
        <v>404</v>
      </c>
      <c r="C9" s="32">
        <v>-2.4850833333333325E-2</v>
      </c>
      <c r="D9" s="32">
        <v>-2.4133749999999999E-2</v>
      </c>
      <c r="E9" s="32">
        <v>0</v>
      </c>
      <c r="F9" s="32">
        <v>-7.1708333333332652E-4</v>
      </c>
      <c r="G9" s="11">
        <v>3.8554350000000001E-2</v>
      </c>
      <c r="H9" s="32">
        <v>-3.8554350000000001E-2</v>
      </c>
      <c r="I9" s="32">
        <v>-3.7685090000000011E-2</v>
      </c>
      <c r="J9" s="32">
        <v>0</v>
      </c>
      <c r="K9" s="32">
        <v>-8.6925999999998976E-4</v>
      </c>
      <c r="L9" s="16"/>
      <c r="M9" s="32">
        <v>-1.3703516666666676E-2</v>
      </c>
      <c r="N9" s="32">
        <v>-1.3551340000000012E-2</v>
      </c>
      <c r="O9" s="32">
        <v>0</v>
      </c>
      <c r="P9" s="32">
        <v>-1.5217666666666324E-4</v>
      </c>
    </row>
    <row r="10" spans="1:19" s="15" customFormat="1" ht="19.5" customHeight="1" x14ac:dyDescent="0.25">
      <c r="A10" s="12">
        <v>1101</v>
      </c>
      <c r="B10" s="13" t="s">
        <v>411</v>
      </c>
      <c r="C10" s="34">
        <v>1.4809249999999999E-2</v>
      </c>
      <c r="D10" s="34">
        <v>1.1429750000000001E-2</v>
      </c>
      <c r="E10" s="34">
        <v>0</v>
      </c>
      <c r="F10" s="34">
        <v>3.3794999999999988E-3</v>
      </c>
      <c r="G10" s="57">
        <v>1.1722330000000003E-2</v>
      </c>
      <c r="H10" s="34">
        <v>1.1722330000000003E-2</v>
      </c>
      <c r="I10" s="34">
        <v>1.172233E-2</v>
      </c>
      <c r="J10" s="34">
        <v>0</v>
      </c>
      <c r="K10" s="34">
        <v>3.4694469519536142E-18</v>
      </c>
      <c r="L10" s="14"/>
      <c r="M10" s="34">
        <v>-3.0869199999999965E-3</v>
      </c>
      <c r="N10" s="34">
        <v>2.9257999999999888E-4</v>
      </c>
      <c r="O10" s="34">
        <v>0</v>
      </c>
      <c r="P10" s="34">
        <v>-3.3794999999999954E-3</v>
      </c>
    </row>
    <row r="11" spans="1:19" ht="19.5" customHeight="1" x14ac:dyDescent="0.25">
      <c r="A11" s="9">
        <v>1340</v>
      </c>
      <c r="B11" s="10" t="s">
        <v>85</v>
      </c>
      <c r="C11" s="32">
        <v>7.3416666666666671E-5</v>
      </c>
      <c r="D11" s="32">
        <v>0</v>
      </c>
      <c r="E11" s="32">
        <v>0</v>
      </c>
      <c r="F11" s="32">
        <v>7.3416666666666671E-5</v>
      </c>
      <c r="G11" s="11">
        <v>1.2287999999999988E-4</v>
      </c>
      <c r="H11" s="32">
        <v>1.2287999999999988E-4</v>
      </c>
      <c r="I11" s="32">
        <v>0</v>
      </c>
      <c r="J11" s="32">
        <v>0</v>
      </c>
      <c r="K11" s="32">
        <v>1.2287999999999988E-4</v>
      </c>
      <c r="L11" s="16"/>
      <c r="M11" s="32">
        <v>4.9463333333333209E-5</v>
      </c>
      <c r="N11" s="32">
        <v>0</v>
      </c>
      <c r="O11" s="32">
        <v>0</v>
      </c>
      <c r="P11" s="32">
        <v>4.9463333333333209E-5</v>
      </c>
    </row>
    <row r="12" spans="1:19" s="15" customFormat="1" ht="19.5" customHeight="1" x14ac:dyDescent="0.25">
      <c r="A12" s="12">
        <v>1331</v>
      </c>
      <c r="B12" s="13" t="s">
        <v>405</v>
      </c>
      <c r="C12" s="34">
        <v>-1.8267666666666665E-2</v>
      </c>
      <c r="D12" s="34">
        <v>-1.8256833333333299E-2</v>
      </c>
      <c r="E12" s="34">
        <v>0</v>
      </c>
      <c r="F12" s="34">
        <v>-1.0833333333366141E-5</v>
      </c>
      <c r="G12" s="57">
        <v>3.6172999999999999E-4</v>
      </c>
      <c r="H12" s="34">
        <v>3.6172999999999999E-4</v>
      </c>
      <c r="I12" s="34">
        <v>3.6172999999999999E-4</v>
      </c>
      <c r="J12" s="34">
        <v>0</v>
      </c>
      <c r="K12" s="34">
        <v>0</v>
      </c>
      <c r="L12" s="57"/>
      <c r="M12" s="34">
        <v>1.8629396666666666E-2</v>
      </c>
      <c r="N12" s="34">
        <v>1.86185633333333E-2</v>
      </c>
      <c r="O12" s="34">
        <v>0</v>
      </c>
      <c r="P12" s="34">
        <v>1.0833333333366141E-5</v>
      </c>
    </row>
    <row r="13" spans="1:19" s="15" customFormat="1" ht="19.5" customHeight="1" x14ac:dyDescent="0.25">
      <c r="A13" s="9">
        <v>1350</v>
      </c>
      <c r="B13" s="10" t="s">
        <v>407</v>
      </c>
      <c r="C13" s="32">
        <v>0</v>
      </c>
      <c r="D13" s="32">
        <v>0</v>
      </c>
      <c r="E13" s="32">
        <v>0</v>
      </c>
      <c r="F13" s="32">
        <v>0</v>
      </c>
      <c r="G13" s="11">
        <v>0</v>
      </c>
      <c r="H13" s="32">
        <v>0</v>
      </c>
      <c r="I13" s="32">
        <v>0</v>
      </c>
      <c r="J13" s="32">
        <v>0</v>
      </c>
      <c r="K13" s="32">
        <v>0</v>
      </c>
      <c r="L13" s="16"/>
      <c r="M13" s="32">
        <v>0</v>
      </c>
      <c r="N13" s="32">
        <v>0</v>
      </c>
      <c r="O13" s="32">
        <v>0</v>
      </c>
      <c r="P13" s="32">
        <v>0</v>
      </c>
    </row>
    <row r="14" spans="1:19" s="15" customFormat="1" ht="19.5" customHeight="1" x14ac:dyDescent="0.25">
      <c r="A14" s="12">
        <v>1993</v>
      </c>
      <c r="B14" s="13" t="s">
        <v>410</v>
      </c>
      <c r="C14" s="34">
        <v>0</v>
      </c>
      <c r="D14" s="34">
        <v>-5.7498E-2</v>
      </c>
      <c r="E14" s="34">
        <v>5.7498E-2</v>
      </c>
      <c r="F14" s="34">
        <v>0</v>
      </c>
      <c r="G14" s="57">
        <v>0</v>
      </c>
      <c r="H14" s="34">
        <v>0</v>
      </c>
      <c r="I14" s="34">
        <v>0</v>
      </c>
      <c r="J14" s="34">
        <v>0</v>
      </c>
      <c r="K14" s="34">
        <v>0</v>
      </c>
      <c r="L14" s="14"/>
      <c r="M14" s="34">
        <v>0</v>
      </c>
      <c r="N14" s="34">
        <v>5.7498E-2</v>
      </c>
      <c r="O14" s="34">
        <v>-5.7498E-2</v>
      </c>
      <c r="P14" s="34">
        <v>0</v>
      </c>
    </row>
    <row r="15" spans="1:19" s="15" customFormat="1" ht="19.5" customHeight="1" x14ac:dyDescent="0.25">
      <c r="A15" s="9">
        <v>1910</v>
      </c>
      <c r="B15" s="10" t="s">
        <v>88</v>
      </c>
      <c r="C15" s="137">
        <v>0</v>
      </c>
      <c r="D15" s="137">
        <v>0</v>
      </c>
      <c r="E15" s="137">
        <v>-1.84916666666667E-4</v>
      </c>
      <c r="F15" s="137">
        <v>1.84916666666667E-4</v>
      </c>
      <c r="G15" s="11">
        <v>0</v>
      </c>
      <c r="H15" s="137">
        <v>0</v>
      </c>
      <c r="I15" s="137">
        <v>0</v>
      </c>
      <c r="J15" s="137">
        <v>5.2399999999999998E-6</v>
      </c>
      <c r="K15" s="137">
        <v>-5.2399999999999998E-6</v>
      </c>
      <c r="L15" s="56"/>
      <c r="M15" s="137">
        <v>0</v>
      </c>
      <c r="N15" s="137">
        <v>0</v>
      </c>
      <c r="O15" s="137">
        <v>1.9015666666666699E-4</v>
      </c>
      <c r="P15" s="137">
        <v>-1.9015666666666699E-4</v>
      </c>
    </row>
    <row r="16" spans="1:19" s="15" customFormat="1" ht="19.5" customHeight="1" x14ac:dyDescent="0.25">
      <c r="A16" s="12">
        <v>1810</v>
      </c>
      <c r="B16" s="97" t="s">
        <v>408</v>
      </c>
      <c r="C16" s="138">
        <v>0</v>
      </c>
      <c r="D16" s="138">
        <v>0</v>
      </c>
      <c r="E16" s="138">
        <v>0</v>
      </c>
      <c r="F16" s="138">
        <v>0</v>
      </c>
      <c r="G16" s="57">
        <v>0</v>
      </c>
      <c r="H16" s="138">
        <v>0</v>
      </c>
      <c r="I16" s="138">
        <v>-4.8657930000000002E-2</v>
      </c>
      <c r="J16" s="138">
        <v>0</v>
      </c>
      <c r="K16" s="138">
        <v>4.8657930000000002E-2</v>
      </c>
      <c r="L16" s="139"/>
      <c r="M16" s="138">
        <v>0</v>
      </c>
      <c r="N16" s="138">
        <v>-4.8657930000000002E-2</v>
      </c>
      <c r="O16" s="138">
        <v>0</v>
      </c>
      <c r="P16" s="138">
        <v>4.8657930000000002E-2</v>
      </c>
    </row>
    <row r="17" spans="1:16" s="15" customFormat="1" ht="19.5" customHeight="1" x14ac:dyDescent="0.25">
      <c r="A17" s="9">
        <v>1992</v>
      </c>
      <c r="B17" s="10" t="s">
        <v>90</v>
      </c>
      <c r="C17" s="140">
        <v>0</v>
      </c>
      <c r="D17" s="140">
        <v>0</v>
      </c>
      <c r="E17" s="140">
        <v>0</v>
      </c>
      <c r="F17" s="140">
        <v>0</v>
      </c>
      <c r="G17" s="11">
        <v>0</v>
      </c>
      <c r="H17" s="140">
        <v>0</v>
      </c>
      <c r="I17" s="140">
        <v>0</v>
      </c>
      <c r="J17" s="140">
        <v>0</v>
      </c>
      <c r="K17" s="140">
        <v>0</v>
      </c>
      <c r="L17" s="141"/>
      <c r="M17" s="140">
        <v>0</v>
      </c>
      <c r="N17" s="140">
        <v>0</v>
      </c>
      <c r="O17" s="140">
        <v>0</v>
      </c>
      <c r="P17" s="140">
        <v>0</v>
      </c>
    </row>
    <row r="18" spans="1:16" ht="12" customHeight="1" x14ac:dyDescent="0.25">
      <c r="A18" s="108"/>
      <c r="B18" s="109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6" s="28" customFormat="1" ht="19.5" customHeight="1" x14ac:dyDescent="0.25">
      <c r="A19" s="24"/>
      <c r="B19" s="25" t="s">
        <v>93</v>
      </c>
      <c r="C19" s="26">
        <v>11.182031514479903</v>
      </c>
      <c r="D19" s="26">
        <v>11.098647858941485</v>
      </c>
      <c r="E19" s="26">
        <v>5.6638750000000002E-2</v>
      </c>
      <c r="F19" s="26">
        <v>2.6744905538417754E-2</v>
      </c>
      <c r="G19" s="27"/>
      <c r="H19" s="26">
        <v>12.128855009999999</v>
      </c>
      <c r="I19" s="26">
        <v>12.077737160000005</v>
      </c>
      <c r="J19" s="26">
        <v>3.2337299999999998E-3</v>
      </c>
      <c r="K19" s="27">
        <v>4.7884119999993584E-2</v>
      </c>
      <c r="L19" s="27"/>
      <c r="M19" s="26">
        <v>0.94682349552009659</v>
      </c>
      <c r="N19" s="26">
        <v>0.97908930105851499</v>
      </c>
      <c r="O19" s="26">
        <v>-5.3405019999999997E-2</v>
      </c>
      <c r="P19" s="26">
        <v>2.1139214461581596E-2</v>
      </c>
    </row>
    <row r="20" spans="1:16" ht="15" customHeight="1" x14ac:dyDescent="0.25">
      <c r="A20" s="4"/>
      <c r="B20" s="6"/>
      <c r="C20" s="149"/>
      <c r="D20" s="149"/>
      <c r="E20" s="149"/>
      <c r="F20" s="149"/>
      <c r="G20" s="150"/>
      <c r="H20" s="149"/>
      <c r="I20" s="149"/>
      <c r="J20" s="149"/>
      <c r="K20" s="151"/>
      <c r="L20" s="150"/>
      <c r="M20" s="149"/>
      <c r="N20" s="149"/>
      <c r="O20" s="149"/>
      <c r="P20" s="151"/>
    </row>
    <row r="21" spans="1:16" ht="15" customHeight="1" x14ac:dyDescent="0.3">
      <c r="A21" s="82" t="s">
        <v>467</v>
      </c>
      <c r="B21" s="5"/>
      <c r="C21" s="121" t="s">
        <v>456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6" ht="15" customHeight="1" x14ac:dyDescent="0.3">
      <c r="A22" s="4"/>
      <c r="B22" s="5"/>
      <c r="C22" s="121" t="s">
        <v>457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6" ht="15" customHeight="1" x14ac:dyDescent="0.25">
      <c r="A23" s="82" t="s">
        <v>394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5" customHeight="1" x14ac:dyDescent="0.25">
      <c r="A24" s="100" t="s">
        <v>395</v>
      </c>
    </row>
    <row r="25" spans="1:16" x14ac:dyDescent="0.25">
      <c r="A25" s="100" t="s">
        <v>396</v>
      </c>
    </row>
    <row r="26" spans="1:16" x14ac:dyDescent="0.25">
      <c r="A26" s="100" t="s">
        <v>397</v>
      </c>
    </row>
    <row r="29" spans="1:16" x14ac:dyDescent="0.25">
      <c r="A29" s="100" t="s">
        <v>458</v>
      </c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theme="4" tint="-0.249977111117893"/>
    <pageSetUpPr fitToPage="1"/>
  </sheetPr>
  <dimension ref="A2:S29"/>
  <sheetViews>
    <sheetView showGridLines="0" zoomScale="85" zoomScaleNormal="85" zoomScaleSheetLayoutView="70" workbookViewId="0">
      <selection activeCell="H19" sqref="H19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68" customFormat="1" ht="47.45" customHeight="1" x14ac:dyDescent="0.25">
      <c r="A2" s="156"/>
      <c r="B2" s="157"/>
      <c r="C2" s="153" t="s">
        <v>419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9" s="59" customFormat="1" ht="15.6" customHeight="1" x14ac:dyDescent="0.25">
      <c r="A3" s="58"/>
      <c r="B3" s="60"/>
      <c r="C3" s="155" t="s">
        <v>471</v>
      </c>
      <c r="D3" s="155"/>
      <c r="E3" s="155"/>
      <c r="F3" s="155"/>
      <c r="G3" s="61"/>
      <c r="H3" s="155" t="s">
        <v>469</v>
      </c>
      <c r="I3" s="155"/>
      <c r="J3" s="155"/>
      <c r="K3" s="155"/>
      <c r="L3" s="61"/>
      <c r="M3" s="155" t="s">
        <v>94</v>
      </c>
      <c r="N3" s="155"/>
      <c r="O3" s="155"/>
      <c r="P3" s="155"/>
      <c r="Q3" s="62"/>
      <c r="S3" s="63"/>
    </row>
    <row r="4" spans="1:19" s="59" customFormat="1" ht="15.75" x14ac:dyDescent="0.25">
      <c r="A4" s="64" t="s">
        <v>68</v>
      </c>
      <c r="B4" s="65" t="s">
        <v>69</v>
      </c>
      <c r="C4" s="83" t="s">
        <v>70</v>
      </c>
      <c r="D4" s="83" t="s">
        <v>71</v>
      </c>
      <c r="E4" s="83" t="s">
        <v>72</v>
      </c>
      <c r="F4" s="83" t="s">
        <v>73</v>
      </c>
      <c r="G4" s="61" t="s">
        <v>455</v>
      </c>
      <c r="H4" s="83" t="s">
        <v>70</v>
      </c>
      <c r="I4" s="83" t="s">
        <v>71</v>
      </c>
      <c r="J4" s="83" t="s">
        <v>72</v>
      </c>
      <c r="K4" s="83" t="s">
        <v>73</v>
      </c>
      <c r="L4" s="61" t="s">
        <v>455</v>
      </c>
      <c r="M4" s="83" t="s">
        <v>70</v>
      </c>
      <c r="N4" s="83" t="s">
        <v>71</v>
      </c>
      <c r="O4" s="83" t="s">
        <v>72</v>
      </c>
      <c r="P4" s="83" t="s">
        <v>73</v>
      </c>
      <c r="Q4" s="67"/>
    </row>
    <row r="5" spans="1:19" ht="19.5" customHeight="1" x14ac:dyDescent="0.25">
      <c r="A5" s="9">
        <v>1310</v>
      </c>
      <c r="B5" s="10" t="s">
        <v>412</v>
      </c>
      <c r="C5" s="11">
        <v>191.77114199999994</v>
      </c>
      <c r="D5" s="11">
        <v>191.36299200000002</v>
      </c>
      <c r="E5" s="11">
        <v>0</v>
      </c>
      <c r="F5" s="11">
        <v>0.40814999999992096</v>
      </c>
      <c r="G5" s="11">
        <v>191.47004614000005</v>
      </c>
      <c r="H5" s="11">
        <v>191.47004614000005</v>
      </c>
      <c r="I5" s="11">
        <v>191.38221782000005</v>
      </c>
      <c r="J5" s="11">
        <v>0</v>
      </c>
      <c r="K5" s="11">
        <v>8.7828319999999849E-2</v>
      </c>
      <c r="L5" s="16"/>
      <c r="M5" s="11">
        <v>-0.30109585999989008</v>
      </c>
      <c r="N5" s="11">
        <v>1.9225820000031035E-2</v>
      </c>
      <c r="O5" s="11">
        <v>0</v>
      </c>
      <c r="P5" s="11">
        <v>-0.32032167999992112</v>
      </c>
      <c r="Q5" s="8"/>
    </row>
    <row r="6" spans="1:19" s="15" customFormat="1" ht="19.5" customHeight="1" x14ac:dyDescent="0.25">
      <c r="A6" s="12">
        <v>1311</v>
      </c>
      <c r="B6" s="13" t="s">
        <v>402</v>
      </c>
      <c r="C6" s="34">
        <v>7.405894</v>
      </c>
      <c r="D6" s="34">
        <v>7.4012250000000002</v>
      </c>
      <c r="E6" s="34">
        <v>0</v>
      </c>
      <c r="F6" s="34">
        <v>4.6689999999998122E-3</v>
      </c>
      <c r="G6" s="57">
        <v>7.4058933100000006</v>
      </c>
      <c r="H6" s="34">
        <v>7.4058933100000006</v>
      </c>
      <c r="I6" s="34">
        <v>7.4026654000000001</v>
      </c>
      <c r="J6" s="34">
        <v>0</v>
      </c>
      <c r="K6" s="34">
        <v>3.2279100000005556E-3</v>
      </c>
      <c r="L6" s="14"/>
      <c r="M6" s="34">
        <v>-6.8999999935925871E-7</v>
      </c>
      <c r="N6" s="34">
        <v>1.4403999999998973E-3</v>
      </c>
      <c r="O6" s="34">
        <v>0</v>
      </c>
      <c r="P6" s="34">
        <v>-1.4410899999992566E-3</v>
      </c>
    </row>
    <row r="7" spans="1:19" ht="19.5" customHeight="1" x14ac:dyDescent="0.25">
      <c r="A7" s="9">
        <v>1320</v>
      </c>
      <c r="B7" s="10" t="s">
        <v>413</v>
      </c>
      <c r="C7" s="32">
        <v>-1.5126500000000007</v>
      </c>
      <c r="D7" s="32">
        <v>-1.5045579999999961</v>
      </c>
      <c r="E7" s="32">
        <v>-8.0919999999999968E-3</v>
      </c>
      <c r="F7" s="32">
        <v>-4.6542630860457734E-15</v>
      </c>
      <c r="G7" s="11">
        <v>1.5126512200000002</v>
      </c>
      <c r="H7" s="32">
        <v>-1.5126512200000002</v>
      </c>
      <c r="I7" s="32">
        <v>-1.5154766399999999</v>
      </c>
      <c r="J7" s="32">
        <v>5.2390900000000001E-3</v>
      </c>
      <c r="K7" s="32">
        <v>-2.4136700000002547E-3</v>
      </c>
      <c r="L7" s="16"/>
      <c r="M7" s="32">
        <v>-1.2199999994688682E-6</v>
      </c>
      <c r="N7" s="32">
        <v>-1.0918640000003865E-2</v>
      </c>
      <c r="O7" s="32">
        <v>1.3331089999999997E-2</v>
      </c>
      <c r="P7" s="32">
        <v>-2.4136699999956004E-3</v>
      </c>
    </row>
    <row r="8" spans="1:19" s="15" customFormat="1" ht="19.5" customHeight="1" x14ac:dyDescent="0.25">
      <c r="A8" s="12">
        <v>1102</v>
      </c>
      <c r="B8" s="13" t="s">
        <v>399</v>
      </c>
      <c r="C8" s="34">
        <v>1.8800000000000006</v>
      </c>
      <c r="D8" s="34">
        <v>1.8681560000000001</v>
      </c>
      <c r="E8" s="34">
        <v>0</v>
      </c>
      <c r="F8" s="34">
        <v>1.184400000000041E-2</v>
      </c>
      <c r="G8" s="57">
        <v>1.8039393899999998</v>
      </c>
      <c r="H8" s="34">
        <v>1.8039393899999998</v>
      </c>
      <c r="I8" s="34">
        <v>1.8033124</v>
      </c>
      <c r="J8" s="34">
        <v>0</v>
      </c>
      <c r="K8" s="34">
        <v>6.269899999997719E-4</v>
      </c>
      <c r="L8" s="14"/>
      <c r="M8" s="34">
        <v>-7.606061000000075E-2</v>
      </c>
      <c r="N8" s="34">
        <v>-6.4843600000000112E-2</v>
      </c>
      <c r="O8" s="34">
        <v>0</v>
      </c>
      <c r="P8" s="34">
        <v>-1.1217010000000638E-2</v>
      </c>
    </row>
    <row r="9" spans="1:19" ht="19.5" customHeight="1" x14ac:dyDescent="0.25">
      <c r="A9" s="9">
        <v>1330</v>
      </c>
      <c r="B9" s="10" t="s">
        <v>404</v>
      </c>
      <c r="C9" s="32">
        <v>-0.29820999999999992</v>
      </c>
      <c r="D9" s="32">
        <v>-0.289605</v>
      </c>
      <c r="E9" s="32">
        <v>0</v>
      </c>
      <c r="F9" s="32">
        <v>-8.6049999999999183E-3</v>
      </c>
      <c r="G9" s="11">
        <v>0.30103546000000009</v>
      </c>
      <c r="H9" s="32">
        <v>-0.30103546000000009</v>
      </c>
      <c r="I9" s="32">
        <v>-0.28918128999999998</v>
      </c>
      <c r="J9" s="32">
        <v>0</v>
      </c>
      <c r="K9" s="32">
        <v>-1.1854170000000108E-2</v>
      </c>
      <c r="L9" s="16"/>
      <c r="M9" s="32">
        <v>-2.8254600000001684E-3</v>
      </c>
      <c r="N9" s="32">
        <v>4.2371000000002157E-4</v>
      </c>
      <c r="O9" s="32">
        <v>0</v>
      </c>
      <c r="P9" s="32">
        <v>-3.24917000000019E-3</v>
      </c>
    </row>
    <row r="10" spans="1:19" s="15" customFormat="1" ht="19.5" customHeight="1" x14ac:dyDescent="0.25">
      <c r="A10" s="12">
        <v>1331</v>
      </c>
      <c r="B10" s="13" t="s">
        <v>405</v>
      </c>
      <c r="C10" s="34">
        <v>-0.21921200000000005</v>
      </c>
      <c r="D10" s="34">
        <v>-0.21908199999999964</v>
      </c>
      <c r="E10" s="34">
        <v>0</v>
      </c>
      <c r="F10" s="34">
        <v>-1.3000000000040757E-4</v>
      </c>
      <c r="G10" s="57">
        <v>0.21921295000000002</v>
      </c>
      <c r="H10" s="34">
        <v>-0.21921295000000002</v>
      </c>
      <c r="I10" s="34">
        <v>-0.21907799</v>
      </c>
      <c r="J10" s="34">
        <v>0</v>
      </c>
      <c r="K10" s="34">
        <v>-1.3496000000001729E-4</v>
      </c>
      <c r="L10" s="14"/>
      <c r="M10" s="34">
        <v>-9.4999999997180673E-7</v>
      </c>
      <c r="N10" s="34">
        <v>4.0099999996379143E-6</v>
      </c>
      <c r="O10" s="34">
        <v>0</v>
      </c>
      <c r="P10" s="34">
        <v>-4.959999999609721E-6</v>
      </c>
    </row>
    <row r="11" spans="1:19" ht="19.5" customHeight="1" x14ac:dyDescent="0.25">
      <c r="A11" s="9">
        <v>1101</v>
      </c>
      <c r="B11" s="10" t="s">
        <v>411</v>
      </c>
      <c r="C11" s="32">
        <v>0.17771099999999995</v>
      </c>
      <c r="D11" s="32">
        <v>0.137157</v>
      </c>
      <c r="E11" s="32">
        <v>0</v>
      </c>
      <c r="F11" s="32">
        <v>4.0553999999999951E-2</v>
      </c>
      <c r="G11" s="11">
        <v>0.13049317999999999</v>
      </c>
      <c r="H11" s="32">
        <v>0.13049317999999999</v>
      </c>
      <c r="I11" s="32">
        <v>0.13043082</v>
      </c>
      <c r="J11" s="32">
        <v>0</v>
      </c>
      <c r="K11" s="32">
        <v>6.235999999998354E-5</v>
      </c>
      <c r="L11" s="16"/>
      <c r="M11" s="32">
        <v>-4.7217819999999966E-2</v>
      </c>
      <c r="N11" s="32">
        <v>-6.7261799999999983E-3</v>
      </c>
      <c r="O11" s="32">
        <v>0</v>
      </c>
      <c r="P11" s="32">
        <v>-4.0491639999999968E-2</v>
      </c>
    </row>
    <row r="12" spans="1:19" s="15" customFormat="1" ht="19.5" customHeight="1" x14ac:dyDescent="0.25">
      <c r="A12" s="12">
        <v>1340</v>
      </c>
      <c r="B12" s="13" t="s">
        <v>85</v>
      </c>
      <c r="C12" s="34">
        <v>8.8099999999999984E-4</v>
      </c>
      <c r="D12" s="34">
        <v>0</v>
      </c>
      <c r="E12" s="34">
        <v>0</v>
      </c>
      <c r="F12" s="34">
        <v>8.8099999999999984E-4</v>
      </c>
      <c r="G12" s="57">
        <v>9.4459169999999981E-2</v>
      </c>
      <c r="H12" s="34">
        <v>-9.4459169999999981E-2</v>
      </c>
      <c r="I12" s="34">
        <v>0</v>
      </c>
      <c r="J12" s="34">
        <v>0</v>
      </c>
      <c r="K12" s="34">
        <v>-9.4459169999999981E-2</v>
      </c>
      <c r="L12" s="57"/>
      <c r="M12" s="34">
        <v>-9.5340169999999974E-2</v>
      </c>
      <c r="N12" s="34">
        <v>0</v>
      </c>
      <c r="O12" s="34">
        <v>0</v>
      </c>
      <c r="P12" s="34">
        <v>-9.5340169999999974E-2</v>
      </c>
    </row>
    <row r="13" spans="1:19" s="15" customFormat="1" ht="19.5" customHeight="1" x14ac:dyDescent="0.25">
      <c r="A13" s="9">
        <v>1993</v>
      </c>
      <c r="B13" s="10" t="s">
        <v>410</v>
      </c>
      <c r="C13" s="32">
        <v>0</v>
      </c>
      <c r="D13" s="32">
        <v>-0.68997600000000003</v>
      </c>
      <c r="E13" s="32">
        <v>0.68997600000000003</v>
      </c>
      <c r="F13" s="32">
        <v>0</v>
      </c>
      <c r="G13" s="11">
        <v>5.0255259999999892E-2</v>
      </c>
      <c r="H13" s="32">
        <v>-5.0255259999999892E-2</v>
      </c>
      <c r="I13" s="32">
        <v>-0.83843025000000015</v>
      </c>
      <c r="J13" s="32">
        <v>0.70503073999999999</v>
      </c>
      <c r="K13" s="32">
        <v>8.3144250000000253E-2</v>
      </c>
      <c r="L13" s="16"/>
      <c r="M13" s="32">
        <v>-5.0255259999999892E-2</v>
      </c>
      <c r="N13" s="32">
        <v>-0.14845425000000012</v>
      </c>
      <c r="O13" s="32">
        <v>1.5054739999999955E-2</v>
      </c>
      <c r="P13" s="32">
        <v>8.314425000000028E-2</v>
      </c>
    </row>
    <row r="14" spans="1:19" s="15" customFormat="1" ht="19.5" customHeight="1" x14ac:dyDescent="0.25">
      <c r="A14" s="12">
        <v>1350</v>
      </c>
      <c r="B14" s="13" t="s">
        <v>407</v>
      </c>
      <c r="C14" s="34">
        <v>0</v>
      </c>
      <c r="D14" s="34">
        <v>0</v>
      </c>
      <c r="E14" s="34">
        <v>0</v>
      </c>
      <c r="F14" s="34">
        <v>0</v>
      </c>
      <c r="G14" s="57">
        <v>1.5666050000000001E-2</v>
      </c>
      <c r="H14" s="34">
        <v>-1.5666050000000001E-2</v>
      </c>
      <c r="I14" s="34">
        <v>0</v>
      </c>
      <c r="J14" s="34">
        <v>0</v>
      </c>
      <c r="K14" s="34">
        <v>-1.5666050000000001E-2</v>
      </c>
      <c r="L14" s="14"/>
      <c r="M14" s="34">
        <v>-1.5666050000000001E-2</v>
      </c>
      <c r="N14" s="34">
        <v>0</v>
      </c>
      <c r="O14" s="34">
        <v>0</v>
      </c>
      <c r="P14" s="34">
        <v>-1.5666050000000001E-2</v>
      </c>
    </row>
    <row r="15" spans="1:19" ht="19.5" customHeight="1" x14ac:dyDescent="0.25">
      <c r="A15" s="9">
        <v>1910</v>
      </c>
      <c r="B15" s="10" t="s">
        <v>88</v>
      </c>
      <c r="C15" s="137">
        <v>0</v>
      </c>
      <c r="D15" s="137">
        <v>0</v>
      </c>
      <c r="E15" s="137">
        <v>-2.219000000000004E-3</v>
      </c>
      <c r="F15" s="137">
        <v>2.219000000000004E-3</v>
      </c>
      <c r="G15" s="11">
        <v>0</v>
      </c>
      <c r="H15" s="137">
        <v>0</v>
      </c>
      <c r="I15" s="137">
        <v>0</v>
      </c>
      <c r="J15" s="137">
        <v>-2.2185999999999998E-3</v>
      </c>
      <c r="K15" s="137">
        <v>2.2185999999999998E-3</v>
      </c>
      <c r="L15" s="56"/>
      <c r="M15" s="137">
        <v>0</v>
      </c>
      <c r="N15" s="137">
        <v>0</v>
      </c>
      <c r="O15" s="137">
        <v>4.0000000000412969E-7</v>
      </c>
      <c r="P15" s="137">
        <v>-4.0000000000412969E-7</v>
      </c>
    </row>
    <row r="16" spans="1:19" s="15" customFormat="1" ht="19.5" customHeight="1" x14ac:dyDescent="0.25">
      <c r="A16" s="12">
        <v>1810</v>
      </c>
      <c r="B16" s="97" t="s">
        <v>408</v>
      </c>
      <c r="C16" s="138">
        <v>0</v>
      </c>
      <c r="D16" s="138">
        <v>0</v>
      </c>
      <c r="E16" s="138">
        <v>0</v>
      </c>
      <c r="F16" s="138">
        <v>0</v>
      </c>
      <c r="G16" s="57">
        <v>0</v>
      </c>
      <c r="H16" s="138">
        <v>0</v>
      </c>
      <c r="I16" s="138">
        <v>-3.5637089999999996E-2</v>
      </c>
      <c r="J16" s="138">
        <v>0</v>
      </c>
      <c r="K16" s="138">
        <v>3.5637089999999996E-2</v>
      </c>
      <c r="L16" s="139"/>
      <c r="M16" s="138">
        <v>0</v>
      </c>
      <c r="N16" s="138">
        <v>-3.5637089999999996E-2</v>
      </c>
      <c r="O16" s="138">
        <v>0</v>
      </c>
      <c r="P16" s="138">
        <v>3.5637089999999996E-2</v>
      </c>
    </row>
    <row r="17" spans="1:16" s="15" customFormat="1" ht="19.5" customHeight="1" x14ac:dyDescent="0.25">
      <c r="A17" s="9">
        <v>1992</v>
      </c>
      <c r="B17" s="10" t="s">
        <v>90</v>
      </c>
      <c r="C17" s="140">
        <v>0</v>
      </c>
      <c r="D17" s="140">
        <v>0</v>
      </c>
      <c r="E17" s="140">
        <v>0</v>
      </c>
      <c r="F17" s="140">
        <v>0</v>
      </c>
      <c r="G17" s="11">
        <v>0</v>
      </c>
      <c r="H17" s="140">
        <v>0</v>
      </c>
      <c r="I17" s="140">
        <v>-2.0570330000000001E-2</v>
      </c>
      <c r="J17" s="140">
        <v>0</v>
      </c>
      <c r="K17" s="140">
        <v>2.0570330000000001E-2</v>
      </c>
      <c r="L17" s="141"/>
      <c r="M17" s="140">
        <v>0</v>
      </c>
      <c r="N17" s="140">
        <v>-2.0570330000000001E-2</v>
      </c>
      <c r="O17" s="140">
        <v>0</v>
      </c>
      <c r="P17" s="140">
        <v>2.0570330000000001E-2</v>
      </c>
    </row>
    <row r="18" spans="1:16" ht="12" customHeight="1" x14ac:dyDescent="0.25">
      <c r="A18" s="20"/>
      <c r="B18" s="21"/>
      <c r="C18" s="22"/>
      <c r="D18" s="22"/>
      <c r="E18" s="22"/>
      <c r="F18" s="22"/>
      <c r="G18" s="23"/>
      <c r="H18" s="23"/>
      <c r="I18" s="23"/>
      <c r="J18" s="23"/>
      <c r="K18" s="23"/>
      <c r="L18" s="23"/>
      <c r="M18" s="22"/>
      <c r="N18" s="22"/>
      <c r="O18" s="22"/>
      <c r="P18" s="22"/>
    </row>
    <row r="19" spans="1:16" s="28" customFormat="1" ht="19.5" customHeight="1" x14ac:dyDescent="0.25">
      <c r="A19" s="24"/>
      <c r="B19" s="25" t="s">
        <v>93</v>
      </c>
      <c r="C19" s="26">
        <v>199.20555599999989</v>
      </c>
      <c r="D19" s="26">
        <v>198.06630900000005</v>
      </c>
      <c r="E19" s="26">
        <v>0.67966500000000007</v>
      </c>
      <c r="F19" s="26">
        <v>0.45958199999984106</v>
      </c>
      <c r="G19" s="27"/>
      <c r="H19" s="26">
        <v>198.61709191000006</v>
      </c>
      <c r="I19" s="26">
        <v>197.80025285000008</v>
      </c>
      <c r="J19" s="26">
        <v>0.70805123000000003</v>
      </c>
      <c r="K19" s="27">
        <v>0.10878782999997816</v>
      </c>
      <c r="L19" s="27"/>
      <c r="M19" s="26">
        <v>-0.58846408999988964</v>
      </c>
      <c r="N19" s="26">
        <v>-0.26605614999997351</v>
      </c>
      <c r="O19" s="26">
        <v>2.8386229999999957E-2</v>
      </c>
      <c r="P19" s="26">
        <v>-0.35079416999991608</v>
      </c>
    </row>
    <row r="20" spans="1:16" ht="15" customHeight="1" x14ac:dyDescent="0.25">
      <c r="A20" s="4"/>
      <c r="B20" s="6"/>
      <c r="C20" s="5"/>
      <c r="D20" s="5"/>
      <c r="E20" s="5"/>
      <c r="F20" s="5"/>
      <c r="G20" s="29"/>
      <c r="H20" s="5"/>
      <c r="I20" s="5"/>
      <c r="J20" s="5"/>
      <c r="K20" s="30"/>
      <c r="L20" s="29"/>
      <c r="M20" s="5"/>
      <c r="N20" s="5"/>
      <c r="O20" s="5"/>
      <c r="P20" s="30"/>
    </row>
    <row r="21" spans="1:16" ht="15" customHeight="1" x14ac:dyDescent="0.3">
      <c r="A21" s="82" t="s">
        <v>467</v>
      </c>
      <c r="B21" s="5"/>
      <c r="C21" s="121" t="s">
        <v>456</v>
      </c>
      <c r="D21" s="5"/>
      <c r="E21" s="5"/>
      <c r="F21" s="5"/>
      <c r="G21" s="29"/>
      <c r="H21" s="5"/>
      <c r="I21" s="5"/>
      <c r="J21" s="5"/>
      <c r="K21" s="5"/>
      <c r="L21" s="29"/>
      <c r="M21" s="5"/>
      <c r="N21" s="5"/>
      <c r="O21" s="5"/>
      <c r="P21" s="5"/>
    </row>
    <row r="22" spans="1:16" ht="15" customHeight="1" x14ac:dyDescent="0.3">
      <c r="A22" s="4"/>
      <c r="B22" s="5"/>
      <c r="C22" s="121" t="s">
        <v>457</v>
      </c>
      <c r="D22" s="5"/>
      <c r="E22" s="5"/>
      <c r="F22" s="5"/>
      <c r="G22" s="29"/>
      <c r="H22" s="5"/>
      <c r="I22" s="5"/>
      <c r="J22" s="5"/>
      <c r="K22" s="5"/>
      <c r="L22" s="29"/>
      <c r="M22" s="5"/>
      <c r="N22" s="5"/>
      <c r="O22" s="5"/>
      <c r="P22" s="5"/>
    </row>
    <row r="23" spans="1:16" ht="15" customHeight="1" x14ac:dyDescent="0.25">
      <c r="A23" s="82" t="s">
        <v>394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5" customHeight="1" x14ac:dyDescent="0.25">
      <c r="A24" s="100" t="s">
        <v>395</v>
      </c>
    </row>
    <row r="25" spans="1:16" x14ac:dyDescent="0.25">
      <c r="A25" s="100" t="s">
        <v>396</v>
      </c>
    </row>
    <row r="26" spans="1:16" x14ac:dyDescent="0.25">
      <c r="A26" s="100" t="s">
        <v>397</v>
      </c>
    </row>
    <row r="29" spans="1:16" x14ac:dyDescent="0.25">
      <c r="A29" s="100" t="s">
        <v>458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8" customFormat="1" ht="47.45" customHeight="1" x14ac:dyDescent="0.25">
      <c r="A4" s="156" t="s">
        <v>374</v>
      </c>
      <c r="B4" s="157"/>
      <c r="C4" s="153" t="s">
        <v>371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</row>
    <row r="5" spans="1:19" s="59" customFormat="1" ht="15.6" customHeight="1" x14ac:dyDescent="0.25">
      <c r="A5" s="58"/>
      <c r="B5" s="60"/>
      <c r="C5" s="155" t="e">
        <f>"Forecast"&amp;" "&amp;"-"&amp;" "&amp;#REF!&amp;" "&amp;"(MTD)"</f>
        <v>#REF!</v>
      </c>
      <c r="D5" s="155"/>
      <c r="E5" s="155"/>
      <c r="F5" s="155"/>
      <c r="G5" s="61"/>
      <c r="H5" s="155" t="e">
        <f>"Actuals"&amp;" "&amp;"-"&amp;" "&amp;#REF!&amp;" "&amp;"(MTD)"</f>
        <v>#REF!</v>
      </c>
      <c r="I5" s="155"/>
      <c r="J5" s="155"/>
      <c r="K5" s="155"/>
      <c r="L5" s="61"/>
      <c r="M5" s="155" t="s">
        <v>252</v>
      </c>
      <c r="N5" s="155"/>
      <c r="O5" s="155"/>
      <c r="P5" s="155"/>
      <c r="Q5" s="62"/>
      <c r="S5" s="63"/>
    </row>
    <row r="6" spans="1:19" s="59" customFormat="1" ht="15.75" x14ac:dyDescent="0.25">
      <c r="A6" s="64" t="s">
        <v>68</v>
      </c>
      <c r="B6" s="65" t="s">
        <v>69</v>
      </c>
      <c r="C6" s="66" t="s">
        <v>70</v>
      </c>
      <c r="D6" s="66" t="s">
        <v>71</v>
      </c>
      <c r="E6" s="66" t="s">
        <v>72</v>
      </c>
      <c r="F6" s="66" t="s">
        <v>73</v>
      </c>
      <c r="G6" s="61"/>
      <c r="H6" s="66" t="s">
        <v>70</v>
      </c>
      <c r="I6" s="66" t="s">
        <v>71</v>
      </c>
      <c r="J6" s="66" t="s">
        <v>72</v>
      </c>
      <c r="K6" s="66" t="s">
        <v>73</v>
      </c>
      <c r="L6" s="61"/>
      <c r="M6" s="66" t="s">
        <v>70</v>
      </c>
      <c r="N6" s="66" t="s">
        <v>71</v>
      </c>
      <c r="O6" s="66" t="s">
        <v>72</v>
      </c>
      <c r="P6" s="66" t="s">
        <v>73</v>
      </c>
      <c r="Q6" s="67"/>
    </row>
    <row r="7" spans="1:19" ht="19.5" customHeight="1" x14ac:dyDescent="0.25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25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7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7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7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7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25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1810</v>
      </c>
      <c r="B16" s="13" t="s">
        <v>87</v>
      </c>
      <c r="C16" s="71">
        <v>0</v>
      </c>
      <c r="D16" s="71">
        <v>0</v>
      </c>
      <c r="E16" s="71">
        <v>0</v>
      </c>
      <c r="F16" s="71">
        <f t="shared" si="0"/>
        <v>0</v>
      </c>
      <c r="G16" s="57"/>
      <c r="H16" s="71" t="e">
        <f>SUMIFS(#REF!,#REF!,$H$1,#REF!,$A$1,#REF!,$A16)/$A$2</f>
        <v>#REF!</v>
      </c>
      <c r="I16" s="71" t="e">
        <f>SUMIFS(#REF!,#REF!,$I$1,#REF!,$A$1,#REF!,$A16,#REF!,$I$2)/$A$2</f>
        <v>#REF!</v>
      </c>
      <c r="J16" s="71" t="e">
        <f>SUMIFS(#REF!,#REF!,$I$1,#REF!,$A$1,#REF!,$A16,#REF!,$J$2)/$A$2</f>
        <v>#REF!</v>
      </c>
      <c r="K16" s="71" t="e">
        <f t="shared" si="1"/>
        <v>#REF!</v>
      </c>
      <c r="L16" s="14"/>
      <c r="M16" s="71" t="e">
        <f t="shared" si="2"/>
        <v>#REF!</v>
      </c>
      <c r="N16" s="71" t="e">
        <f t="shared" si="3"/>
        <v>#REF!</v>
      </c>
      <c r="O16" s="71" t="e">
        <f t="shared" si="4"/>
        <v>#REF!</v>
      </c>
      <c r="P16" s="71" t="e">
        <f t="shared" si="5"/>
        <v>#REF!</v>
      </c>
    </row>
    <row r="17" spans="1:16" ht="19.5" hidden="1" customHeight="1" outlineLevel="1" x14ac:dyDescent="0.25">
      <c r="A17" s="9">
        <v>1103</v>
      </c>
      <c r="B17" s="10" t="s">
        <v>76</v>
      </c>
      <c r="C17" s="70">
        <v>0</v>
      </c>
      <c r="D17" s="70">
        <v>0</v>
      </c>
      <c r="E17" s="70">
        <v>0</v>
      </c>
      <c r="F17" s="70">
        <f t="shared" si="0"/>
        <v>0</v>
      </c>
      <c r="G17" s="11"/>
      <c r="H17" s="70" t="e">
        <f>SUMIFS(#REF!,#REF!,$H$1,#REF!,$A$1,#REF!,$A17)/$A$2</f>
        <v>#REF!</v>
      </c>
      <c r="I17" s="70" t="e">
        <f>SUMIFS(#REF!,#REF!,$I$1,#REF!,$A$1,#REF!,$A17,#REF!,$I$2)/$A$2</f>
        <v>#REF!</v>
      </c>
      <c r="J17" s="70" t="e">
        <f>SUMIFS(#REF!,#REF!,$I$1,#REF!,$A$1,#REF!,$A17,#REF!,$J$2)/$A$2</f>
        <v>#REF!</v>
      </c>
      <c r="K17" s="70" t="e">
        <f t="shared" si="1"/>
        <v>#REF!</v>
      </c>
      <c r="L17" s="16"/>
      <c r="M17" s="70" t="e">
        <f t="shared" si="2"/>
        <v>#REF!</v>
      </c>
      <c r="N17" s="70" t="e">
        <f t="shared" si="3"/>
        <v>#REF!</v>
      </c>
      <c r="O17" s="70" t="e">
        <f t="shared" si="4"/>
        <v>#REF!</v>
      </c>
      <c r="P17" s="70" t="e">
        <f t="shared" si="5"/>
        <v>#REF!</v>
      </c>
    </row>
    <row r="18" spans="1:16" s="15" customFormat="1" ht="19.5" hidden="1" customHeight="1" outlineLevel="1" x14ac:dyDescent="0.25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7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25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25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7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25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25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7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25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25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7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25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25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25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25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25">
      <c r="A29" s="82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82" t="s">
        <v>372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25">
      <c r="A32" s="82" t="s">
        <v>394</v>
      </c>
    </row>
    <row r="33" spans="1:1" x14ac:dyDescent="0.25">
      <c r="A33" s="100" t="s">
        <v>395</v>
      </c>
    </row>
    <row r="34" spans="1:1" x14ac:dyDescent="0.25">
      <c r="A34" s="100" t="s">
        <v>396</v>
      </c>
    </row>
    <row r="35" spans="1:1" x14ac:dyDescent="0.25">
      <c r="A35" s="100" t="s">
        <v>397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8" customFormat="1" ht="47.45" customHeight="1" x14ac:dyDescent="0.25">
      <c r="A4" s="156" t="s">
        <v>374</v>
      </c>
      <c r="B4" s="157"/>
      <c r="C4" s="153" t="s">
        <v>391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</row>
    <row r="5" spans="1:19" s="59" customFormat="1" ht="15.6" customHeight="1" x14ac:dyDescent="0.25">
      <c r="A5" s="58"/>
      <c r="B5" s="60"/>
      <c r="C5" s="155" t="e">
        <f>"Forecast"&amp;" "&amp;"-"&amp;" "&amp;#REF!&amp;" "&amp;"(YTD)"</f>
        <v>#REF!</v>
      </c>
      <c r="D5" s="155"/>
      <c r="E5" s="155"/>
      <c r="F5" s="155"/>
      <c r="G5" s="61"/>
      <c r="H5" s="155" t="e">
        <f>"Actuals"&amp;" "&amp;"-"&amp;" "&amp;#REF!&amp;" "&amp;"(YTD)"</f>
        <v>#REF!</v>
      </c>
      <c r="I5" s="155"/>
      <c r="J5" s="155"/>
      <c r="K5" s="155"/>
      <c r="L5" s="61"/>
      <c r="M5" s="155" t="s">
        <v>252</v>
      </c>
      <c r="N5" s="155"/>
      <c r="O5" s="155"/>
      <c r="P5" s="155"/>
      <c r="Q5" s="62"/>
      <c r="S5" s="63"/>
    </row>
    <row r="6" spans="1:19" s="59" customFormat="1" ht="15.75" x14ac:dyDescent="0.25">
      <c r="A6" s="64" t="s">
        <v>68</v>
      </c>
      <c r="B6" s="65" t="s">
        <v>69</v>
      </c>
      <c r="C6" s="99" t="s">
        <v>70</v>
      </c>
      <c r="D6" s="99" t="s">
        <v>71</v>
      </c>
      <c r="E6" s="99" t="s">
        <v>72</v>
      </c>
      <c r="F6" s="99" t="s">
        <v>73</v>
      </c>
      <c r="G6" s="61"/>
      <c r="H6" s="99" t="s">
        <v>70</v>
      </c>
      <c r="I6" s="99" t="s">
        <v>71</v>
      </c>
      <c r="J6" s="99" t="s">
        <v>72</v>
      </c>
      <c r="K6" s="99" t="s">
        <v>73</v>
      </c>
      <c r="L6" s="61"/>
      <c r="M6" s="99" t="s">
        <v>70</v>
      </c>
      <c r="N6" s="99" t="s">
        <v>71</v>
      </c>
      <c r="O6" s="99" t="s">
        <v>72</v>
      </c>
      <c r="P6" s="99" t="s">
        <v>73</v>
      </c>
      <c r="Q6" s="67"/>
    </row>
    <row r="7" spans="1:19" ht="19.5" customHeight="1" x14ac:dyDescent="0.25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25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7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7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7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7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25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7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25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25">
      <c r="A18" s="12">
        <v>1992</v>
      </c>
      <c r="B18" s="13" t="s">
        <v>90</v>
      </c>
      <c r="C18" s="71">
        <v>0</v>
      </c>
      <c r="D18" s="71">
        <v>0</v>
      </c>
      <c r="E18" s="71">
        <v>0</v>
      </c>
      <c r="F18" s="71">
        <f t="shared" si="0"/>
        <v>0</v>
      </c>
      <c r="G18" s="57"/>
      <c r="H18" s="71" t="e">
        <f>SUMIFS(#REF!,#REF!,$H$1,#REF!,$A$1,#REF!,$A18)/$A$2</f>
        <v>#REF!</v>
      </c>
      <c r="I18" s="71" t="e">
        <f>SUMIFS(#REF!,#REF!,$I$1,#REF!,$A$1,#REF!,$A18,#REF!,$I$2)/$A$2</f>
        <v>#REF!</v>
      </c>
      <c r="J18" s="71" t="e">
        <f>SUMIFS(#REF!,#REF!,$I$1,#REF!,$A$1,#REF!,$A18,#REF!,$J$2)/$A$2</f>
        <v>#REF!</v>
      </c>
      <c r="K18" s="71" t="e">
        <f t="shared" si="1"/>
        <v>#REF!</v>
      </c>
      <c r="L18" s="14"/>
      <c r="M18" s="71" t="e">
        <f t="shared" si="2"/>
        <v>#REF!</v>
      </c>
      <c r="N18" s="71" t="e">
        <f t="shared" si="3"/>
        <v>#REF!</v>
      </c>
      <c r="O18" s="71" t="e">
        <f t="shared" si="4"/>
        <v>#REF!</v>
      </c>
      <c r="P18" s="71" t="e">
        <f t="shared" si="5"/>
        <v>#REF!</v>
      </c>
    </row>
    <row r="19" spans="1:16" s="15" customFormat="1" ht="19.5" hidden="1" customHeight="1" outlineLevel="1" x14ac:dyDescent="0.25">
      <c r="A19" s="9">
        <v>1103</v>
      </c>
      <c r="B19" s="10" t="s">
        <v>76</v>
      </c>
      <c r="C19" s="70">
        <v>0</v>
      </c>
      <c r="D19" s="70">
        <v>0</v>
      </c>
      <c r="E19" s="70">
        <v>0</v>
      </c>
      <c r="F19" s="70">
        <f t="shared" si="0"/>
        <v>0</v>
      </c>
      <c r="G19" s="11"/>
      <c r="H19" s="70" t="e">
        <f>SUMIFS(#REF!,#REF!,$H$1,#REF!,$A$1,#REF!,$A19)/$A$2</f>
        <v>#REF!</v>
      </c>
      <c r="I19" s="70" t="e">
        <f>SUMIFS(#REF!,#REF!,$I$1,#REF!,$A$1,#REF!,$A19,#REF!,$I$2)/$A$2</f>
        <v>#REF!</v>
      </c>
      <c r="J19" s="70" t="e">
        <f>SUMIFS(#REF!,#REF!,$I$1,#REF!,$A$1,#REF!,$A19,#REF!,$J$2)/$A$2</f>
        <v>#REF!</v>
      </c>
      <c r="K19" s="70" t="e">
        <f t="shared" si="1"/>
        <v>#REF!</v>
      </c>
      <c r="L19" s="16"/>
      <c r="M19" s="70" t="e">
        <f t="shared" si="2"/>
        <v>#REF!</v>
      </c>
      <c r="N19" s="70" t="e">
        <f t="shared" si="3"/>
        <v>#REF!</v>
      </c>
      <c r="O19" s="70" t="e">
        <f t="shared" si="4"/>
        <v>#REF!</v>
      </c>
      <c r="P19" s="70" t="e">
        <f t="shared" si="5"/>
        <v>#REF!</v>
      </c>
    </row>
    <row r="20" spans="1:16" s="15" customFormat="1" ht="19.5" hidden="1" customHeight="1" outlineLevel="1" x14ac:dyDescent="0.25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7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25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25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7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25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25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7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25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25">
      <c r="A26" s="108"/>
      <c r="B26" s="109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25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25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25">
      <c r="A29" s="82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82" t="s">
        <v>372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25">
      <c r="A32" s="82" t="s">
        <v>394</v>
      </c>
    </row>
    <row r="33" spans="1:1" x14ac:dyDescent="0.25">
      <c r="A33" s="100" t="s">
        <v>395</v>
      </c>
    </row>
    <row r="34" spans="1:1" x14ac:dyDescent="0.25">
      <c r="A34" s="100" t="s">
        <v>396</v>
      </c>
    </row>
    <row r="35" spans="1:1" x14ac:dyDescent="0.25">
      <c r="A35" s="100" t="s">
        <v>397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5">
    <tabColor theme="4" tint="-0.249977111117893"/>
  </sheetPr>
  <dimension ref="A1:C47"/>
  <sheetViews>
    <sheetView zoomScale="70" zoomScaleNormal="70" workbookViewId="0">
      <pane xSplit="1" ySplit="5" topLeftCell="B6" activePane="bottomRight" state="frozen"/>
      <selection activeCell="B10" sqref="B10"/>
      <selection pane="topRight" activeCell="B10" sqref="B10"/>
      <selection pane="bottomLeft" activeCell="B10" sqref="B10"/>
      <selection pane="bottomRight" activeCell="B6" sqref="B6"/>
    </sheetView>
  </sheetViews>
  <sheetFormatPr defaultRowHeight="15" outlineLevelRow="1" x14ac:dyDescent="0.25"/>
  <cols>
    <col min="1" max="1" width="55.7109375" style="28" bestFit="1" customWidth="1"/>
    <col min="2" max="3" width="15.7109375" customWidth="1"/>
    <col min="9" max="9" width="11.28515625" bestFit="1" customWidth="1"/>
  </cols>
  <sheetData>
    <row r="1" spans="1:3" hidden="1" outlineLevel="1" x14ac:dyDescent="0.25">
      <c r="A1" s="50" t="e">
        <f>#REF!</f>
        <v>#REF!</v>
      </c>
      <c r="B1" t="s">
        <v>260</v>
      </c>
    </row>
    <row r="2" spans="1:3" hidden="1" outlineLevel="1" x14ac:dyDescent="0.25">
      <c r="A2" s="50" t="e">
        <f>VLOOKUP(A1,#REF!,4,0)</f>
        <v>#REF!</v>
      </c>
    </row>
    <row r="3" spans="1:3" ht="23.45" customHeight="1" collapsed="1" x14ac:dyDescent="0.25">
      <c r="A3" s="84"/>
      <c r="B3" s="85"/>
    </row>
    <row r="4" spans="1:3" ht="33" customHeight="1" x14ac:dyDescent="0.25">
      <c r="A4" s="161" t="s">
        <v>472</v>
      </c>
      <c r="B4" s="162"/>
      <c r="C4" s="163"/>
    </row>
    <row r="5" spans="1:3" ht="33" customHeight="1" x14ac:dyDescent="0.25">
      <c r="A5" s="51" t="s">
        <v>261</v>
      </c>
      <c r="B5" s="51" t="s">
        <v>258</v>
      </c>
      <c r="C5" s="51" t="s">
        <v>259</v>
      </c>
    </row>
    <row r="6" spans="1:3" ht="18" customHeight="1" x14ac:dyDescent="0.25">
      <c r="A6" s="78" t="s">
        <v>424</v>
      </c>
      <c r="B6" s="86">
        <v>0.57517743424222545</v>
      </c>
      <c r="C6" s="86">
        <v>0.42092225649065984</v>
      </c>
    </row>
    <row r="7" spans="1:3" ht="18" customHeight="1" x14ac:dyDescent="0.25">
      <c r="A7" s="87" t="s">
        <v>425</v>
      </c>
      <c r="B7" s="88">
        <v>0.75019775708566272</v>
      </c>
      <c r="C7" s="88">
        <v>0.13632789049686941</v>
      </c>
    </row>
    <row r="8" spans="1:3" ht="18" customHeight="1" x14ac:dyDescent="0.25">
      <c r="A8" s="78" t="s">
        <v>426</v>
      </c>
      <c r="B8" s="89">
        <v>35.778795495401361</v>
      </c>
      <c r="C8" s="89">
        <v>0</v>
      </c>
    </row>
    <row r="9" spans="1:3" ht="18" customHeight="1" x14ac:dyDescent="0.25">
      <c r="A9" s="87" t="s">
        <v>427</v>
      </c>
      <c r="B9" s="88">
        <v>7.8801641694869993</v>
      </c>
      <c r="C9" s="88">
        <v>0</v>
      </c>
    </row>
    <row r="10" spans="1:3" ht="18" customHeight="1" x14ac:dyDescent="0.25">
      <c r="A10" s="78" t="s">
        <v>428</v>
      </c>
      <c r="B10" s="89">
        <v>1.5640184468142335</v>
      </c>
      <c r="C10" s="89">
        <v>0</v>
      </c>
    </row>
    <row r="11" spans="1:3" ht="18" customHeight="1" x14ac:dyDescent="0.25">
      <c r="A11" s="87" t="s">
        <v>429</v>
      </c>
      <c r="B11" s="88">
        <v>3.9519785915945378</v>
      </c>
      <c r="C11" s="88">
        <v>1.7516888609240098</v>
      </c>
    </row>
    <row r="12" spans="1:3" ht="18" customHeight="1" x14ac:dyDescent="0.25">
      <c r="A12" s="78" t="s">
        <v>430</v>
      </c>
      <c r="B12" s="89">
        <v>8.9616611711298546</v>
      </c>
      <c r="C12" s="89">
        <v>11.547713080342866</v>
      </c>
    </row>
    <row r="13" spans="1:3" ht="18" customHeight="1" x14ac:dyDescent="0.25">
      <c r="A13" s="87" t="s">
        <v>431</v>
      </c>
      <c r="B13" s="88">
        <v>6.8904536091551005</v>
      </c>
      <c r="C13" s="88">
        <v>2.2904816033502842</v>
      </c>
    </row>
    <row r="14" spans="1:3" ht="18" customHeight="1" x14ac:dyDescent="0.25">
      <c r="A14" s="78" t="s">
        <v>432</v>
      </c>
      <c r="B14" s="89">
        <v>2.1753281938453859</v>
      </c>
      <c r="C14" s="89">
        <v>1.8852135703012984</v>
      </c>
    </row>
    <row r="15" spans="1:3" ht="18" customHeight="1" x14ac:dyDescent="0.25">
      <c r="A15" s="87" t="s">
        <v>450</v>
      </c>
      <c r="B15" s="88">
        <v>4.3075523672411826</v>
      </c>
      <c r="C15" s="88">
        <v>0</v>
      </c>
    </row>
    <row r="16" spans="1:3" ht="18" customHeight="1" x14ac:dyDescent="0.25">
      <c r="A16" s="127" t="s">
        <v>433</v>
      </c>
      <c r="B16" s="128">
        <v>6.5011469369154948</v>
      </c>
      <c r="C16" s="128">
        <v>1.0174631499685395E-2</v>
      </c>
    </row>
    <row r="17" spans="1:3" ht="18" customHeight="1" x14ac:dyDescent="0.25">
      <c r="A17" s="87" t="s">
        <v>434</v>
      </c>
      <c r="B17" s="88">
        <v>2.881167617742844</v>
      </c>
      <c r="C17" s="88">
        <v>0</v>
      </c>
    </row>
    <row r="18" spans="1:3" ht="18" customHeight="1" x14ac:dyDescent="0.25">
      <c r="A18" s="127" t="s">
        <v>435</v>
      </c>
      <c r="B18" s="128">
        <v>9.8084901544748941</v>
      </c>
      <c r="C18" s="128">
        <v>5.1995627507813547</v>
      </c>
    </row>
    <row r="19" spans="1:3" ht="18" customHeight="1" x14ac:dyDescent="0.25">
      <c r="A19" s="87" t="s">
        <v>253</v>
      </c>
      <c r="B19" s="88">
        <v>29.261045787109868</v>
      </c>
      <c r="C19" s="88">
        <v>6.9572062054524642</v>
      </c>
    </row>
    <row r="20" spans="1:3" ht="18" customHeight="1" x14ac:dyDescent="0.25">
      <c r="A20" s="127" t="s">
        <v>254</v>
      </c>
      <c r="B20" s="128">
        <v>15.72859655793631</v>
      </c>
      <c r="C20" s="128">
        <v>7.11715184585392</v>
      </c>
    </row>
    <row r="21" spans="1:3" ht="18" customHeight="1" x14ac:dyDescent="0.25">
      <c r="A21" s="87" t="s">
        <v>436</v>
      </c>
      <c r="B21" s="88">
        <v>3.1103588740341692</v>
      </c>
      <c r="C21" s="88">
        <v>1.0445559945124656</v>
      </c>
    </row>
    <row r="22" spans="1:3" ht="18" customHeight="1" x14ac:dyDescent="0.25">
      <c r="A22" s="127" t="s">
        <v>255</v>
      </c>
      <c r="B22" s="128">
        <v>109.45126536670129</v>
      </c>
      <c r="C22" s="128">
        <v>0</v>
      </c>
    </row>
    <row r="23" spans="1:3" ht="18" customHeight="1" x14ac:dyDescent="0.25">
      <c r="A23" s="87" t="s">
        <v>442</v>
      </c>
      <c r="B23" s="88">
        <v>2.0488533388288701</v>
      </c>
      <c r="C23" s="88">
        <v>0</v>
      </c>
    </row>
    <row r="24" spans="1:3" ht="18" customHeight="1" x14ac:dyDescent="0.25">
      <c r="A24" s="78" t="s">
        <v>437</v>
      </c>
      <c r="B24" s="89">
        <v>0.62376270601006611</v>
      </c>
      <c r="C24" s="89">
        <v>1.3416298596140159</v>
      </c>
    </row>
    <row r="25" spans="1:3" ht="18" customHeight="1" x14ac:dyDescent="0.25">
      <c r="A25" s="87" t="s">
        <v>438</v>
      </c>
      <c r="B25" s="88">
        <v>3.8701245203499344</v>
      </c>
      <c r="C25" s="88">
        <v>0</v>
      </c>
    </row>
    <row r="26" spans="1:3" ht="18" customHeight="1" x14ac:dyDescent="0.25">
      <c r="A26" s="78" t="s">
        <v>439</v>
      </c>
      <c r="B26" s="89">
        <v>13.870450953301482</v>
      </c>
      <c r="C26" s="89">
        <v>0</v>
      </c>
    </row>
    <row r="27" spans="1:3" ht="18" customHeight="1" x14ac:dyDescent="0.25">
      <c r="A27" s="87" t="s">
        <v>443</v>
      </c>
      <c r="B27" s="88">
        <v>27.670293682261217</v>
      </c>
      <c r="C27" s="88">
        <v>17.214314109771319</v>
      </c>
    </row>
    <row r="28" spans="1:3" ht="18" customHeight="1" x14ac:dyDescent="0.25">
      <c r="A28" s="127" t="s">
        <v>441</v>
      </c>
      <c r="B28" s="128">
        <v>4.5166069414048069</v>
      </c>
      <c r="C28" s="128">
        <v>13.01716659618142</v>
      </c>
    </row>
    <row r="29" spans="1:3" ht="18" customHeight="1" x14ac:dyDescent="0.25">
      <c r="A29" s="87" t="s">
        <v>256</v>
      </c>
      <c r="B29" s="88">
        <v>44.441196000061915</v>
      </c>
      <c r="C29" s="88">
        <v>0</v>
      </c>
    </row>
    <row r="30" spans="1:3" ht="18" customHeight="1" x14ac:dyDescent="0.25">
      <c r="A30" s="127" t="s">
        <v>257</v>
      </c>
      <c r="B30" s="129">
        <v>31.678105297581382</v>
      </c>
      <c r="C30" s="129">
        <v>0.38535643186483343</v>
      </c>
    </row>
    <row r="31" spans="1:3" ht="18" customHeight="1" x14ac:dyDescent="0.25">
      <c r="A31" s="87" t="s">
        <v>445</v>
      </c>
      <c r="B31" s="130">
        <v>378.29679197071107</v>
      </c>
      <c r="C31" s="130">
        <v>70.319465687437472</v>
      </c>
    </row>
    <row r="32" spans="1:3" ht="18" customHeight="1" x14ac:dyDescent="0.25">
      <c r="A32" s="90"/>
      <c r="B32" s="91"/>
      <c r="C32" s="91"/>
    </row>
    <row r="33" spans="1:3" ht="18" customHeight="1" x14ac:dyDescent="0.25">
      <c r="A33" s="90" t="s">
        <v>440</v>
      </c>
      <c r="B33" s="91"/>
      <c r="C33" s="91"/>
    </row>
    <row r="34" spans="1:3" ht="18" customHeight="1" x14ac:dyDescent="0.25">
      <c r="A34" s="90" t="s">
        <v>446</v>
      </c>
      <c r="B34" s="125">
        <v>52.3460893789076</v>
      </c>
      <c r="C34" s="125">
        <v>35.560784242936862</v>
      </c>
    </row>
    <row r="35" spans="1:3" ht="18" customHeight="1" x14ac:dyDescent="0.25">
      <c r="A35" s="90" t="s">
        <v>447</v>
      </c>
      <c r="B35" s="126">
        <v>-126.26161234018922</v>
      </c>
      <c r="C35" s="126">
        <v>3.7312139622680436E-3</v>
      </c>
    </row>
    <row r="36" spans="1:3" ht="18" customHeight="1" x14ac:dyDescent="0.25">
      <c r="A36" s="131" t="s">
        <v>448</v>
      </c>
      <c r="B36" s="132">
        <v>-73.91552296128161</v>
      </c>
      <c r="C36" s="132">
        <v>35.564515456899123</v>
      </c>
    </row>
    <row r="37" spans="1:3" ht="18" customHeight="1" x14ac:dyDescent="0.25">
      <c r="A37" s="90"/>
      <c r="B37" s="123"/>
      <c r="C37" s="123"/>
    </row>
    <row r="38" spans="1:3" ht="18" customHeight="1" x14ac:dyDescent="0.25">
      <c r="A38" s="90" t="s">
        <v>449</v>
      </c>
      <c r="B38" s="134">
        <v>304.38126900942945</v>
      </c>
      <c r="C38" s="134">
        <v>105.88398114433659</v>
      </c>
    </row>
    <row r="39" spans="1:3" ht="18" customHeight="1" x14ac:dyDescent="0.25">
      <c r="A39" s="90"/>
      <c r="B39" s="123"/>
      <c r="C39" s="123"/>
    </row>
    <row r="40" spans="1:3" ht="18" customHeight="1" x14ac:dyDescent="0.25">
      <c r="A40" s="90" t="s">
        <v>473</v>
      </c>
      <c r="B40" s="92">
        <v>2067132</v>
      </c>
      <c r="C40" s="92">
        <v>96947</v>
      </c>
    </row>
    <row r="42" spans="1:3" x14ac:dyDescent="0.25">
      <c r="A42" s="53" t="s">
        <v>444</v>
      </c>
      <c r="B42" s="52"/>
      <c r="C42" s="52"/>
    </row>
    <row r="43" spans="1:3" ht="28.15" customHeight="1" x14ac:dyDescent="0.25">
      <c r="A43" s="160" t="s">
        <v>451</v>
      </c>
      <c r="B43" s="160"/>
      <c r="C43" s="160"/>
    </row>
    <row r="44" spans="1:3" ht="28.9" customHeight="1" x14ac:dyDescent="0.25">
      <c r="A44" s="164" t="s">
        <v>463</v>
      </c>
      <c r="B44" s="164"/>
      <c r="C44" s="164"/>
    </row>
    <row r="47" spans="1:3" ht="27.6" customHeight="1" x14ac:dyDescent="0.25">
      <c r="A47" s="160" t="s">
        <v>458</v>
      </c>
      <c r="B47" s="160"/>
      <c r="C47" s="160"/>
    </row>
  </sheetData>
  <mergeCells count="4">
    <mergeCell ref="A43:C43"/>
    <mergeCell ref="A4:C4"/>
    <mergeCell ref="A44:C44"/>
    <mergeCell ref="A47:C47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15" width="13.28515625" style="2" bestFit="1" customWidth="1"/>
    <col min="16" max="16" width="14.28515625" style="2" bestFit="1" customWidth="1"/>
    <col min="17" max="27" width="13.28515625" style="2" bestFit="1" customWidth="1"/>
    <col min="28" max="28" width="14.28515625" style="2" bestFit="1" customWidth="1"/>
    <col min="29" max="39" width="13.28515625" style="2" bestFit="1" customWidth="1"/>
    <col min="40" max="40" width="14.28515625" style="2" bestFit="1" customWidth="1"/>
    <col min="41" max="41" width="1.7109375" style="2" customWidth="1"/>
    <col min="42" max="43" width="13.28515625" style="2" bestFit="1" customWidth="1"/>
    <col min="44" max="16384" width="8.85546875" style="2"/>
  </cols>
  <sheetData>
    <row r="1" spans="1:43" x14ac:dyDescent="0.2">
      <c r="AP1" s="101" t="e">
        <f>#REF!</f>
        <v>#REF!</v>
      </c>
    </row>
    <row r="2" spans="1:43" x14ac:dyDescent="0.2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101" t="s">
        <v>389</v>
      </c>
      <c r="AQ3" s="101" t="s">
        <v>0</v>
      </c>
    </row>
    <row r="4" spans="1:43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102">
        <f>SUMIF($E$3:$AN$3,$AP$1,$E4:$AN4)</f>
        <v>0</v>
      </c>
      <c r="AQ4" s="102">
        <f>SUMIF($E$2:$AN$2,"&lt;="&amp;VLOOKUP($AP$1,#REF!,6,0),$E4:$AN4)</f>
        <v>0</v>
      </c>
    </row>
    <row r="5" spans="1:43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102">
        <f t="shared" ref="AP5:AP68" si="0">SUMIF($E$3:$AN$3,$AP$1,$E5:$AN5)</f>
        <v>0</v>
      </c>
      <c r="AQ5" s="102">
        <f>SUMIF($E$2:$AN$2,"&lt;="&amp;VLOOKUP($AP$1,#REF!,6,0),$E5:$AN5)</f>
        <v>0</v>
      </c>
    </row>
    <row r="6" spans="1:43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102">
        <f t="shared" si="0"/>
        <v>0</v>
      </c>
      <c r="AQ6" s="102">
        <f>SUMIF($E$2:$AN$2,"&lt;="&amp;VLOOKUP($AP$1,#REF!,6,0),$E6:$AN6)</f>
        <v>0</v>
      </c>
    </row>
    <row r="7" spans="1:43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102">
        <f t="shared" si="0"/>
        <v>0</v>
      </c>
      <c r="AQ7" s="102">
        <f>SUMIF($E$2:$AN$2,"&lt;="&amp;VLOOKUP($AP$1,#REF!,6,0),$E7:$AN7)</f>
        <v>0</v>
      </c>
    </row>
    <row r="8" spans="1:43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102">
        <f t="shared" si="0"/>
        <v>0</v>
      </c>
      <c r="AQ8" s="102">
        <f>SUMIF($E$2:$AN$2,"&lt;="&amp;VLOOKUP($AP$1,#REF!,6,0),$E8:$AN8)</f>
        <v>0</v>
      </c>
    </row>
    <row r="9" spans="1:43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102">
        <f t="shared" si="0"/>
        <v>0</v>
      </c>
      <c r="AQ9" s="102">
        <f>SUMIF($E$2:$AN$2,"&lt;="&amp;VLOOKUP($AP$1,#REF!,6,0),$E9:$AN9)</f>
        <v>0</v>
      </c>
    </row>
    <row r="10" spans="1:43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102">
        <f t="shared" si="0"/>
        <v>0</v>
      </c>
      <c r="AQ10" s="102">
        <f>SUMIF($E$2:$AN$2,"&lt;="&amp;VLOOKUP($AP$1,#REF!,6,0),$E10:$AN10)</f>
        <v>0</v>
      </c>
    </row>
    <row r="11" spans="1:43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102">
        <f t="shared" si="0"/>
        <v>0</v>
      </c>
      <c r="AQ11" s="102">
        <f>SUMIF($E$2:$AN$2,"&lt;="&amp;VLOOKUP($AP$1,#REF!,6,0),$E11:$AN11)</f>
        <v>0</v>
      </c>
    </row>
    <row r="12" spans="1:43" x14ac:dyDescent="0.2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102">
        <f t="shared" si="0"/>
        <v>0</v>
      </c>
      <c r="AQ12" s="102">
        <f>SUMIF($E$2:$AN$2,"&lt;="&amp;VLOOKUP($AP$1,#REF!,6,0),$E12:$AN12)</f>
        <v>0</v>
      </c>
    </row>
    <row r="13" spans="1:43" x14ac:dyDescent="0.2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102">
        <f t="shared" si="0"/>
        <v>0</v>
      </c>
      <c r="AQ13" s="102">
        <f>SUMIF($E$2:$AN$2,"&lt;="&amp;VLOOKUP($AP$1,#REF!,6,0),$E13:$AN13)</f>
        <v>0</v>
      </c>
    </row>
    <row r="14" spans="1:43" x14ac:dyDescent="0.2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102">
        <f t="shared" si="0"/>
        <v>0</v>
      </c>
      <c r="AQ14" s="102">
        <f>SUMIF($E$2:$AN$2,"&lt;="&amp;VLOOKUP($AP$1,#REF!,6,0),$E14:$AN14)</f>
        <v>0</v>
      </c>
    </row>
    <row r="15" spans="1:43" x14ac:dyDescent="0.2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102">
        <f t="shared" si="0"/>
        <v>0</v>
      </c>
      <c r="AQ15" s="102">
        <f>SUMIF($E$2:$AN$2,"&lt;="&amp;VLOOKUP($AP$1,#REF!,6,0),$E15:$AN15)</f>
        <v>0</v>
      </c>
    </row>
    <row r="16" spans="1:43" x14ac:dyDescent="0.2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102">
        <f t="shared" si="0"/>
        <v>0</v>
      </c>
      <c r="AQ16" s="102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102">
        <f t="shared" si="0"/>
        <v>0</v>
      </c>
      <c r="AQ17" s="102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102">
        <f t="shared" si="0"/>
        <v>0</v>
      </c>
      <c r="AQ18" s="102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102">
        <f t="shared" si="0"/>
        <v>0</v>
      </c>
      <c r="AQ19" s="102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102">
        <f t="shared" si="0"/>
        <v>0</v>
      </c>
      <c r="AQ20" s="102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102">
        <f t="shared" si="0"/>
        <v>0</v>
      </c>
      <c r="AQ21" s="102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102">
        <f t="shared" si="0"/>
        <v>0</v>
      </c>
      <c r="AQ22" s="102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102">
        <f t="shared" si="0"/>
        <v>0</v>
      </c>
      <c r="AQ23" s="102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102">
        <f t="shared" si="0"/>
        <v>0</v>
      </c>
      <c r="AQ24" s="102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102">
        <f t="shared" si="0"/>
        <v>0</v>
      </c>
      <c r="AQ25" s="102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102">
        <f t="shared" si="0"/>
        <v>0</v>
      </c>
      <c r="AQ26" s="102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102">
        <f t="shared" si="0"/>
        <v>0</v>
      </c>
      <c r="AQ27" s="102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102">
        <f t="shared" si="0"/>
        <v>0</v>
      </c>
      <c r="AQ28" s="102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102">
        <f t="shared" si="0"/>
        <v>0</v>
      </c>
      <c r="AQ29" s="102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102">
        <f t="shared" si="0"/>
        <v>0</v>
      </c>
      <c r="AQ30" s="102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102">
        <f t="shared" si="0"/>
        <v>0</v>
      </c>
      <c r="AQ31" s="102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102">
        <f t="shared" si="0"/>
        <v>0</v>
      </c>
      <c r="AQ32" s="102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102">
        <f t="shared" si="0"/>
        <v>0</v>
      </c>
      <c r="AQ33" s="102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102">
        <f t="shared" si="0"/>
        <v>0</v>
      </c>
      <c r="AQ34" s="102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102">
        <f t="shared" si="0"/>
        <v>0</v>
      </c>
      <c r="AQ35" s="102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102">
        <f t="shared" si="0"/>
        <v>0</v>
      </c>
      <c r="AQ36" s="102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102">
        <f t="shared" si="0"/>
        <v>0</v>
      </c>
      <c r="AQ37" s="102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102">
        <f t="shared" si="0"/>
        <v>0</v>
      </c>
      <c r="AQ38" s="102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102">
        <f t="shared" si="0"/>
        <v>0</v>
      </c>
      <c r="AQ39" s="102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102">
        <f t="shared" si="0"/>
        <v>0</v>
      </c>
      <c r="AQ40" s="102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102">
        <f t="shared" si="0"/>
        <v>0</v>
      </c>
      <c r="AQ41" s="102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102">
        <f t="shared" si="0"/>
        <v>0</v>
      </c>
      <c r="AQ42" s="102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102">
        <f t="shared" si="0"/>
        <v>0</v>
      </c>
      <c r="AQ43" s="102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102">
        <f t="shared" si="0"/>
        <v>0</v>
      </c>
      <c r="AQ44" s="102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102">
        <f t="shared" si="0"/>
        <v>0</v>
      </c>
      <c r="AQ45" s="102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102">
        <f t="shared" si="0"/>
        <v>0</v>
      </c>
      <c r="AQ46" s="102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102">
        <f t="shared" si="0"/>
        <v>0</v>
      </c>
      <c r="AQ47" s="102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102">
        <f t="shared" si="0"/>
        <v>0</v>
      </c>
      <c r="AQ48" s="102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102">
        <f t="shared" si="0"/>
        <v>0</v>
      </c>
      <c r="AQ49" s="102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102">
        <f t="shared" si="0"/>
        <v>0</v>
      </c>
      <c r="AQ50" s="102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102">
        <f t="shared" si="0"/>
        <v>0</v>
      </c>
      <c r="AQ51" s="102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102">
        <f t="shared" si="0"/>
        <v>0</v>
      </c>
      <c r="AQ52" s="102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102">
        <f t="shared" si="0"/>
        <v>0</v>
      </c>
      <c r="AQ53" s="102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102">
        <f t="shared" si="0"/>
        <v>0</v>
      </c>
      <c r="AQ54" s="102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102">
        <f t="shared" si="0"/>
        <v>0</v>
      </c>
      <c r="AQ55" s="102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102">
        <f t="shared" si="0"/>
        <v>0</v>
      </c>
      <c r="AQ56" s="102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102">
        <f t="shared" si="0"/>
        <v>0</v>
      </c>
      <c r="AQ57" s="102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102">
        <f t="shared" si="0"/>
        <v>0</v>
      </c>
      <c r="AQ58" s="102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102">
        <f t="shared" si="0"/>
        <v>0</v>
      </c>
      <c r="AQ59" s="102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102">
        <f t="shared" si="0"/>
        <v>0</v>
      </c>
      <c r="AQ60" s="102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102">
        <f t="shared" si="0"/>
        <v>0</v>
      </c>
      <c r="AQ61" s="102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102">
        <f t="shared" si="0"/>
        <v>0</v>
      </c>
      <c r="AQ62" s="102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102">
        <f t="shared" si="0"/>
        <v>0</v>
      </c>
      <c r="AQ63" s="102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102">
        <f t="shared" si="0"/>
        <v>0</v>
      </c>
      <c r="AQ64" s="102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102">
        <f t="shared" si="0"/>
        <v>0</v>
      </c>
      <c r="AQ65" s="102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102">
        <f t="shared" si="0"/>
        <v>0</v>
      </c>
      <c r="AQ66" s="102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102">
        <f t="shared" si="0"/>
        <v>0</v>
      </c>
      <c r="AQ67" s="102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102">
        <f t="shared" si="0"/>
        <v>0</v>
      </c>
      <c r="AQ68" s="102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102">
        <f t="shared" ref="AP69:AP132" si="1">SUMIF($E$3:$AN$3,$AP$1,$E69:$AN69)</f>
        <v>0</v>
      </c>
      <c r="AQ69" s="102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102">
        <f t="shared" si="1"/>
        <v>0</v>
      </c>
      <c r="AQ70" s="102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102">
        <f t="shared" si="1"/>
        <v>0</v>
      </c>
      <c r="AQ71" s="102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102">
        <f t="shared" si="1"/>
        <v>0</v>
      </c>
      <c r="AQ72" s="102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102">
        <f t="shared" si="1"/>
        <v>0</v>
      </c>
      <c r="AQ73" s="102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102">
        <f t="shared" si="1"/>
        <v>0</v>
      </c>
      <c r="AQ74" s="102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102">
        <f t="shared" si="1"/>
        <v>0</v>
      </c>
      <c r="AQ75" s="102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102">
        <f t="shared" si="1"/>
        <v>0</v>
      </c>
      <c r="AQ76" s="102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102">
        <f t="shared" si="1"/>
        <v>0</v>
      </c>
      <c r="AQ77" s="102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102">
        <f t="shared" si="1"/>
        <v>0</v>
      </c>
      <c r="AQ78" s="102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102">
        <f t="shared" si="1"/>
        <v>0</v>
      </c>
      <c r="AQ79" s="102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102">
        <f t="shared" si="1"/>
        <v>0</v>
      </c>
      <c r="AQ80" s="102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102">
        <f t="shared" si="1"/>
        <v>0</v>
      </c>
      <c r="AQ81" s="102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102">
        <f t="shared" si="1"/>
        <v>0</v>
      </c>
      <c r="AQ82" s="102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102">
        <f t="shared" si="1"/>
        <v>0</v>
      </c>
      <c r="AQ83" s="102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102">
        <f t="shared" si="1"/>
        <v>0</v>
      </c>
      <c r="AQ84" s="102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102">
        <f t="shared" si="1"/>
        <v>0</v>
      </c>
      <c r="AQ85" s="102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102">
        <f t="shared" si="1"/>
        <v>0</v>
      </c>
      <c r="AQ86" s="102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102">
        <f t="shared" si="1"/>
        <v>0</v>
      </c>
      <c r="AQ87" s="102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102">
        <f t="shared" si="1"/>
        <v>0</v>
      </c>
      <c r="AQ88" s="102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102">
        <f t="shared" si="1"/>
        <v>0</v>
      </c>
      <c r="AQ89" s="102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102">
        <f t="shared" si="1"/>
        <v>0</v>
      </c>
      <c r="AQ90" s="102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102">
        <f t="shared" si="1"/>
        <v>0</v>
      </c>
      <c r="AQ91" s="102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102">
        <f t="shared" si="1"/>
        <v>0</v>
      </c>
      <c r="AQ92" s="102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102">
        <f t="shared" si="1"/>
        <v>0</v>
      </c>
      <c r="AQ93" s="102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102">
        <f t="shared" si="1"/>
        <v>0</v>
      </c>
      <c r="AQ94" s="102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102">
        <f t="shared" si="1"/>
        <v>0</v>
      </c>
      <c r="AQ95" s="102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102">
        <f t="shared" si="1"/>
        <v>0</v>
      </c>
      <c r="AQ96" s="102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102">
        <f t="shared" si="1"/>
        <v>0</v>
      </c>
      <c r="AQ97" s="102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102">
        <f t="shared" si="1"/>
        <v>0</v>
      </c>
      <c r="AQ98" s="102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102">
        <f t="shared" si="1"/>
        <v>0</v>
      </c>
      <c r="AQ99" s="102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102">
        <f t="shared" si="1"/>
        <v>0</v>
      </c>
      <c r="AQ100" s="102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102">
        <f t="shared" si="1"/>
        <v>0</v>
      </c>
      <c r="AQ101" s="102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102">
        <f t="shared" si="1"/>
        <v>0</v>
      </c>
      <c r="AQ102" s="102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102">
        <f t="shared" si="1"/>
        <v>0</v>
      </c>
      <c r="AQ103" s="102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102">
        <f t="shared" si="1"/>
        <v>0</v>
      </c>
      <c r="AQ104" s="102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102">
        <f t="shared" si="1"/>
        <v>0</v>
      </c>
      <c r="AQ105" s="102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102">
        <f t="shared" si="1"/>
        <v>0</v>
      </c>
      <c r="AQ106" s="102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102">
        <f t="shared" si="1"/>
        <v>0</v>
      </c>
      <c r="AQ107" s="102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102">
        <f t="shared" si="1"/>
        <v>0</v>
      </c>
      <c r="AQ108" s="102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102">
        <f t="shared" si="1"/>
        <v>0</v>
      </c>
      <c r="AQ109" s="102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102">
        <f t="shared" si="1"/>
        <v>0</v>
      </c>
      <c r="AQ110" s="102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102">
        <f t="shared" si="1"/>
        <v>0</v>
      </c>
      <c r="AQ111" s="102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102">
        <f t="shared" si="1"/>
        <v>0</v>
      </c>
      <c r="AQ112" s="102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102">
        <f t="shared" si="1"/>
        <v>0</v>
      </c>
      <c r="AQ113" s="102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102">
        <f t="shared" si="1"/>
        <v>0</v>
      </c>
      <c r="AQ114" s="102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102">
        <f t="shared" si="1"/>
        <v>0</v>
      </c>
      <c r="AQ115" s="102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102">
        <f t="shared" si="1"/>
        <v>0</v>
      </c>
      <c r="AQ116" s="102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102">
        <f t="shared" si="1"/>
        <v>0</v>
      </c>
      <c r="AQ117" s="102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102">
        <f t="shared" si="1"/>
        <v>0</v>
      </c>
      <c r="AQ118" s="102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102">
        <f t="shared" si="1"/>
        <v>0</v>
      </c>
      <c r="AQ119" s="102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102">
        <f t="shared" si="1"/>
        <v>0</v>
      </c>
      <c r="AQ120" s="102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102">
        <f t="shared" si="1"/>
        <v>0</v>
      </c>
      <c r="AQ121" s="102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102">
        <f t="shared" si="1"/>
        <v>0</v>
      </c>
      <c r="AQ122" s="102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102">
        <f t="shared" si="1"/>
        <v>0</v>
      </c>
      <c r="AQ123" s="102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102">
        <f t="shared" si="1"/>
        <v>0</v>
      </c>
      <c r="AQ124" s="102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102">
        <f t="shared" si="1"/>
        <v>0</v>
      </c>
      <c r="AQ125" s="102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102">
        <f t="shared" si="1"/>
        <v>0</v>
      </c>
      <c r="AQ126" s="102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102">
        <f t="shared" si="1"/>
        <v>0</v>
      </c>
      <c r="AQ127" s="102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102">
        <f t="shared" si="1"/>
        <v>0</v>
      </c>
      <c r="AQ128" s="102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102">
        <f t="shared" si="1"/>
        <v>0</v>
      </c>
      <c r="AQ129" s="102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102">
        <f t="shared" si="1"/>
        <v>0</v>
      </c>
      <c r="AQ130" s="102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102">
        <f t="shared" si="1"/>
        <v>0</v>
      </c>
      <c r="AQ131" s="102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102">
        <f t="shared" si="1"/>
        <v>0</v>
      </c>
      <c r="AQ132" s="102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102">
        <f t="shared" ref="AP133:AP159" si="2">SUMIF($E$3:$AN$3,$AP$1,$E133:$AN133)</f>
        <v>0</v>
      </c>
      <c r="AQ133" s="102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102">
        <f t="shared" si="2"/>
        <v>0</v>
      </c>
      <c r="AQ134" s="102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102">
        <f t="shared" si="2"/>
        <v>0</v>
      </c>
      <c r="AQ135" s="102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102">
        <f t="shared" si="2"/>
        <v>0</v>
      </c>
      <c r="AQ136" s="102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102">
        <f t="shared" si="2"/>
        <v>0</v>
      </c>
      <c r="AQ137" s="102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102">
        <f t="shared" si="2"/>
        <v>0</v>
      </c>
      <c r="AQ138" s="102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102">
        <f t="shared" si="2"/>
        <v>0</v>
      </c>
      <c r="AQ139" s="102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102">
        <f t="shared" si="2"/>
        <v>0</v>
      </c>
      <c r="AQ140" s="102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102">
        <f t="shared" si="2"/>
        <v>0</v>
      </c>
      <c r="AQ141" s="102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102">
        <f t="shared" si="2"/>
        <v>0</v>
      </c>
      <c r="AQ142" s="102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102">
        <f t="shared" si="2"/>
        <v>0</v>
      </c>
      <c r="AQ143" s="102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102">
        <f t="shared" si="2"/>
        <v>0</v>
      </c>
      <c r="AQ144" s="102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102">
        <f t="shared" si="2"/>
        <v>0</v>
      </c>
      <c r="AQ145" s="102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102">
        <f t="shared" si="2"/>
        <v>0</v>
      </c>
      <c r="AQ146" s="102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102">
        <f t="shared" si="2"/>
        <v>0</v>
      </c>
      <c r="AQ147" s="102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102">
        <f t="shared" si="2"/>
        <v>0</v>
      </c>
      <c r="AQ148" s="102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102">
        <f t="shared" si="2"/>
        <v>0</v>
      </c>
      <c r="AQ149" s="102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102">
        <f t="shared" si="2"/>
        <v>0</v>
      </c>
      <c r="AQ150" s="102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102">
        <f t="shared" si="2"/>
        <v>0</v>
      </c>
      <c r="AQ151" s="102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102">
        <f t="shared" si="2"/>
        <v>0</v>
      </c>
      <c r="AQ152" s="102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102">
        <f t="shared" si="2"/>
        <v>0</v>
      </c>
      <c r="AQ153" s="102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102">
        <f t="shared" si="2"/>
        <v>0</v>
      </c>
      <c r="AQ154" s="102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102">
        <f t="shared" si="2"/>
        <v>0</v>
      </c>
      <c r="AQ155" s="102">
        <f>SUMIF($E$2:$AN$2,"&lt;="&amp;VLOOKUP($AP$1,#REF!,6,0),$E155:$AN155)</f>
        <v>0</v>
      </c>
    </row>
    <row r="156" spans="1:43" x14ac:dyDescent="0.2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102">
        <f t="shared" si="2"/>
        <v>0</v>
      </c>
      <c r="AQ156" s="102">
        <f>SUMIF($E$2:$AN$2,"&lt;="&amp;VLOOKUP($AP$1,#REF!,6,0),$E156:$AN156)</f>
        <v>0</v>
      </c>
    </row>
    <row r="157" spans="1:43" x14ac:dyDescent="0.2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102">
        <f t="shared" si="2"/>
        <v>0</v>
      </c>
      <c r="AQ157" s="102">
        <f>SUMIF($E$2:$AN$2,"&lt;="&amp;VLOOKUP($AP$1,#REF!,6,0),$E157:$AN157)</f>
        <v>0</v>
      </c>
    </row>
    <row r="158" spans="1:43" x14ac:dyDescent="0.2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102">
        <f t="shared" si="2"/>
        <v>0</v>
      </c>
      <c r="AQ158" s="102">
        <f>SUMIF($E$2:$AN$2,"&lt;="&amp;VLOOKUP($AP$1,#REF!,6,0),$E158:$AN158)</f>
        <v>0</v>
      </c>
    </row>
    <row r="159" spans="1:43" x14ac:dyDescent="0.2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102">
        <f t="shared" si="2"/>
        <v>0</v>
      </c>
      <c r="AQ159" s="102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 xr:uid="{00000000-0009-0000-0000-000001000000}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6">
    <tabColor theme="4" tint="-0.249977111117893"/>
  </sheetPr>
  <dimension ref="A1:C47"/>
  <sheetViews>
    <sheetView zoomScale="70" zoomScaleNormal="70" workbookViewId="0">
      <pane xSplit="1" ySplit="5" topLeftCell="B6" activePane="bottomRight" state="frozen"/>
      <selection activeCell="B10" sqref="B10"/>
      <selection pane="topRight" activeCell="B10" sqref="B10"/>
      <selection pane="bottomLeft" activeCell="B10" sqref="B10"/>
      <selection pane="bottomRight" activeCell="A6" sqref="A6"/>
    </sheetView>
  </sheetViews>
  <sheetFormatPr defaultRowHeight="15" outlineLevelRow="1" x14ac:dyDescent="0.25"/>
  <cols>
    <col min="1" max="1" width="55.7109375" style="28" bestFit="1" customWidth="1"/>
    <col min="2" max="3" width="15.7109375" customWidth="1"/>
    <col min="9" max="9" width="11.140625" bestFit="1" customWidth="1"/>
  </cols>
  <sheetData>
    <row r="1" spans="1:3" hidden="1" outlineLevel="1" x14ac:dyDescent="0.25">
      <c r="A1" s="50" t="e">
        <f>#REF!</f>
        <v>#REF!</v>
      </c>
      <c r="B1" t="s">
        <v>260</v>
      </c>
    </row>
    <row r="2" spans="1:3" hidden="1" outlineLevel="1" x14ac:dyDescent="0.25">
      <c r="A2" s="50" t="e">
        <f>VLOOKUP(A1,#REF!,4,0)</f>
        <v>#REF!</v>
      </c>
    </row>
    <row r="3" spans="1:3" ht="23.45" customHeight="1" collapsed="1" x14ac:dyDescent="0.25">
      <c r="A3" s="84"/>
      <c r="B3" s="85"/>
    </row>
    <row r="4" spans="1:3" ht="33" customHeight="1" x14ac:dyDescent="0.25">
      <c r="A4" s="161" t="s">
        <v>474</v>
      </c>
      <c r="B4" s="162"/>
      <c r="C4" s="163"/>
    </row>
    <row r="5" spans="1:3" ht="33" customHeight="1" x14ac:dyDescent="0.25">
      <c r="A5" s="51" t="s">
        <v>261</v>
      </c>
      <c r="B5" s="51" t="s">
        <v>258</v>
      </c>
      <c r="C5" s="51" t="s">
        <v>259</v>
      </c>
    </row>
    <row r="6" spans="1:3" ht="18" customHeight="1" x14ac:dyDescent="0.25">
      <c r="A6" s="78" t="s">
        <v>424</v>
      </c>
      <c r="B6" s="144">
        <v>0.65701263030381307</v>
      </c>
      <c r="C6" s="93">
        <v>0.40878187325321896</v>
      </c>
    </row>
    <row r="7" spans="1:3" ht="18" customHeight="1" x14ac:dyDescent="0.25">
      <c r="A7" s="87" t="s">
        <v>425</v>
      </c>
      <c r="B7" s="94">
        <v>1.1264040978523</v>
      </c>
      <c r="C7" s="94">
        <v>0.21780198631438888</v>
      </c>
    </row>
    <row r="8" spans="1:3" ht="18" customHeight="1" x14ac:dyDescent="0.25">
      <c r="A8" s="78" t="s">
        <v>426</v>
      </c>
      <c r="B8" s="95">
        <v>36.995813041133083</v>
      </c>
      <c r="C8" s="96">
        <v>0</v>
      </c>
    </row>
    <row r="9" spans="1:3" ht="18" customHeight="1" x14ac:dyDescent="0.25">
      <c r="A9" s="87" t="s">
        <v>427</v>
      </c>
      <c r="B9" s="94">
        <v>10.406399572190795</v>
      </c>
      <c r="C9" s="94">
        <v>0</v>
      </c>
    </row>
    <row r="10" spans="1:3" ht="18" customHeight="1" x14ac:dyDescent="0.25">
      <c r="A10" s="78" t="s">
        <v>428</v>
      </c>
      <c r="B10" s="95">
        <v>2.2410998926789261</v>
      </c>
      <c r="C10" s="96">
        <v>0</v>
      </c>
    </row>
    <row r="11" spans="1:3" ht="18" customHeight="1" x14ac:dyDescent="0.25">
      <c r="A11" s="87" t="s">
        <v>429</v>
      </c>
      <c r="B11" s="94">
        <v>5.738320625969668</v>
      </c>
      <c r="C11" s="94">
        <v>2.9807059547192125</v>
      </c>
    </row>
    <row r="12" spans="1:3" ht="18" customHeight="1" x14ac:dyDescent="0.25">
      <c r="A12" s="78" t="s">
        <v>430</v>
      </c>
      <c r="B12" s="95">
        <v>14.894294287316281</v>
      </c>
      <c r="C12" s="96">
        <v>19.185494625018482</v>
      </c>
    </row>
    <row r="13" spans="1:3" ht="18" customHeight="1" x14ac:dyDescent="0.25">
      <c r="A13" s="87" t="s">
        <v>431</v>
      </c>
      <c r="B13" s="94">
        <v>9.2753022797697149</v>
      </c>
      <c r="C13" s="94">
        <v>3.8215192682703614</v>
      </c>
    </row>
    <row r="14" spans="1:3" ht="18" customHeight="1" x14ac:dyDescent="0.25">
      <c r="A14" s="78" t="s">
        <v>432</v>
      </c>
      <c r="B14" s="95">
        <v>3.5794868666081654</v>
      </c>
      <c r="C14" s="96">
        <v>3.4861129326912925</v>
      </c>
    </row>
    <row r="15" spans="1:3" ht="18" customHeight="1" x14ac:dyDescent="0.25">
      <c r="A15" s="87" t="s">
        <v>450</v>
      </c>
      <c r="B15" s="94">
        <v>3.569723204887862</v>
      </c>
      <c r="C15" s="94">
        <v>0</v>
      </c>
    </row>
    <row r="16" spans="1:3" ht="18" customHeight="1" x14ac:dyDescent="0.25">
      <c r="A16" s="127" t="s">
        <v>433</v>
      </c>
      <c r="B16" s="95">
        <v>9.1939497412690177</v>
      </c>
      <c r="C16" s="95">
        <v>1.6416115792660176E-2</v>
      </c>
    </row>
    <row r="17" spans="1:3" ht="18" customHeight="1" x14ac:dyDescent="0.25">
      <c r="A17" s="87" t="s">
        <v>434</v>
      </c>
      <c r="B17" s="94">
        <v>3.1121537190816801</v>
      </c>
      <c r="C17" s="94">
        <v>0</v>
      </c>
    </row>
    <row r="18" spans="1:3" ht="18" customHeight="1" x14ac:dyDescent="0.25">
      <c r="A18" s="127" t="s">
        <v>435</v>
      </c>
      <c r="B18" s="95">
        <v>14.987472855864912</v>
      </c>
      <c r="C18" s="95">
        <v>7.8384901564270981</v>
      </c>
    </row>
    <row r="19" spans="1:3" ht="18" customHeight="1" x14ac:dyDescent="0.25">
      <c r="A19" s="87" t="s">
        <v>253</v>
      </c>
      <c r="B19" s="94">
        <v>42.214218057065708</v>
      </c>
      <c r="C19" s="94">
        <v>10.96486420867741</v>
      </c>
    </row>
    <row r="20" spans="1:3" ht="18" customHeight="1" x14ac:dyDescent="0.25">
      <c r="A20" s="127" t="s">
        <v>254</v>
      </c>
      <c r="B20" s="95">
        <v>22.714486213060852</v>
      </c>
      <c r="C20" s="95">
        <v>12.329025349004203</v>
      </c>
    </row>
    <row r="21" spans="1:3" ht="18" customHeight="1" x14ac:dyDescent="0.25">
      <c r="A21" s="87" t="s">
        <v>436</v>
      </c>
      <c r="B21" s="94">
        <v>4.7710158739472348</v>
      </c>
      <c r="C21" s="94">
        <v>1.4664382035523456</v>
      </c>
    </row>
    <row r="22" spans="1:3" ht="18" customHeight="1" x14ac:dyDescent="0.25">
      <c r="A22" s="127" t="s">
        <v>255</v>
      </c>
      <c r="B22" s="95">
        <v>110.35619733473982</v>
      </c>
      <c r="C22" s="95">
        <v>0</v>
      </c>
    </row>
    <row r="23" spans="1:3" ht="18" customHeight="1" x14ac:dyDescent="0.25">
      <c r="A23" s="87" t="s">
        <v>442</v>
      </c>
      <c r="B23" s="94">
        <v>2.5234892891175318</v>
      </c>
      <c r="C23" s="94">
        <v>0</v>
      </c>
    </row>
    <row r="24" spans="1:3" ht="18" customHeight="1" x14ac:dyDescent="0.25">
      <c r="A24" s="78" t="s">
        <v>437</v>
      </c>
      <c r="B24" s="95">
        <v>1.0439932884173551</v>
      </c>
      <c r="C24" s="96">
        <v>2.401579028420171</v>
      </c>
    </row>
    <row r="25" spans="1:3" ht="18" customHeight="1" x14ac:dyDescent="0.25">
      <c r="A25" s="87" t="s">
        <v>438</v>
      </c>
      <c r="B25" s="94">
        <v>3.1342087271143715</v>
      </c>
      <c r="C25" s="94">
        <v>0</v>
      </c>
    </row>
    <row r="26" spans="1:3" ht="18" customHeight="1" x14ac:dyDescent="0.25">
      <c r="A26" s="78" t="s">
        <v>439</v>
      </c>
      <c r="B26" s="95">
        <v>18.575813976996447</v>
      </c>
      <c r="C26" s="96">
        <v>0</v>
      </c>
    </row>
    <row r="27" spans="1:3" ht="18" customHeight="1" x14ac:dyDescent="0.25">
      <c r="A27" s="87" t="s">
        <v>443</v>
      </c>
      <c r="B27" s="94">
        <v>43.110964069566606</v>
      </c>
      <c r="C27" s="94">
        <v>29.659390421832214</v>
      </c>
    </row>
    <row r="28" spans="1:3" ht="18" customHeight="1" x14ac:dyDescent="0.25">
      <c r="A28" s="127" t="s">
        <v>441</v>
      </c>
      <c r="B28" s="95">
        <v>6.1602460570814381</v>
      </c>
      <c r="C28" s="95">
        <v>15.647678321259862</v>
      </c>
    </row>
    <row r="29" spans="1:3" ht="18" customHeight="1" x14ac:dyDescent="0.25">
      <c r="A29" s="87" t="s">
        <v>256</v>
      </c>
      <c r="B29" s="94">
        <v>52.668688139595417</v>
      </c>
      <c r="C29" s="94">
        <v>0</v>
      </c>
    </row>
    <row r="30" spans="1:3" ht="18" customHeight="1" x14ac:dyDescent="0.25">
      <c r="A30" s="127" t="s">
        <v>257</v>
      </c>
      <c r="B30" s="135">
        <v>4.6039657873921671</v>
      </c>
      <c r="C30" s="135">
        <v>5.7456343674980821E-2</v>
      </c>
    </row>
    <row r="31" spans="1:3" ht="18" customHeight="1" x14ac:dyDescent="0.25">
      <c r="A31" s="87" t="s">
        <v>445</v>
      </c>
      <c r="B31" s="130">
        <v>427.6547196290212</v>
      </c>
      <c r="C31" s="130">
        <v>110.48175478890789</v>
      </c>
    </row>
    <row r="32" spans="1:3" ht="18" customHeight="1" x14ac:dyDescent="0.25">
      <c r="A32" s="90"/>
      <c r="B32" s="91"/>
      <c r="C32" s="91"/>
    </row>
    <row r="33" spans="1:3" ht="18" customHeight="1" x14ac:dyDescent="0.25">
      <c r="A33" s="90" t="s">
        <v>440</v>
      </c>
      <c r="B33" s="91"/>
      <c r="C33" s="91"/>
    </row>
    <row r="34" spans="1:3" ht="18" customHeight="1" x14ac:dyDescent="0.25">
      <c r="A34" s="90" t="s">
        <v>446</v>
      </c>
      <c r="B34" s="133">
        <v>78.252177517628141</v>
      </c>
      <c r="C34" s="133">
        <v>58.010052623427462</v>
      </c>
    </row>
    <row r="35" spans="1:3" ht="18" customHeight="1" x14ac:dyDescent="0.25">
      <c r="A35" s="90" t="s">
        <v>447</v>
      </c>
      <c r="B35" s="126">
        <v>-50.579013640577323</v>
      </c>
      <c r="C35" s="126">
        <v>-0.19290529719036659</v>
      </c>
    </row>
    <row r="36" spans="1:3" ht="18" customHeight="1" x14ac:dyDescent="0.25">
      <c r="A36" s="131" t="s">
        <v>448</v>
      </c>
      <c r="B36" s="132">
        <v>27.673163877050811</v>
      </c>
      <c r="C36" s="132">
        <v>57.817147326237091</v>
      </c>
    </row>
    <row r="37" spans="1:3" ht="18" customHeight="1" x14ac:dyDescent="0.25">
      <c r="A37" s="90"/>
      <c r="B37" s="124"/>
      <c r="C37" s="124"/>
    </row>
    <row r="38" spans="1:3" ht="18" customHeight="1" x14ac:dyDescent="0.25">
      <c r="A38" s="90" t="s">
        <v>449</v>
      </c>
      <c r="B38" s="134">
        <v>455.327883506072</v>
      </c>
      <c r="C38" s="134">
        <v>168.29890211514498</v>
      </c>
    </row>
    <row r="39" spans="1:3" ht="18" customHeight="1" x14ac:dyDescent="0.25">
      <c r="A39" s="90"/>
      <c r="B39" s="124"/>
      <c r="C39" s="124"/>
    </row>
    <row r="40" spans="1:3" ht="18" customHeight="1" x14ac:dyDescent="0.25">
      <c r="A40" s="90" t="s">
        <v>475</v>
      </c>
      <c r="B40" s="92">
        <v>24405272</v>
      </c>
      <c r="C40" s="92">
        <v>1136376</v>
      </c>
    </row>
    <row r="42" spans="1:3" x14ac:dyDescent="0.25">
      <c r="A42" s="53" t="s">
        <v>262</v>
      </c>
      <c r="B42" s="52"/>
      <c r="C42" s="52"/>
    </row>
    <row r="43" spans="1:3" ht="28.15" customHeight="1" x14ac:dyDescent="0.25">
      <c r="A43" s="160" t="s">
        <v>452</v>
      </c>
      <c r="B43" s="160"/>
      <c r="C43" s="160"/>
    </row>
    <row r="44" spans="1:3" ht="28.9" customHeight="1" x14ac:dyDescent="0.25">
      <c r="A44" s="164" t="s">
        <v>463</v>
      </c>
      <c r="B44" s="164"/>
      <c r="C44" s="164"/>
    </row>
    <row r="47" spans="1:3" ht="27.6" customHeight="1" x14ac:dyDescent="0.25">
      <c r="A47" s="160" t="s">
        <v>458</v>
      </c>
      <c r="B47" s="160"/>
      <c r="C47" s="160"/>
    </row>
  </sheetData>
  <mergeCells count="4">
    <mergeCell ref="A4:C4"/>
    <mergeCell ref="A43:C43"/>
    <mergeCell ref="A44:C44"/>
    <mergeCell ref="A47:C47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7">
    <tabColor theme="4" tint="-0.249977111117893"/>
  </sheetPr>
  <dimension ref="A1:U110"/>
  <sheetViews>
    <sheetView showGridLines="0" zoomScale="70" zoomScaleNormal="70" zoomScaleSheetLayoutView="70" workbookViewId="0">
      <pane xSplit="1" ySplit="3" topLeftCell="B4" activePane="bottomRight" state="frozen"/>
      <selection activeCell="B10" sqref="B10"/>
      <selection pane="topRight" activeCell="B10" sqref="B10"/>
      <selection pane="bottomLeft" activeCell="B10" sqref="B10"/>
      <selection pane="bottomRight" activeCell="C113" sqref="C113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.85546875" customWidth="1"/>
    <col min="9" max="20" width="14.7109375" customWidth="1"/>
    <col min="21" max="21" width="13.7109375" style="15" bestFit="1" customWidth="1"/>
    <col min="22" max="22" width="17" style="15" customWidth="1"/>
    <col min="23" max="16384" width="8.85546875" style="15"/>
  </cols>
  <sheetData>
    <row r="1" spans="1:21" ht="31.5" x14ac:dyDescent="0.25">
      <c r="A1" s="166"/>
      <c r="B1" s="167"/>
    </row>
    <row r="2" spans="1:21" s="122" customFormat="1" ht="24" customHeight="1" x14ac:dyDescent="0.35">
      <c r="A2" s="165" t="s">
        <v>464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</row>
    <row r="3" spans="1:21" s="73" customFormat="1" ht="76.900000000000006" customHeight="1" x14ac:dyDescent="0.25">
      <c r="A3" s="111" t="s">
        <v>375</v>
      </c>
      <c r="B3" s="111" t="s">
        <v>376</v>
      </c>
      <c r="C3" s="111" t="s">
        <v>377</v>
      </c>
      <c r="D3" s="111" t="s">
        <v>378</v>
      </c>
      <c r="E3" s="111" t="s">
        <v>379</v>
      </c>
      <c r="F3" s="111" t="s">
        <v>380</v>
      </c>
      <c r="G3" s="111" t="s">
        <v>453</v>
      </c>
      <c r="H3" s="111" t="s">
        <v>381</v>
      </c>
      <c r="I3" s="111" t="s">
        <v>382</v>
      </c>
      <c r="J3" s="111" t="s">
        <v>383</v>
      </c>
      <c r="K3" s="111" t="s">
        <v>263</v>
      </c>
      <c r="L3" s="111" t="s">
        <v>264</v>
      </c>
      <c r="M3" s="111" t="s">
        <v>265</v>
      </c>
      <c r="N3" s="111" t="s">
        <v>266</v>
      </c>
      <c r="O3" s="111" t="s">
        <v>267</v>
      </c>
      <c r="P3" s="111" t="s">
        <v>384</v>
      </c>
      <c r="Q3" s="111" t="s">
        <v>385</v>
      </c>
      <c r="R3" s="111" t="s">
        <v>454</v>
      </c>
      <c r="S3" s="111" t="s">
        <v>386</v>
      </c>
      <c r="T3" s="111" t="s">
        <v>65</v>
      </c>
    </row>
    <row r="4" spans="1:21" s="77" customFormat="1" ht="18" customHeight="1" x14ac:dyDescent="0.3">
      <c r="A4" s="119" t="s">
        <v>268</v>
      </c>
      <c r="B4" s="112">
        <v>2098</v>
      </c>
      <c r="C4" s="112">
        <v>22</v>
      </c>
      <c r="D4" s="112">
        <v>4672</v>
      </c>
      <c r="E4" s="112">
        <v>9226</v>
      </c>
      <c r="F4" s="112">
        <v>2783</v>
      </c>
      <c r="G4" s="112">
        <v>61</v>
      </c>
      <c r="H4" s="112">
        <v>385</v>
      </c>
      <c r="I4" s="112">
        <v>3955</v>
      </c>
      <c r="J4" s="112">
        <v>7377</v>
      </c>
      <c r="K4" s="112">
        <v>2642</v>
      </c>
      <c r="L4" s="112">
        <v>144</v>
      </c>
      <c r="M4" s="112">
        <v>753</v>
      </c>
      <c r="N4" s="112">
        <v>487</v>
      </c>
      <c r="O4" s="112">
        <v>15</v>
      </c>
      <c r="P4" s="112"/>
      <c r="Q4" s="112">
        <v>196</v>
      </c>
      <c r="R4" s="112"/>
      <c r="S4" s="113">
        <v>34816</v>
      </c>
      <c r="T4" s="113">
        <v>1692</v>
      </c>
      <c r="U4" s="76"/>
    </row>
    <row r="5" spans="1:21" s="77" customFormat="1" ht="18" customHeight="1" x14ac:dyDescent="0.3">
      <c r="A5" s="120" t="s">
        <v>269</v>
      </c>
      <c r="B5" s="114">
        <v>481</v>
      </c>
      <c r="C5" s="114">
        <v>4</v>
      </c>
      <c r="D5" s="114">
        <v>921</v>
      </c>
      <c r="E5" s="114">
        <v>1666</v>
      </c>
      <c r="F5" s="114">
        <v>677</v>
      </c>
      <c r="G5" s="114">
        <v>21</v>
      </c>
      <c r="H5" s="114">
        <v>99</v>
      </c>
      <c r="I5" s="114">
        <v>949</v>
      </c>
      <c r="J5" s="114">
        <v>1447</v>
      </c>
      <c r="K5" s="114">
        <v>581</v>
      </c>
      <c r="L5" s="114">
        <v>34</v>
      </c>
      <c r="M5" s="114">
        <v>240</v>
      </c>
      <c r="N5" s="114">
        <v>127</v>
      </c>
      <c r="O5" s="114"/>
      <c r="P5" s="114"/>
      <c r="Q5" s="114">
        <v>11</v>
      </c>
      <c r="R5" s="114"/>
      <c r="S5" s="115">
        <v>7258</v>
      </c>
      <c r="T5" s="115">
        <v>451</v>
      </c>
      <c r="U5" s="76"/>
    </row>
    <row r="6" spans="1:21" s="77" customFormat="1" ht="18" customHeight="1" x14ac:dyDescent="0.3">
      <c r="A6" s="119" t="s">
        <v>270</v>
      </c>
      <c r="B6" s="112">
        <v>213</v>
      </c>
      <c r="C6" s="112"/>
      <c r="D6" s="112">
        <v>375</v>
      </c>
      <c r="E6" s="112">
        <v>514</v>
      </c>
      <c r="F6" s="112">
        <v>189</v>
      </c>
      <c r="G6" s="112">
        <v>11</v>
      </c>
      <c r="H6" s="112">
        <v>30</v>
      </c>
      <c r="I6" s="112">
        <v>299</v>
      </c>
      <c r="J6" s="112">
        <v>584</v>
      </c>
      <c r="K6" s="112">
        <v>155</v>
      </c>
      <c r="L6" s="112">
        <v>26</v>
      </c>
      <c r="M6" s="112">
        <v>113</v>
      </c>
      <c r="N6" s="112">
        <v>44</v>
      </c>
      <c r="O6" s="112">
        <v>1</v>
      </c>
      <c r="P6" s="112"/>
      <c r="Q6" s="112">
        <v>3</v>
      </c>
      <c r="R6" s="112"/>
      <c r="S6" s="113">
        <v>2557</v>
      </c>
      <c r="T6" s="113">
        <v>140</v>
      </c>
      <c r="U6" s="76"/>
    </row>
    <row r="7" spans="1:21" s="77" customFormat="1" ht="18" customHeight="1" x14ac:dyDescent="0.3">
      <c r="A7" s="120" t="s">
        <v>271</v>
      </c>
      <c r="B7" s="114">
        <v>564</v>
      </c>
      <c r="C7" s="114">
        <v>7</v>
      </c>
      <c r="D7" s="114">
        <v>1379</v>
      </c>
      <c r="E7" s="114">
        <v>1877</v>
      </c>
      <c r="F7" s="114">
        <v>649</v>
      </c>
      <c r="G7" s="114">
        <v>1</v>
      </c>
      <c r="H7" s="114">
        <v>80</v>
      </c>
      <c r="I7" s="114">
        <v>970</v>
      </c>
      <c r="J7" s="114">
        <v>1236</v>
      </c>
      <c r="K7" s="114">
        <v>353</v>
      </c>
      <c r="L7" s="114">
        <v>22</v>
      </c>
      <c r="M7" s="114">
        <v>327</v>
      </c>
      <c r="N7" s="114">
        <v>131</v>
      </c>
      <c r="O7" s="114"/>
      <c r="P7" s="114"/>
      <c r="Q7" s="114">
        <v>3</v>
      </c>
      <c r="R7" s="114"/>
      <c r="S7" s="115">
        <v>7599</v>
      </c>
      <c r="T7" s="115">
        <v>210</v>
      </c>
      <c r="U7" s="76"/>
    </row>
    <row r="8" spans="1:21" s="77" customFormat="1" ht="18" customHeight="1" x14ac:dyDescent="0.3">
      <c r="A8" s="119" t="s">
        <v>272</v>
      </c>
      <c r="B8" s="112">
        <v>629</v>
      </c>
      <c r="C8" s="112">
        <v>5</v>
      </c>
      <c r="D8" s="112">
        <v>938</v>
      </c>
      <c r="E8" s="112">
        <v>951</v>
      </c>
      <c r="F8" s="112">
        <v>420</v>
      </c>
      <c r="G8" s="112">
        <v>36</v>
      </c>
      <c r="H8" s="112">
        <v>56</v>
      </c>
      <c r="I8" s="112">
        <v>667</v>
      </c>
      <c r="J8" s="112">
        <v>1054</v>
      </c>
      <c r="K8" s="112">
        <v>467</v>
      </c>
      <c r="L8" s="112">
        <v>57</v>
      </c>
      <c r="M8" s="112">
        <v>257</v>
      </c>
      <c r="N8" s="112">
        <v>105</v>
      </c>
      <c r="O8" s="112">
        <v>2</v>
      </c>
      <c r="P8" s="112"/>
      <c r="Q8" s="112">
        <v>9</v>
      </c>
      <c r="R8" s="112"/>
      <c r="S8" s="113">
        <v>5653</v>
      </c>
      <c r="T8" s="113">
        <v>344</v>
      </c>
      <c r="U8" s="76"/>
    </row>
    <row r="9" spans="1:21" s="77" customFormat="1" ht="18" customHeight="1" x14ac:dyDescent="0.3">
      <c r="A9" s="120" t="s">
        <v>273</v>
      </c>
      <c r="B9" s="114">
        <v>367</v>
      </c>
      <c r="C9" s="114">
        <v>2</v>
      </c>
      <c r="D9" s="114">
        <v>500</v>
      </c>
      <c r="E9" s="114">
        <v>557</v>
      </c>
      <c r="F9" s="114">
        <v>198</v>
      </c>
      <c r="G9" s="114">
        <v>11</v>
      </c>
      <c r="H9" s="114">
        <v>36</v>
      </c>
      <c r="I9" s="114">
        <v>158</v>
      </c>
      <c r="J9" s="114">
        <v>724</v>
      </c>
      <c r="K9" s="114">
        <v>243</v>
      </c>
      <c r="L9" s="114">
        <v>25</v>
      </c>
      <c r="M9" s="114">
        <v>112</v>
      </c>
      <c r="N9" s="114">
        <v>51</v>
      </c>
      <c r="O9" s="114"/>
      <c r="P9" s="114"/>
      <c r="Q9" s="114">
        <v>2</v>
      </c>
      <c r="R9" s="114"/>
      <c r="S9" s="115">
        <v>2986</v>
      </c>
      <c r="T9" s="115">
        <v>235</v>
      </c>
      <c r="U9" s="76"/>
    </row>
    <row r="10" spans="1:21" s="77" customFormat="1" ht="18" customHeight="1" x14ac:dyDescent="0.3">
      <c r="A10" s="119" t="s">
        <v>274</v>
      </c>
      <c r="B10" s="112">
        <v>964</v>
      </c>
      <c r="C10" s="112">
        <v>8</v>
      </c>
      <c r="D10" s="112">
        <v>2283</v>
      </c>
      <c r="E10" s="112">
        <v>2846</v>
      </c>
      <c r="F10" s="112">
        <v>1126</v>
      </c>
      <c r="G10" s="112">
        <v>36</v>
      </c>
      <c r="H10" s="112">
        <v>113</v>
      </c>
      <c r="I10" s="112">
        <v>1099</v>
      </c>
      <c r="J10" s="112">
        <v>2295</v>
      </c>
      <c r="K10" s="112">
        <v>666</v>
      </c>
      <c r="L10" s="112">
        <v>52</v>
      </c>
      <c r="M10" s="112">
        <v>322</v>
      </c>
      <c r="N10" s="112">
        <v>145</v>
      </c>
      <c r="O10" s="112">
        <v>8</v>
      </c>
      <c r="P10" s="112"/>
      <c r="Q10" s="112">
        <v>12</v>
      </c>
      <c r="R10" s="112"/>
      <c r="S10" s="113">
        <v>11975</v>
      </c>
      <c r="T10" s="113">
        <v>523</v>
      </c>
      <c r="U10" s="76"/>
    </row>
    <row r="11" spans="1:21" s="77" customFormat="1" ht="18" customHeight="1" x14ac:dyDescent="0.3">
      <c r="A11" s="120" t="s">
        <v>275</v>
      </c>
      <c r="B11" s="114">
        <v>662</v>
      </c>
      <c r="C11" s="114">
        <v>10</v>
      </c>
      <c r="D11" s="114">
        <v>1305</v>
      </c>
      <c r="E11" s="114">
        <v>1204</v>
      </c>
      <c r="F11" s="114">
        <v>409</v>
      </c>
      <c r="G11" s="114">
        <v>5</v>
      </c>
      <c r="H11" s="114">
        <v>47</v>
      </c>
      <c r="I11" s="114">
        <v>691</v>
      </c>
      <c r="J11" s="114">
        <v>839</v>
      </c>
      <c r="K11" s="114">
        <v>262</v>
      </c>
      <c r="L11" s="114">
        <v>57</v>
      </c>
      <c r="M11" s="114">
        <v>252</v>
      </c>
      <c r="N11" s="114">
        <v>102</v>
      </c>
      <c r="O11" s="114"/>
      <c r="P11" s="114"/>
      <c r="Q11" s="114">
        <v>6</v>
      </c>
      <c r="R11" s="114"/>
      <c r="S11" s="115">
        <v>5851</v>
      </c>
      <c r="T11" s="115">
        <v>166</v>
      </c>
      <c r="U11" s="76"/>
    </row>
    <row r="12" spans="1:21" s="77" customFormat="1" ht="18" customHeight="1" x14ac:dyDescent="0.3">
      <c r="A12" s="119" t="s">
        <v>276</v>
      </c>
      <c r="B12" s="112">
        <v>811</v>
      </c>
      <c r="C12" s="112">
        <v>9</v>
      </c>
      <c r="D12" s="112">
        <v>1786</v>
      </c>
      <c r="E12" s="112">
        <v>2253</v>
      </c>
      <c r="F12" s="112">
        <v>812</v>
      </c>
      <c r="G12" s="112">
        <v>6</v>
      </c>
      <c r="H12" s="112">
        <v>100</v>
      </c>
      <c r="I12" s="112">
        <v>1162</v>
      </c>
      <c r="J12" s="112">
        <v>1587</v>
      </c>
      <c r="K12" s="112">
        <v>572</v>
      </c>
      <c r="L12" s="112">
        <v>56</v>
      </c>
      <c r="M12" s="112">
        <v>275</v>
      </c>
      <c r="N12" s="112">
        <v>127</v>
      </c>
      <c r="O12" s="112"/>
      <c r="P12" s="112"/>
      <c r="Q12" s="112">
        <v>3</v>
      </c>
      <c r="R12" s="112"/>
      <c r="S12" s="113">
        <v>9559</v>
      </c>
      <c r="T12" s="113">
        <v>386</v>
      </c>
      <c r="U12" s="76"/>
    </row>
    <row r="13" spans="1:21" s="77" customFormat="1" ht="18" customHeight="1" x14ac:dyDescent="0.3">
      <c r="A13" s="120" t="s">
        <v>277</v>
      </c>
      <c r="B13" s="114">
        <v>1260</v>
      </c>
      <c r="C13" s="114">
        <v>23</v>
      </c>
      <c r="D13" s="114">
        <v>3252</v>
      </c>
      <c r="E13" s="114">
        <v>5722</v>
      </c>
      <c r="F13" s="114">
        <v>2407</v>
      </c>
      <c r="G13" s="114">
        <v>57</v>
      </c>
      <c r="H13" s="114">
        <v>182</v>
      </c>
      <c r="I13" s="114">
        <v>3195</v>
      </c>
      <c r="J13" s="114">
        <v>4221</v>
      </c>
      <c r="K13" s="114">
        <v>1408</v>
      </c>
      <c r="L13" s="114">
        <v>85</v>
      </c>
      <c r="M13" s="114">
        <v>480</v>
      </c>
      <c r="N13" s="114">
        <v>277</v>
      </c>
      <c r="O13" s="114">
        <v>5</v>
      </c>
      <c r="P13" s="114"/>
      <c r="Q13" s="114">
        <v>44</v>
      </c>
      <c r="R13" s="114"/>
      <c r="S13" s="115">
        <v>22618</v>
      </c>
      <c r="T13" s="115">
        <v>928</v>
      </c>
      <c r="U13" s="76"/>
    </row>
    <row r="14" spans="1:21" s="77" customFormat="1" ht="18" customHeight="1" x14ac:dyDescent="0.3">
      <c r="A14" s="119" t="s">
        <v>278</v>
      </c>
      <c r="B14" s="112">
        <v>3322</v>
      </c>
      <c r="C14" s="112">
        <v>38</v>
      </c>
      <c r="D14" s="112">
        <v>7802</v>
      </c>
      <c r="E14" s="112">
        <v>8089</v>
      </c>
      <c r="F14" s="112">
        <v>3130</v>
      </c>
      <c r="G14" s="112">
        <v>217</v>
      </c>
      <c r="H14" s="112">
        <v>459</v>
      </c>
      <c r="I14" s="112">
        <v>5350</v>
      </c>
      <c r="J14" s="112">
        <v>8933</v>
      </c>
      <c r="K14" s="112">
        <v>3776</v>
      </c>
      <c r="L14" s="112">
        <v>262</v>
      </c>
      <c r="M14" s="112">
        <v>1129</v>
      </c>
      <c r="N14" s="112">
        <v>595</v>
      </c>
      <c r="O14" s="112">
        <v>29</v>
      </c>
      <c r="P14" s="112">
        <v>5</v>
      </c>
      <c r="Q14" s="112">
        <v>586</v>
      </c>
      <c r="R14" s="112"/>
      <c r="S14" s="113">
        <v>43722</v>
      </c>
      <c r="T14" s="113">
        <v>2573</v>
      </c>
      <c r="U14" s="76"/>
    </row>
    <row r="15" spans="1:21" s="77" customFormat="1" ht="18" customHeight="1" x14ac:dyDescent="0.3">
      <c r="A15" s="120" t="s">
        <v>279</v>
      </c>
      <c r="B15" s="114">
        <v>1267</v>
      </c>
      <c r="C15" s="114">
        <v>14</v>
      </c>
      <c r="D15" s="114">
        <v>2889</v>
      </c>
      <c r="E15" s="114">
        <v>4938</v>
      </c>
      <c r="F15" s="114">
        <v>1755</v>
      </c>
      <c r="G15" s="114">
        <v>128</v>
      </c>
      <c r="H15" s="114">
        <v>213</v>
      </c>
      <c r="I15" s="114">
        <v>2732</v>
      </c>
      <c r="J15" s="114">
        <v>3816</v>
      </c>
      <c r="K15" s="114">
        <v>1428</v>
      </c>
      <c r="L15" s="114">
        <v>104</v>
      </c>
      <c r="M15" s="114">
        <v>578</v>
      </c>
      <c r="N15" s="114">
        <v>334</v>
      </c>
      <c r="O15" s="114"/>
      <c r="P15" s="114"/>
      <c r="Q15" s="114">
        <v>68</v>
      </c>
      <c r="R15" s="114"/>
      <c r="S15" s="115">
        <v>20264</v>
      </c>
      <c r="T15" s="115">
        <v>1085</v>
      </c>
      <c r="U15" s="76"/>
    </row>
    <row r="16" spans="1:21" s="77" customFormat="1" ht="18" customHeight="1" x14ac:dyDescent="0.3">
      <c r="A16" s="119" t="s">
        <v>280</v>
      </c>
      <c r="B16" s="112">
        <v>1689</v>
      </c>
      <c r="C16" s="112">
        <v>22</v>
      </c>
      <c r="D16" s="112">
        <v>4053</v>
      </c>
      <c r="E16" s="112">
        <v>8489</v>
      </c>
      <c r="F16" s="112">
        <v>2886</v>
      </c>
      <c r="G16" s="112">
        <v>46</v>
      </c>
      <c r="H16" s="112">
        <v>355</v>
      </c>
      <c r="I16" s="112">
        <v>5096</v>
      </c>
      <c r="J16" s="112">
        <v>8502</v>
      </c>
      <c r="K16" s="112">
        <v>3367</v>
      </c>
      <c r="L16" s="112">
        <v>109</v>
      </c>
      <c r="M16" s="112">
        <v>630</v>
      </c>
      <c r="N16" s="112">
        <v>326</v>
      </c>
      <c r="O16" s="112">
        <v>9</v>
      </c>
      <c r="P16" s="112">
        <v>2</v>
      </c>
      <c r="Q16" s="112">
        <v>372</v>
      </c>
      <c r="R16" s="112"/>
      <c r="S16" s="113">
        <v>35953</v>
      </c>
      <c r="T16" s="113">
        <v>2393</v>
      </c>
      <c r="U16" s="76"/>
    </row>
    <row r="17" spans="1:21" s="77" customFormat="1" ht="18" customHeight="1" x14ac:dyDescent="0.3">
      <c r="A17" s="120" t="s">
        <v>281</v>
      </c>
      <c r="B17" s="114">
        <v>1228</v>
      </c>
      <c r="C17" s="114">
        <v>16</v>
      </c>
      <c r="D17" s="114">
        <v>2757</v>
      </c>
      <c r="E17" s="114">
        <v>5005</v>
      </c>
      <c r="F17" s="114">
        <v>1989</v>
      </c>
      <c r="G17" s="114">
        <v>88</v>
      </c>
      <c r="H17" s="114">
        <v>185</v>
      </c>
      <c r="I17" s="114">
        <v>2866</v>
      </c>
      <c r="J17" s="114">
        <v>3526</v>
      </c>
      <c r="K17" s="114">
        <v>1370</v>
      </c>
      <c r="L17" s="114">
        <v>120</v>
      </c>
      <c r="M17" s="114">
        <v>817</v>
      </c>
      <c r="N17" s="114">
        <v>376</v>
      </c>
      <c r="O17" s="114">
        <v>7</v>
      </c>
      <c r="P17" s="114"/>
      <c r="Q17" s="114">
        <v>71</v>
      </c>
      <c r="R17" s="114"/>
      <c r="S17" s="115">
        <v>20421</v>
      </c>
      <c r="T17" s="115">
        <v>893</v>
      </c>
      <c r="U17" s="76"/>
    </row>
    <row r="18" spans="1:21" s="77" customFormat="1" ht="18" customHeight="1" x14ac:dyDescent="0.3">
      <c r="A18" s="119" t="s">
        <v>282</v>
      </c>
      <c r="B18" s="112">
        <v>75</v>
      </c>
      <c r="C18" s="112">
        <v>2</v>
      </c>
      <c r="D18" s="112">
        <v>175</v>
      </c>
      <c r="E18" s="112">
        <v>247</v>
      </c>
      <c r="F18" s="112">
        <v>106</v>
      </c>
      <c r="G18" s="112">
        <v>1</v>
      </c>
      <c r="H18" s="112">
        <v>21</v>
      </c>
      <c r="I18" s="112">
        <v>178</v>
      </c>
      <c r="J18" s="112">
        <v>213</v>
      </c>
      <c r="K18" s="112">
        <v>94</v>
      </c>
      <c r="L18" s="112">
        <v>6</v>
      </c>
      <c r="M18" s="112">
        <v>30</v>
      </c>
      <c r="N18" s="112">
        <v>14</v>
      </c>
      <c r="O18" s="112"/>
      <c r="P18" s="112"/>
      <c r="Q18" s="112">
        <v>4</v>
      </c>
      <c r="R18" s="112"/>
      <c r="S18" s="113">
        <v>1166</v>
      </c>
      <c r="T18" s="113">
        <v>56</v>
      </c>
      <c r="U18" s="76"/>
    </row>
    <row r="19" spans="1:21" s="77" customFormat="1" ht="18" customHeight="1" x14ac:dyDescent="0.3">
      <c r="A19" s="120" t="s">
        <v>283</v>
      </c>
      <c r="B19" s="114">
        <v>807</v>
      </c>
      <c r="C19" s="114">
        <v>5</v>
      </c>
      <c r="D19" s="114">
        <v>1728</v>
      </c>
      <c r="E19" s="114">
        <v>2183</v>
      </c>
      <c r="F19" s="114">
        <v>943</v>
      </c>
      <c r="G19" s="114">
        <v>67</v>
      </c>
      <c r="H19" s="114">
        <v>113</v>
      </c>
      <c r="I19" s="114">
        <v>2250</v>
      </c>
      <c r="J19" s="114">
        <v>2132</v>
      </c>
      <c r="K19" s="114">
        <v>725</v>
      </c>
      <c r="L19" s="114">
        <v>86</v>
      </c>
      <c r="M19" s="114">
        <v>317</v>
      </c>
      <c r="N19" s="114">
        <v>197</v>
      </c>
      <c r="O19" s="114">
        <v>6</v>
      </c>
      <c r="P19" s="114"/>
      <c r="Q19" s="114">
        <v>14</v>
      </c>
      <c r="R19" s="114"/>
      <c r="S19" s="115">
        <v>11573</v>
      </c>
      <c r="T19" s="115">
        <v>539</v>
      </c>
      <c r="U19" s="76"/>
    </row>
    <row r="20" spans="1:21" s="77" customFormat="1" ht="18" customHeight="1" x14ac:dyDescent="0.3">
      <c r="A20" s="119" t="s">
        <v>284</v>
      </c>
      <c r="B20" s="112">
        <v>534</v>
      </c>
      <c r="C20" s="112">
        <v>7</v>
      </c>
      <c r="D20" s="112">
        <v>887</v>
      </c>
      <c r="E20" s="112">
        <v>1347</v>
      </c>
      <c r="F20" s="112">
        <v>523</v>
      </c>
      <c r="G20" s="112">
        <v>7</v>
      </c>
      <c r="H20" s="112">
        <v>64</v>
      </c>
      <c r="I20" s="112">
        <v>707</v>
      </c>
      <c r="J20" s="112">
        <v>875</v>
      </c>
      <c r="K20" s="112">
        <v>300</v>
      </c>
      <c r="L20" s="112">
        <v>34</v>
      </c>
      <c r="M20" s="112">
        <v>193</v>
      </c>
      <c r="N20" s="112">
        <v>107</v>
      </c>
      <c r="O20" s="112">
        <v>3</v>
      </c>
      <c r="P20" s="112"/>
      <c r="Q20" s="112">
        <v>1</v>
      </c>
      <c r="R20" s="112"/>
      <c r="S20" s="113">
        <v>5589</v>
      </c>
      <c r="T20" s="113">
        <v>202</v>
      </c>
      <c r="U20" s="76"/>
    </row>
    <row r="21" spans="1:21" s="77" customFormat="1" ht="18" customHeight="1" x14ac:dyDescent="0.3">
      <c r="A21" s="120" t="s">
        <v>285</v>
      </c>
      <c r="B21" s="114">
        <v>1948</v>
      </c>
      <c r="C21" s="114">
        <v>26</v>
      </c>
      <c r="D21" s="114">
        <v>4265</v>
      </c>
      <c r="E21" s="114">
        <v>6965</v>
      </c>
      <c r="F21" s="114">
        <v>2458</v>
      </c>
      <c r="G21" s="114">
        <v>191</v>
      </c>
      <c r="H21" s="114">
        <v>436</v>
      </c>
      <c r="I21" s="114">
        <v>2827</v>
      </c>
      <c r="J21" s="114">
        <v>6955</v>
      </c>
      <c r="K21" s="114">
        <v>2896</v>
      </c>
      <c r="L21" s="114">
        <v>150</v>
      </c>
      <c r="M21" s="114">
        <v>826</v>
      </c>
      <c r="N21" s="114">
        <v>456</v>
      </c>
      <c r="O21" s="114">
        <v>11</v>
      </c>
      <c r="P21" s="114"/>
      <c r="Q21" s="114">
        <v>229</v>
      </c>
      <c r="R21" s="114">
        <v>1</v>
      </c>
      <c r="S21" s="115">
        <v>30640</v>
      </c>
      <c r="T21" s="115">
        <v>2006</v>
      </c>
      <c r="U21" s="76"/>
    </row>
    <row r="22" spans="1:21" s="77" customFormat="1" ht="18" customHeight="1" x14ac:dyDescent="0.3">
      <c r="A22" s="119" t="s">
        <v>286</v>
      </c>
      <c r="B22" s="112">
        <v>639</v>
      </c>
      <c r="C22" s="112">
        <v>6</v>
      </c>
      <c r="D22" s="112">
        <v>1129</v>
      </c>
      <c r="E22" s="112">
        <v>1913</v>
      </c>
      <c r="F22" s="112">
        <v>547</v>
      </c>
      <c r="G22" s="112">
        <v>83</v>
      </c>
      <c r="H22" s="112">
        <v>87</v>
      </c>
      <c r="I22" s="112">
        <v>1040</v>
      </c>
      <c r="J22" s="112">
        <v>2430</v>
      </c>
      <c r="K22" s="112">
        <v>891</v>
      </c>
      <c r="L22" s="112">
        <v>54</v>
      </c>
      <c r="M22" s="112">
        <v>262</v>
      </c>
      <c r="N22" s="112">
        <v>166</v>
      </c>
      <c r="O22" s="112"/>
      <c r="P22" s="112"/>
      <c r="Q22" s="112">
        <v>67</v>
      </c>
      <c r="R22" s="112"/>
      <c r="S22" s="113">
        <v>9314</v>
      </c>
      <c r="T22" s="113">
        <v>670</v>
      </c>
      <c r="U22" s="76"/>
    </row>
    <row r="23" spans="1:21" s="77" customFormat="1" ht="18" customHeight="1" x14ac:dyDescent="0.3">
      <c r="A23" s="120" t="s">
        <v>287</v>
      </c>
      <c r="B23" s="114">
        <v>575</v>
      </c>
      <c r="C23" s="114">
        <v>5</v>
      </c>
      <c r="D23" s="114">
        <v>1070</v>
      </c>
      <c r="E23" s="114">
        <v>1319</v>
      </c>
      <c r="F23" s="114">
        <v>511</v>
      </c>
      <c r="G23" s="114">
        <v>28</v>
      </c>
      <c r="H23" s="114">
        <v>67</v>
      </c>
      <c r="I23" s="114">
        <v>1157</v>
      </c>
      <c r="J23" s="114">
        <v>1282</v>
      </c>
      <c r="K23" s="114">
        <v>411</v>
      </c>
      <c r="L23" s="114">
        <v>56</v>
      </c>
      <c r="M23" s="114">
        <v>269</v>
      </c>
      <c r="N23" s="114">
        <v>120</v>
      </c>
      <c r="O23" s="114">
        <v>2</v>
      </c>
      <c r="P23" s="114"/>
      <c r="Q23" s="114">
        <v>6</v>
      </c>
      <c r="R23" s="114"/>
      <c r="S23" s="115">
        <v>6878</v>
      </c>
      <c r="T23" s="115">
        <v>259</v>
      </c>
      <c r="U23" s="76"/>
    </row>
    <row r="24" spans="1:21" s="77" customFormat="1" ht="18" customHeight="1" x14ac:dyDescent="0.3">
      <c r="A24" s="119" t="s">
        <v>288</v>
      </c>
      <c r="B24" s="112">
        <v>331</v>
      </c>
      <c r="C24" s="112">
        <v>4</v>
      </c>
      <c r="D24" s="112">
        <v>631</v>
      </c>
      <c r="E24" s="112">
        <v>750</v>
      </c>
      <c r="F24" s="112">
        <v>271</v>
      </c>
      <c r="G24" s="112">
        <v>2</v>
      </c>
      <c r="H24" s="112">
        <v>32</v>
      </c>
      <c r="I24" s="112">
        <v>500</v>
      </c>
      <c r="J24" s="112">
        <v>571</v>
      </c>
      <c r="K24" s="112">
        <v>196</v>
      </c>
      <c r="L24" s="112">
        <v>22</v>
      </c>
      <c r="M24" s="112">
        <v>94</v>
      </c>
      <c r="N24" s="112">
        <v>46</v>
      </c>
      <c r="O24" s="112"/>
      <c r="P24" s="112"/>
      <c r="Q24" s="112">
        <v>3</v>
      </c>
      <c r="R24" s="112"/>
      <c r="S24" s="113">
        <v>3453</v>
      </c>
      <c r="T24" s="113">
        <v>154</v>
      </c>
      <c r="U24" s="76"/>
    </row>
    <row r="25" spans="1:21" s="77" customFormat="1" ht="18" customHeight="1" x14ac:dyDescent="0.3">
      <c r="A25" s="120" t="s">
        <v>289</v>
      </c>
      <c r="B25" s="114">
        <v>244</v>
      </c>
      <c r="C25" s="114">
        <v>3</v>
      </c>
      <c r="D25" s="114">
        <v>342</v>
      </c>
      <c r="E25" s="114">
        <v>406</v>
      </c>
      <c r="F25" s="114">
        <v>154</v>
      </c>
      <c r="G25" s="114">
        <v>18</v>
      </c>
      <c r="H25" s="114">
        <v>33</v>
      </c>
      <c r="I25" s="114">
        <v>259</v>
      </c>
      <c r="J25" s="114">
        <v>491</v>
      </c>
      <c r="K25" s="114">
        <v>154</v>
      </c>
      <c r="L25" s="114">
        <v>16</v>
      </c>
      <c r="M25" s="114">
        <v>77</v>
      </c>
      <c r="N25" s="114">
        <v>32</v>
      </c>
      <c r="O25" s="114">
        <v>2</v>
      </c>
      <c r="P25" s="114"/>
      <c r="Q25" s="114">
        <v>9</v>
      </c>
      <c r="R25" s="114"/>
      <c r="S25" s="115">
        <v>2240</v>
      </c>
      <c r="T25" s="115">
        <v>99</v>
      </c>
      <c r="U25" s="76"/>
    </row>
    <row r="26" spans="1:21" s="77" customFormat="1" ht="18" customHeight="1" x14ac:dyDescent="0.3">
      <c r="A26" s="119" t="s">
        <v>290</v>
      </c>
      <c r="B26" s="112">
        <v>1761</v>
      </c>
      <c r="C26" s="112">
        <v>21</v>
      </c>
      <c r="D26" s="112">
        <v>4532</v>
      </c>
      <c r="E26" s="112">
        <v>7454</v>
      </c>
      <c r="F26" s="112">
        <v>3078</v>
      </c>
      <c r="G26" s="112">
        <v>124</v>
      </c>
      <c r="H26" s="112">
        <v>232</v>
      </c>
      <c r="I26" s="112">
        <v>3488</v>
      </c>
      <c r="J26" s="112">
        <v>4676</v>
      </c>
      <c r="K26" s="112">
        <v>1550</v>
      </c>
      <c r="L26" s="112">
        <v>125</v>
      </c>
      <c r="M26" s="112">
        <v>870</v>
      </c>
      <c r="N26" s="112">
        <v>450</v>
      </c>
      <c r="O26" s="112">
        <v>4</v>
      </c>
      <c r="P26" s="112"/>
      <c r="Q26" s="112">
        <v>33</v>
      </c>
      <c r="R26" s="112">
        <v>1</v>
      </c>
      <c r="S26" s="113">
        <v>28399</v>
      </c>
      <c r="T26" s="113">
        <v>836</v>
      </c>
      <c r="U26" s="76"/>
    </row>
    <row r="27" spans="1:21" s="77" customFormat="1" ht="18" customHeight="1" x14ac:dyDescent="0.3">
      <c r="A27" s="120" t="s">
        <v>291</v>
      </c>
      <c r="B27" s="114">
        <v>1466</v>
      </c>
      <c r="C27" s="114">
        <v>15</v>
      </c>
      <c r="D27" s="114">
        <v>3158</v>
      </c>
      <c r="E27" s="114">
        <v>4630</v>
      </c>
      <c r="F27" s="114">
        <v>1550</v>
      </c>
      <c r="G27" s="114">
        <v>22</v>
      </c>
      <c r="H27" s="114">
        <v>145</v>
      </c>
      <c r="I27" s="114">
        <v>1930</v>
      </c>
      <c r="J27" s="114">
        <v>2958</v>
      </c>
      <c r="K27" s="114">
        <v>775</v>
      </c>
      <c r="L27" s="114">
        <v>88</v>
      </c>
      <c r="M27" s="114">
        <v>438</v>
      </c>
      <c r="N27" s="114">
        <v>171</v>
      </c>
      <c r="O27" s="114"/>
      <c r="P27" s="114"/>
      <c r="Q27" s="114">
        <v>8</v>
      </c>
      <c r="R27" s="114">
        <v>1</v>
      </c>
      <c r="S27" s="115">
        <v>17355</v>
      </c>
      <c r="T27" s="115">
        <v>565</v>
      </c>
      <c r="U27" s="76"/>
    </row>
    <row r="28" spans="1:21" s="77" customFormat="1" ht="18" customHeight="1" x14ac:dyDescent="0.3">
      <c r="A28" s="119" t="s">
        <v>292</v>
      </c>
      <c r="B28" s="112">
        <v>1177</v>
      </c>
      <c r="C28" s="112">
        <v>15</v>
      </c>
      <c r="D28" s="112">
        <v>2989</v>
      </c>
      <c r="E28" s="112">
        <v>4428</v>
      </c>
      <c r="F28" s="112">
        <v>1681</v>
      </c>
      <c r="G28" s="112">
        <v>33</v>
      </c>
      <c r="H28" s="112">
        <v>180</v>
      </c>
      <c r="I28" s="112">
        <v>2411</v>
      </c>
      <c r="J28" s="112">
        <v>3909</v>
      </c>
      <c r="K28" s="112">
        <v>1208</v>
      </c>
      <c r="L28" s="112">
        <v>87</v>
      </c>
      <c r="M28" s="112">
        <v>385</v>
      </c>
      <c r="N28" s="112">
        <v>191</v>
      </c>
      <c r="O28" s="112">
        <v>7</v>
      </c>
      <c r="P28" s="112">
        <v>13</v>
      </c>
      <c r="Q28" s="112">
        <v>594</v>
      </c>
      <c r="R28" s="112"/>
      <c r="S28" s="113">
        <v>19308</v>
      </c>
      <c r="T28" s="113">
        <v>816</v>
      </c>
      <c r="U28" s="76"/>
    </row>
    <row r="29" spans="1:21" s="77" customFormat="1" ht="18" customHeight="1" x14ac:dyDescent="0.3">
      <c r="A29" s="120" t="s">
        <v>293</v>
      </c>
      <c r="B29" s="114">
        <v>3931</v>
      </c>
      <c r="C29" s="114">
        <v>57</v>
      </c>
      <c r="D29" s="114">
        <v>13722</v>
      </c>
      <c r="E29" s="114">
        <v>22884</v>
      </c>
      <c r="F29" s="114">
        <v>9690</v>
      </c>
      <c r="G29" s="114">
        <v>535</v>
      </c>
      <c r="H29" s="114">
        <v>742</v>
      </c>
      <c r="I29" s="114">
        <v>10740</v>
      </c>
      <c r="J29" s="114">
        <v>14747</v>
      </c>
      <c r="K29" s="114">
        <v>4205</v>
      </c>
      <c r="L29" s="114">
        <v>168</v>
      </c>
      <c r="M29" s="114">
        <v>1070</v>
      </c>
      <c r="N29" s="114">
        <v>510</v>
      </c>
      <c r="O29" s="114">
        <v>12</v>
      </c>
      <c r="P29" s="114"/>
      <c r="Q29" s="114">
        <v>309</v>
      </c>
      <c r="R29" s="114"/>
      <c r="S29" s="115">
        <v>83322</v>
      </c>
      <c r="T29" s="115">
        <v>2640</v>
      </c>
      <c r="U29" s="76"/>
    </row>
    <row r="30" spans="1:21" s="77" customFormat="1" ht="18" customHeight="1" x14ac:dyDescent="0.3">
      <c r="A30" s="119" t="s">
        <v>294</v>
      </c>
      <c r="B30" s="112">
        <v>144</v>
      </c>
      <c r="C30" s="112">
        <v>3</v>
      </c>
      <c r="D30" s="112">
        <v>454</v>
      </c>
      <c r="E30" s="112">
        <v>593</v>
      </c>
      <c r="F30" s="112">
        <v>257</v>
      </c>
      <c r="G30" s="112">
        <v>12</v>
      </c>
      <c r="H30" s="112">
        <v>47</v>
      </c>
      <c r="I30" s="112">
        <v>338</v>
      </c>
      <c r="J30" s="112">
        <v>664</v>
      </c>
      <c r="K30" s="112">
        <v>256</v>
      </c>
      <c r="L30" s="112">
        <v>18</v>
      </c>
      <c r="M30" s="112">
        <v>50</v>
      </c>
      <c r="N30" s="112">
        <v>37</v>
      </c>
      <c r="O30" s="112"/>
      <c r="P30" s="112"/>
      <c r="Q30" s="112">
        <v>9</v>
      </c>
      <c r="R30" s="112"/>
      <c r="S30" s="113">
        <v>2882</v>
      </c>
      <c r="T30" s="113">
        <v>177</v>
      </c>
      <c r="U30" s="76"/>
    </row>
    <row r="31" spans="1:21" s="77" customFormat="1" ht="18" customHeight="1" x14ac:dyDescent="0.3">
      <c r="A31" s="120" t="s">
        <v>295</v>
      </c>
      <c r="B31" s="114">
        <v>250</v>
      </c>
      <c r="C31" s="114">
        <v>1</v>
      </c>
      <c r="D31" s="114">
        <v>520</v>
      </c>
      <c r="E31" s="114">
        <v>1078</v>
      </c>
      <c r="F31" s="114">
        <v>354</v>
      </c>
      <c r="G31" s="114">
        <v>10</v>
      </c>
      <c r="H31" s="114">
        <v>54</v>
      </c>
      <c r="I31" s="114">
        <v>752</v>
      </c>
      <c r="J31" s="114">
        <v>1174</v>
      </c>
      <c r="K31" s="114">
        <v>567</v>
      </c>
      <c r="L31" s="114">
        <v>25</v>
      </c>
      <c r="M31" s="114">
        <v>83</v>
      </c>
      <c r="N31" s="114">
        <v>49</v>
      </c>
      <c r="O31" s="114">
        <v>4</v>
      </c>
      <c r="P31" s="114"/>
      <c r="Q31" s="114">
        <v>26</v>
      </c>
      <c r="R31" s="114"/>
      <c r="S31" s="115">
        <v>4947</v>
      </c>
      <c r="T31" s="115">
        <v>427</v>
      </c>
      <c r="U31" s="76"/>
    </row>
    <row r="32" spans="1:21" s="77" customFormat="1" ht="18" customHeight="1" x14ac:dyDescent="0.3">
      <c r="A32" s="119" t="s">
        <v>296</v>
      </c>
      <c r="B32" s="112">
        <v>2130</v>
      </c>
      <c r="C32" s="112">
        <v>22</v>
      </c>
      <c r="D32" s="112">
        <v>4899</v>
      </c>
      <c r="E32" s="112">
        <v>8027</v>
      </c>
      <c r="F32" s="112">
        <v>2834</v>
      </c>
      <c r="G32" s="112">
        <v>37</v>
      </c>
      <c r="H32" s="112">
        <v>399</v>
      </c>
      <c r="I32" s="112">
        <v>3622</v>
      </c>
      <c r="J32" s="112">
        <v>7050</v>
      </c>
      <c r="K32" s="112">
        <v>2724</v>
      </c>
      <c r="L32" s="112">
        <v>185</v>
      </c>
      <c r="M32" s="112">
        <v>962</v>
      </c>
      <c r="N32" s="112">
        <v>578</v>
      </c>
      <c r="O32" s="112">
        <v>8</v>
      </c>
      <c r="P32" s="112">
        <v>5</v>
      </c>
      <c r="Q32" s="112">
        <v>97</v>
      </c>
      <c r="R32" s="112"/>
      <c r="S32" s="113">
        <v>33579</v>
      </c>
      <c r="T32" s="113">
        <v>1764</v>
      </c>
      <c r="U32" s="76"/>
    </row>
    <row r="33" spans="1:21" s="77" customFormat="1" ht="18" customHeight="1" x14ac:dyDescent="0.3">
      <c r="A33" s="120" t="s">
        <v>297</v>
      </c>
      <c r="B33" s="114">
        <v>422</v>
      </c>
      <c r="C33" s="114">
        <v>3</v>
      </c>
      <c r="D33" s="114">
        <v>903</v>
      </c>
      <c r="E33" s="114">
        <v>1682</v>
      </c>
      <c r="F33" s="114">
        <v>590</v>
      </c>
      <c r="G33" s="114">
        <v>23</v>
      </c>
      <c r="H33" s="114">
        <v>69</v>
      </c>
      <c r="I33" s="114">
        <v>691</v>
      </c>
      <c r="J33" s="114">
        <v>1413</v>
      </c>
      <c r="K33" s="114">
        <v>444</v>
      </c>
      <c r="L33" s="114">
        <v>36</v>
      </c>
      <c r="M33" s="114">
        <v>184</v>
      </c>
      <c r="N33" s="114">
        <v>104</v>
      </c>
      <c r="O33" s="114">
        <v>1</v>
      </c>
      <c r="P33" s="114"/>
      <c r="Q33" s="114">
        <v>13</v>
      </c>
      <c r="R33" s="114"/>
      <c r="S33" s="115">
        <v>6578</v>
      </c>
      <c r="T33" s="115">
        <v>434</v>
      </c>
      <c r="U33" s="76"/>
    </row>
    <row r="34" spans="1:21" s="77" customFormat="1" ht="18" customHeight="1" x14ac:dyDescent="0.3">
      <c r="A34" s="119" t="s">
        <v>298</v>
      </c>
      <c r="B34" s="112">
        <v>1066</v>
      </c>
      <c r="C34" s="112">
        <v>9</v>
      </c>
      <c r="D34" s="112">
        <v>2000</v>
      </c>
      <c r="E34" s="112">
        <v>3835</v>
      </c>
      <c r="F34" s="112">
        <v>978</v>
      </c>
      <c r="G34" s="112">
        <v>15</v>
      </c>
      <c r="H34" s="112">
        <v>124</v>
      </c>
      <c r="I34" s="112">
        <v>1509</v>
      </c>
      <c r="J34" s="112">
        <v>3778</v>
      </c>
      <c r="K34" s="112">
        <v>1241</v>
      </c>
      <c r="L34" s="112">
        <v>59</v>
      </c>
      <c r="M34" s="112">
        <v>301</v>
      </c>
      <c r="N34" s="112">
        <v>153</v>
      </c>
      <c r="O34" s="112">
        <v>5</v>
      </c>
      <c r="P34" s="112"/>
      <c r="Q34" s="112">
        <v>115</v>
      </c>
      <c r="R34" s="112"/>
      <c r="S34" s="113">
        <v>15188</v>
      </c>
      <c r="T34" s="113">
        <v>818</v>
      </c>
      <c r="U34" s="76"/>
    </row>
    <row r="35" spans="1:21" s="77" customFormat="1" ht="18" customHeight="1" x14ac:dyDescent="0.3">
      <c r="A35" s="120" t="s">
        <v>299</v>
      </c>
      <c r="B35" s="114">
        <v>2806</v>
      </c>
      <c r="C35" s="114">
        <v>30</v>
      </c>
      <c r="D35" s="114">
        <v>8551</v>
      </c>
      <c r="E35" s="114">
        <v>13746</v>
      </c>
      <c r="F35" s="114">
        <v>4100</v>
      </c>
      <c r="G35" s="114">
        <v>112</v>
      </c>
      <c r="H35" s="114">
        <v>438</v>
      </c>
      <c r="I35" s="114">
        <v>6480</v>
      </c>
      <c r="J35" s="114">
        <v>12359</v>
      </c>
      <c r="K35" s="114">
        <v>3912</v>
      </c>
      <c r="L35" s="114">
        <v>105</v>
      </c>
      <c r="M35" s="114">
        <v>686</v>
      </c>
      <c r="N35" s="114">
        <v>290</v>
      </c>
      <c r="O35" s="114">
        <v>3</v>
      </c>
      <c r="P35" s="114">
        <v>26</v>
      </c>
      <c r="Q35" s="114">
        <v>1025</v>
      </c>
      <c r="R35" s="114">
        <v>5</v>
      </c>
      <c r="S35" s="115">
        <v>54674</v>
      </c>
      <c r="T35" s="115">
        <v>2953</v>
      </c>
      <c r="U35" s="76"/>
    </row>
    <row r="36" spans="1:21" s="77" customFormat="1" ht="18" customHeight="1" x14ac:dyDescent="0.3">
      <c r="A36" s="119" t="s">
        <v>300</v>
      </c>
      <c r="B36" s="112">
        <v>1480</v>
      </c>
      <c r="C36" s="112">
        <v>18</v>
      </c>
      <c r="D36" s="112">
        <v>3585</v>
      </c>
      <c r="E36" s="112">
        <v>5575</v>
      </c>
      <c r="F36" s="112">
        <v>2120</v>
      </c>
      <c r="G36" s="112">
        <v>36</v>
      </c>
      <c r="H36" s="112">
        <v>124</v>
      </c>
      <c r="I36" s="112">
        <v>2418</v>
      </c>
      <c r="J36" s="112">
        <v>3046</v>
      </c>
      <c r="K36" s="112">
        <v>873</v>
      </c>
      <c r="L36" s="112">
        <v>48</v>
      </c>
      <c r="M36" s="112">
        <v>499</v>
      </c>
      <c r="N36" s="112">
        <v>221</v>
      </c>
      <c r="O36" s="112">
        <v>4</v>
      </c>
      <c r="P36" s="112"/>
      <c r="Q36" s="112">
        <v>3</v>
      </c>
      <c r="R36" s="112"/>
      <c r="S36" s="113">
        <v>20050</v>
      </c>
      <c r="T36" s="113">
        <v>509</v>
      </c>
      <c r="U36" s="76"/>
    </row>
    <row r="37" spans="1:21" s="77" customFormat="1" ht="18" customHeight="1" x14ac:dyDescent="0.3">
      <c r="A37" s="120" t="s">
        <v>301</v>
      </c>
      <c r="B37" s="114">
        <v>3998</v>
      </c>
      <c r="C37" s="114">
        <v>88</v>
      </c>
      <c r="D37" s="114">
        <v>11314</v>
      </c>
      <c r="E37" s="114">
        <v>19530</v>
      </c>
      <c r="F37" s="114">
        <v>6292</v>
      </c>
      <c r="G37" s="114">
        <v>138</v>
      </c>
      <c r="H37" s="114">
        <v>643</v>
      </c>
      <c r="I37" s="114">
        <v>9296</v>
      </c>
      <c r="J37" s="114">
        <v>18434</v>
      </c>
      <c r="K37" s="114">
        <v>5626</v>
      </c>
      <c r="L37" s="114">
        <v>270</v>
      </c>
      <c r="M37" s="114">
        <v>1488</v>
      </c>
      <c r="N37" s="114">
        <v>694</v>
      </c>
      <c r="O37" s="114">
        <v>16</v>
      </c>
      <c r="P37" s="114">
        <v>2</v>
      </c>
      <c r="Q37" s="114">
        <v>685</v>
      </c>
      <c r="R37" s="114"/>
      <c r="S37" s="115">
        <v>78514</v>
      </c>
      <c r="T37" s="115">
        <v>3592</v>
      </c>
      <c r="U37" s="76"/>
    </row>
    <row r="38" spans="1:21" s="77" customFormat="1" ht="18" customHeight="1" x14ac:dyDescent="0.3">
      <c r="A38" s="119" t="s">
        <v>302</v>
      </c>
      <c r="B38" s="112">
        <v>847</v>
      </c>
      <c r="C38" s="112">
        <v>6</v>
      </c>
      <c r="D38" s="112">
        <v>1868</v>
      </c>
      <c r="E38" s="112">
        <v>3104</v>
      </c>
      <c r="F38" s="112">
        <v>1008</v>
      </c>
      <c r="G38" s="112">
        <v>25</v>
      </c>
      <c r="H38" s="112">
        <v>94</v>
      </c>
      <c r="I38" s="112">
        <v>1830</v>
      </c>
      <c r="J38" s="112">
        <v>2774</v>
      </c>
      <c r="K38" s="112">
        <v>1047</v>
      </c>
      <c r="L38" s="112">
        <v>79</v>
      </c>
      <c r="M38" s="112">
        <v>343</v>
      </c>
      <c r="N38" s="112">
        <v>151</v>
      </c>
      <c r="O38" s="112">
        <v>3</v>
      </c>
      <c r="P38" s="112"/>
      <c r="Q38" s="112">
        <v>36</v>
      </c>
      <c r="R38" s="112"/>
      <c r="S38" s="113">
        <v>13215</v>
      </c>
      <c r="T38" s="113">
        <v>749</v>
      </c>
      <c r="U38" s="76"/>
    </row>
    <row r="39" spans="1:21" s="77" customFormat="1" ht="18" customHeight="1" x14ac:dyDescent="0.3">
      <c r="A39" s="120" t="s">
        <v>303</v>
      </c>
      <c r="B39" s="114">
        <v>3050</v>
      </c>
      <c r="C39" s="114">
        <v>38</v>
      </c>
      <c r="D39" s="114">
        <v>7401</v>
      </c>
      <c r="E39" s="114">
        <v>12571</v>
      </c>
      <c r="F39" s="114">
        <v>4754</v>
      </c>
      <c r="G39" s="114">
        <v>147</v>
      </c>
      <c r="H39" s="114">
        <v>449</v>
      </c>
      <c r="I39" s="114">
        <v>5930</v>
      </c>
      <c r="J39" s="114">
        <v>9406</v>
      </c>
      <c r="K39" s="114">
        <v>3255</v>
      </c>
      <c r="L39" s="114">
        <v>215</v>
      </c>
      <c r="M39" s="114">
        <v>1348</v>
      </c>
      <c r="N39" s="114">
        <v>681</v>
      </c>
      <c r="O39" s="114">
        <v>16</v>
      </c>
      <c r="P39" s="114"/>
      <c r="Q39" s="114">
        <v>126</v>
      </c>
      <c r="R39" s="114"/>
      <c r="S39" s="115">
        <v>49387</v>
      </c>
      <c r="T39" s="115">
        <v>1963</v>
      </c>
      <c r="U39" s="76"/>
    </row>
    <row r="40" spans="1:21" s="77" customFormat="1" ht="18" customHeight="1" x14ac:dyDescent="0.3">
      <c r="A40" s="119" t="s">
        <v>304</v>
      </c>
      <c r="B40" s="112">
        <v>180</v>
      </c>
      <c r="C40" s="112">
        <v>2</v>
      </c>
      <c r="D40" s="112">
        <v>356</v>
      </c>
      <c r="E40" s="112">
        <v>537</v>
      </c>
      <c r="F40" s="112">
        <v>199</v>
      </c>
      <c r="G40" s="112">
        <v>1</v>
      </c>
      <c r="H40" s="112">
        <v>18</v>
      </c>
      <c r="I40" s="112">
        <v>233</v>
      </c>
      <c r="J40" s="112">
        <v>352</v>
      </c>
      <c r="K40" s="112">
        <v>175</v>
      </c>
      <c r="L40" s="112">
        <v>17</v>
      </c>
      <c r="M40" s="112">
        <v>57</v>
      </c>
      <c r="N40" s="112">
        <v>22</v>
      </c>
      <c r="O40" s="112">
        <v>1</v>
      </c>
      <c r="P40" s="112"/>
      <c r="Q40" s="112"/>
      <c r="R40" s="112"/>
      <c r="S40" s="113">
        <v>2150</v>
      </c>
      <c r="T40" s="113">
        <v>101</v>
      </c>
      <c r="U40" s="76"/>
    </row>
    <row r="41" spans="1:21" s="77" customFormat="1" ht="18" customHeight="1" x14ac:dyDescent="0.3">
      <c r="A41" s="120" t="s">
        <v>305</v>
      </c>
      <c r="B41" s="114">
        <v>234</v>
      </c>
      <c r="C41" s="114">
        <v>1</v>
      </c>
      <c r="D41" s="114">
        <v>342</v>
      </c>
      <c r="E41" s="114">
        <v>610</v>
      </c>
      <c r="F41" s="114">
        <v>212</v>
      </c>
      <c r="G41" s="114">
        <v>3</v>
      </c>
      <c r="H41" s="114">
        <v>30</v>
      </c>
      <c r="I41" s="114">
        <v>292</v>
      </c>
      <c r="J41" s="114">
        <v>362</v>
      </c>
      <c r="K41" s="114">
        <v>131</v>
      </c>
      <c r="L41" s="114">
        <v>15</v>
      </c>
      <c r="M41" s="114">
        <v>71</v>
      </c>
      <c r="N41" s="114">
        <v>44</v>
      </c>
      <c r="O41" s="114"/>
      <c r="P41" s="114"/>
      <c r="Q41" s="114"/>
      <c r="R41" s="114"/>
      <c r="S41" s="115">
        <v>2347</v>
      </c>
      <c r="T41" s="115">
        <v>127</v>
      </c>
      <c r="U41" s="76"/>
    </row>
    <row r="42" spans="1:21" s="77" customFormat="1" ht="18" customHeight="1" x14ac:dyDescent="0.3">
      <c r="A42" s="119" t="s">
        <v>306</v>
      </c>
      <c r="B42" s="112">
        <v>721</v>
      </c>
      <c r="C42" s="112">
        <v>8</v>
      </c>
      <c r="D42" s="112">
        <v>1537</v>
      </c>
      <c r="E42" s="112">
        <v>2375</v>
      </c>
      <c r="F42" s="112">
        <v>951</v>
      </c>
      <c r="G42" s="112">
        <v>29</v>
      </c>
      <c r="H42" s="112">
        <v>105</v>
      </c>
      <c r="I42" s="112">
        <v>1462</v>
      </c>
      <c r="J42" s="112">
        <v>2197</v>
      </c>
      <c r="K42" s="112">
        <v>849</v>
      </c>
      <c r="L42" s="112">
        <v>49</v>
      </c>
      <c r="M42" s="112">
        <v>286</v>
      </c>
      <c r="N42" s="112">
        <v>130</v>
      </c>
      <c r="O42" s="112">
        <v>2</v>
      </c>
      <c r="P42" s="112"/>
      <c r="Q42" s="112">
        <v>38</v>
      </c>
      <c r="R42" s="112"/>
      <c r="S42" s="113">
        <v>10739</v>
      </c>
      <c r="T42" s="113">
        <v>629</v>
      </c>
      <c r="U42" s="76"/>
    </row>
    <row r="43" spans="1:21" s="77" customFormat="1" ht="18" customHeight="1" x14ac:dyDescent="0.3">
      <c r="A43" s="120" t="s">
        <v>307</v>
      </c>
      <c r="B43" s="114">
        <v>373</v>
      </c>
      <c r="C43" s="114">
        <v>5</v>
      </c>
      <c r="D43" s="114">
        <v>744</v>
      </c>
      <c r="E43" s="114">
        <v>1188</v>
      </c>
      <c r="F43" s="114">
        <v>374</v>
      </c>
      <c r="G43" s="114">
        <v>5</v>
      </c>
      <c r="H43" s="114">
        <v>35</v>
      </c>
      <c r="I43" s="114">
        <v>504</v>
      </c>
      <c r="J43" s="114">
        <v>1236</v>
      </c>
      <c r="K43" s="114">
        <v>369</v>
      </c>
      <c r="L43" s="114">
        <v>13</v>
      </c>
      <c r="M43" s="114">
        <v>88</v>
      </c>
      <c r="N43" s="114">
        <v>63</v>
      </c>
      <c r="O43" s="114"/>
      <c r="P43" s="114"/>
      <c r="Q43" s="114">
        <v>12</v>
      </c>
      <c r="R43" s="114"/>
      <c r="S43" s="115">
        <v>5009</v>
      </c>
      <c r="T43" s="115">
        <v>313</v>
      </c>
      <c r="U43" s="76"/>
    </row>
    <row r="44" spans="1:21" s="77" customFormat="1" ht="18" customHeight="1" x14ac:dyDescent="0.3">
      <c r="A44" s="119" t="s">
        <v>308</v>
      </c>
      <c r="B44" s="112">
        <v>6246</v>
      </c>
      <c r="C44" s="112">
        <v>89</v>
      </c>
      <c r="D44" s="112">
        <v>15481</v>
      </c>
      <c r="E44" s="112">
        <v>30455</v>
      </c>
      <c r="F44" s="112">
        <v>9966</v>
      </c>
      <c r="G44" s="112">
        <v>327</v>
      </c>
      <c r="H44" s="112">
        <v>1022</v>
      </c>
      <c r="I44" s="112">
        <v>14207</v>
      </c>
      <c r="J44" s="112">
        <v>23624</v>
      </c>
      <c r="K44" s="112">
        <v>7387</v>
      </c>
      <c r="L44" s="112">
        <v>361</v>
      </c>
      <c r="M44" s="112">
        <v>2085</v>
      </c>
      <c r="N44" s="112">
        <v>981</v>
      </c>
      <c r="O44" s="112">
        <v>40</v>
      </c>
      <c r="P44" s="112">
        <v>29</v>
      </c>
      <c r="Q44" s="112">
        <v>3035</v>
      </c>
      <c r="R44" s="112"/>
      <c r="S44" s="113">
        <v>115335</v>
      </c>
      <c r="T44" s="113">
        <v>5143</v>
      </c>
      <c r="U44" s="76"/>
    </row>
    <row r="45" spans="1:21" s="77" customFormat="1" ht="18" customHeight="1" x14ac:dyDescent="0.3">
      <c r="A45" s="120" t="s">
        <v>309</v>
      </c>
      <c r="B45" s="114">
        <v>1799</v>
      </c>
      <c r="C45" s="114">
        <v>13</v>
      </c>
      <c r="D45" s="114">
        <v>4029</v>
      </c>
      <c r="E45" s="114">
        <v>3774</v>
      </c>
      <c r="F45" s="114">
        <v>1175</v>
      </c>
      <c r="G45" s="114">
        <v>15</v>
      </c>
      <c r="H45" s="114">
        <v>151</v>
      </c>
      <c r="I45" s="114">
        <v>1560</v>
      </c>
      <c r="J45" s="114">
        <v>2639</v>
      </c>
      <c r="K45" s="114">
        <v>768</v>
      </c>
      <c r="L45" s="114">
        <v>94</v>
      </c>
      <c r="M45" s="114">
        <v>565</v>
      </c>
      <c r="N45" s="114">
        <v>238</v>
      </c>
      <c r="O45" s="114">
        <v>4</v>
      </c>
      <c r="P45" s="114">
        <v>3</v>
      </c>
      <c r="Q45" s="114">
        <v>18</v>
      </c>
      <c r="R45" s="114"/>
      <c r="S45" s="115">
        <v>16845</v>
      </c>
      <c r="T45" s="115">
        <v>444</v>
      </c>
      <c r="U45" s="76"/>
    </row>
    <row r="46" spans="1:21" s="77" customFormat="1" ht="18" customHeight="1" x14ac:dyDescent="0.3">
      <c r="A46" s="119" t="s">
        <v>310</v>
      </c>
      <c r="B46" s="112">
        <v>1504</v>
      </c>
      <c r="C46" s="112">
        <v>15</v>
      </c>
      <c r="D46" s="112">
        <v>3692</v>
      </c>
      <c r="E46" s="112">
        <v>6568</v>
      </c>
      <c r="F46" s="112">
        <v>2305</v>
      </c>
      <c r="G46" s="112">
        <v>38</v>
      </c>
      <c r="H46" s="112">
        <v>286</v>
      </c>
      <c r="I46" s="112">
        <v>3102</v>
      </c>
      <c r="J46" s="112">
        <v>5731</v>
      </c>
      <c r="K46" s="112">
        <v>1858</v>
      </c>
      <c r="L46" s="112">
        <v>92</v>
      </c>
      <c r="M46" s="112">
        <v>552</v>
      </c>
      <c r="N46" s="112">
        <v>291</v>
      </c>
      <c r="O46" s="112">
        <v>2</v>
      </c>
      <c r="P46" s="112"/>
      <c r="Q46" s="112">
        <v>127</v>
      </c>
      <c r="R46" s="112"/>
      <c r="S46" s="113">
        <v>26163</v>
      </c>
      <c r="T46" s="113">
        <v>1259</v>
      </c>
      <c r="U46" s="76"/>
    </row>
    <row r="47" spans="1:21" s="77" customFormat="1" ht="18" customHeight="1" x14ac:dyDescent="0.3">
      <c r="A47" s="120" t="s">
        <v>311</v>
      </c>
      <c r="B47" s="114">
        <v>1088</v>
      </c>
      <c r="C47" s="114">
        <v>12</v>
      </c>
      <c r="D47" s="114">
        <v>2223</v>
      </c>
      <c r="E47" s="114">
        <v>2898</v>
      </c>
      <c r="F47" s="114">
        <v>1226</v>
      </c>
      <c r="G47" s="114">
        <v>43</v>
      </c>
      <c r="H47" s="114">
        <v>124</v>
      </c>
      <c r="I47" s="114">
        <v>2028</v>
      </c>
      <c r="J47" s="114">
        <v>2447</v>
      </c>
      <c r="K47" s="114">
        <v>948</v>
      </c>
      <c r="L47" s="114">
        <v>92</v>
      </c>
      <c r="M47" s="114">
        <v>382</v>
      </c>
      <c r="N47" s="114">
        <v>184</v>
      </c>
      <c r="O47" s="114">
        <v>6</v>
      </c>
      <c r="P47" s="114"/>
      <c r="Q47" s="114">
        <v>38</v>
      </c>
      <c r="R47" s="114"/>
      <c r="S47" s="115">
        <v>13739</v>
      </c>
      <c r="T47" s="115">
        <v>522</v>
      </c>
      <c r="U47" s="76"/>
    </row>
    <row r="48" spans="1:21" s="77" customFormat="1" ht="18" customHeight="1" x14ac:dyDescent="0.3">
      <c r="A48" s="119" t="s">
        <v>312</v>
      </c>
      <c r="B48" s="112">
        <v>1304</v>
      </c>
      <c r="C48" s="112">
        <v>5</v>
      </c>
      <c r="D48" s="112">
        <v>2621</v>
      </c>
      <c r="E48" s="112">
        <v>3208</v>
      </c>
      <c r="F48" s="112">
        <v>998</v>
      </c>
      <c r="G48" s="112">
        <v>90</v>
      </c>
      <c r="H48" s="112">
        <v>203</v>
      </c>
      <c r="I48" s="112">
        <v>1220</v>
      </c>
      <c r="J48" s="112">
        <v>4616</v>
      </c>
      <c r="K48" s="112">
        <v>1821</v>
      </c>
      <c r="L48" s="112">
        <v>86</v>
      </c>
      <c r="M48" s="112">
        <v>452</v>
      </c>
      <c r="N48" s="112">
        <v>220</v>
      </c>
      <c r="O48" s="112">
        <v>12</v>
      </c>
      <c r="P48" s="112"/>
      <c r="Q48" s="112">
        <v>121</v>
      </c>
      <c r="R48" s="112"/>
      <c r="S48" s="113">
        <v>16977</v>
      </c>
      <c r="T48" s="113">
        <v>1373</v>
      </c>
      <c r="U48" s="76"/>
    </row>
    <row r="49" spans="1:21" s="77" customFormat="1" ht="18" customHeight="1" x14ac:dyDescent="0.3">
      <c r="A49" s="120" t="s">
        <v>313</v>
      </c>
      <c r="B49" s="114">
        <v>713</v>
      </c>
      <c r="C49" s="114">
        <v>4</v>
      </c>
      <c r="D49" s="114">
        <v>1378</v>
      </c>
      <c r="E49" s="114">
        <v>1732</v>
      </c>
      <c r="F49" s="114">
        <v>648</v>
      </c>
      <c r="G49" s="114">
        <v>2</v>
      </c>
      <c r="H49" s="114">
        <v>40</v>
      </c>
      <c r="I49" s="114">
        <v>913</v>
      </c>
      <c r="J49" s="114">
        <v>1084</v>
      </c>
      <c r="K49" s="114">
        <v>321</v>
      </c>
      <c r="L49" s="114">
        <v>41</v>
      </c>
      <c r="M49" s="114">
        <v>244</v>
      </c>
      <c r="N49" s="114">
        <v>105</v>
      </c>
      <c r="O49" s="114">
        <v>2</v>
      </c>
      <c r="P49" s="114"/>
      <c r="Q49" s="114">
        <v>6</v>
      </c>
      <c r="R49" s="114"/>
      <c r="S49" s="115">
        <v>7233</v>
      </c>
      <c r="T49" s="115">
        <v>193</v>
      </c>
      <c r="U49" s="76"/>
    </row>
    <row r="50" spans="1:21" s="77" customFormat="1" ht="18" customHeight="1" x14ac:dyDescent="0.3">
      <c r="A50" s="119" t="s">
        <v>314</v>
      </c>
      <c r="B50" s="112">
        <v>648</v>
      </c>
      <c r="C50" s="112">
        <v>7</v>
      </c>
      <c r="D50" s="112">
        <v>1763</v>
      </c>
      <c r="E50" s="112">
        <v>4510</v>
      </c>
      <c r="F50" s="112">
        <v>1500</v>
      </c>
      <c r="G50" s="112">
        <v>29</v>
      </c>
      <c r="H50" s="112">
        <v>95</v>
      </c>
      <c r="I50" s="112">
        <v>1820</v>
      </c>
      <c r="J50" s="112">
        <v>2539</v>
      </c>
      <c r="K50" s="112">
        <v>702</v>
      </c>
      <c r="L50" s="112">
        <v>40</v>
      </c>
      <c r="M50" s="112">
        <v>220</v>
      </c>
      <c r="N50" s="112">
        <v>107</v>
      </c>
      <c r="O50" s="112">
        <v>6</v>
      </c>
      <c r="P50" s="112"/>
      <c r="Q50" s="112">
        <v>17</v>
      </c>
      <c r="R50" s="112">
        <v>1</v>
      </c>
      <c r="S50" s="113">
        <v>14004</v>
      </c>
      <c r="T50" s="113">
        <v>387</v>
      </c>
      <c r="U50" s="76"/>
    </row>
    <row r="51" spans="1:21" s="77" customFormat="1" ht="18" customHeight="1" x14ac:dyDescent="0.3">
      <c r="A51" s="120" t="s">
        <v>315</v>
      </c>
      <c r="B51" s="114">
        <v>146</v>
      </c>
      <c r="C51" s="114"/>
      <c r="D51" s="114">
        <v>195</v>
      </c>
      <c r="E51" s="114">
        <v>359</v>
      </c>
      <c r="F51" s="114">
        <v>126</v>
      </c>
      <c r="G51" s="114">
        <v>4</v>
      </c>
      <c r="H51" s="114">
        <v>2</v>
      </c>
      <c r="I51" s="114">
        <v>110</v>
      </c>
      <c r="J51" s="114">
        <v>175</v>
      </c>
      <c r="K51" s="114">
        <v>50</v>
      </c>
      <c r="L51" s="114">
        <v>3</v>
      </c>
      <c r="M51" s="114">
        <v>33</v>
      </c>
      <c r="N51" s="114">
        <v>19</v>
      </c>
      <c r="O51" s="114">
        <v>1</v>
      </c>
      <c r="P51" s="114"/>
      <c r="Q51" s="114">
        <v>2</v>
      </c>
      <c r="R51" s="114"/>
      <c r="S51" s="115">
        <v>1225</v>
      </c>
      <c r="T51" s="115">
        <v>33</v>
      </c>
      <c r="U51" s="76"/>
    </row>
    <row r="52" spans="1:21" s="77" customFormat="1" ht="18" customHeight="1" x14ac:dyDescent="0.3">
      <c r="A52" s="119" t="s">
        <v>316</v>
      </c>
      <c r="B52" s="112">
        <v>1480</v>
      </c>
      <c r="C52" s="112">
        <v>19</v>
      </c>
      <c r="D52" s="112">
        <v>3778</v>
      </c>
      <c r="E52" s="112">
        <v>6538</v>
      </c>
      <c r="F52" s="112">
        <v>2541</v>
      </c>
      <c r="G52" s="112">
        <v>92</v>
      </c>
      <c r="H52" s="112">
        <v>328</v>
      </c>
      <c r="I52" s="112">
        <v>3637</v>
      </c>
      <c r="J52" s="112">
        <v>5908</v>
      </c>
      <c r="K52" s="112">
        <v>2364</v>
      </c>
      <c r="L52" s="112">
        <v>135</v>
      </c>
      <c r="M52" s="112">
        <v>656</v>
      </c>
      <c r="N52" s="112">
        <v>350</v>
      </c>
      <c r="O52" s="112">
        <v>3</v>
      </c>
      <c r="P52" s="112"/>
      <c r="Q52" s="112">
        <v>180</v>
      </c>
      <c r="R52" s="112"/>
      <c r="S52" s="113">
        <v>28009</v>
      </c>
      <c r="T52" s="113">
        <v>1783</v>
      </c>
      <c r="U52" s="76"/>
    </row>
    <row r="53" spans="1:21" s="77" customFormat="1" ht="18" customHeight="1" x14ac:dyDescent="0.3">
      <c r="A53" s="120" t="s">
        <v>317</v>
      </c>
      <c r="B53" s="114">
        <v>543</v>
      </c>
      <c r="C53" s="114">
        <v>7</v>
      </c>
      <c r="D53" s="114">
        <v>1080</v>
      </c>
      <c r="E53" s="114">
        <v>2024</v>
      </c>
      <c r="F53" s="114">
        <v>850</v>
      </c>
      <c r="G53" s="114">
        <v>37</v>
      </c>
      <c r="H53" s="114">
        <v>81</v>
      </c>
      <c r="I53" s="114">
        <v>731</v>
      </c>
      <c r="J53" s="114">
        <v>1459</v>
      </c>
      <c r="K53" s="114">
        <v>520</v>
      </c>
      <c r="L53" s="114">
        <v>53</v>
      </c>
      <c r="M53" s="114">
        <v>226</v>
      </c>
      <c r="N53" s="114">
        <v>90</v>
      </c>
      <c r="O53" s="114">
        <v>3</v>
      </c>
      <c r="P53" s="114"/>
      <c r="Q53" s="114">
        <v>16</v>
      </c>
      <c r="R53" s="114"/>
      <c r="S53" s="115">
        <v>7720</v>
      </c>
      <c r="T53" s="115">
        <v>349</v>
      </c>
      <c r="U53" s="76"/>
    </row>
    <row r="54" spans="1:21" s="77" customFormat="1" ht="18" customHeight="1" x14ac:dyDescent="0.3">
      <c r="A54" s="119" t="s">
        <v>318</v>
      </c>
      <c r="B54" s="112">
        <v>2216</v>
      </c>
      <c r="C54" s="112">
        <v>32</v>
      </c>
      <c r="D54" s="112">
        <v>5089</v>
      </c>
      <c r="E54" s="112">
        <v>9474</v>
      </c>
      <c r="F54" s="112">
        <v>3153</v>
      </c>
      <c r="G54" s="112">
        <v>57</v>
      </c>
      <c r="H54" s="112">
        <v>369</v>
      </c>
      <c r="I54" s="112">
        <v>5966</v>
      </c>
      <c r="J54" s="112">
        <v>9089</v>
      </c>
      <c r="K54" s="112">
        <v>3468</v>
      </c>
      <c r="L54" s="112">
        <v>177</v>
      </c>
      <c r="M54" s="112">
        <v>777</v>
      </c>
      <c r="N54" s="112">
        <v>438</v>
      </c>
      <c r="O54" s="112">
        <v>7</v>
      </c>
      <c r="P54" s="112"/>
      <c r="Q54" s="112">
        <v>406</v>
      </c>
      <c r="R54" s="112"/>
      <c r="S54" s="113">
        <v>40718</v>
      </c>
      <c r="T54" s="113">
        <v>2592</v>
      </c>
      <c r="U54" s="76"/>
    </row>
    <row r="55" spans="1:21" s="77" customFormat="1" ht="18" customHeight="1" x14ac:dyDescent="0.3">
      <c r="A55" s="120" t="s">
        <v>319</v>
      </c>
      <c r="B55" s="114">
        <v>280</v>
      </c>
      <c r="C55" s="114">
        <v>4</v>
      </c>
      <c r="D55" s="114">
        <v>477</v>
      </c>
      <c r="E55" s="114">
        <v>513</v>
      </c>
      <c r="F55" s="114">
        <v>189</v>
      </c>
      <c r="G55" s="114">
        <v>6</v>
      </c>
      <c r="H55" s="114">
        <v>13</v>
      </c>
      <c r="I55" s="114">
        <v>222</v>
      </c>
      <c r="J55" s="114">
        <v>385</v>
      </c>
      <c r="K55" s="114">
        <v>120</v>
      </c>
      <c r="L55" s="114">
        <v>12</v>
      </c>
      <c r="M55" s="114">
        <v>75</v>
      </c>
      <c r="N55" s="114">
        <v>36</v>
      </c>
      <c r="O55" s="114">
        <v>2</v>
      </c>
      <c r="P55" s="114"/>
      <c r="Q55" s="114">
        <v>6</v>
      </c>
      <c r="R55" s="114"/>
      <c r="S55" s="115">
        <v>2340</v>
      </c>
      <c r="T55" s="115">
        <v>92</v>
      </c>
      <c r="U55" s="76"/>
    </row>
    <row r="56" spans="1:21" s="77" customFormat="1" ht="18" customHeight="1" x14ac:dyDescent="0.3">
      <c r="A56" s="119" t="s">
        <v>320</v>
      </c>
      <c r="B56" s="112">
        <v>838</v>
      </c>
      <c r="C56" s="112">
        <v>6</v>
      </c>
      <c r="D56" s="112">
        <v>1885</v>
      </c>
      <c r="E56" s="112">
        <v>3351</v>
      </c>
      <c r="F56" s="112">
        <v>1164</v>
      </c>
      <c r="G56" s="112">
        <v>40</v>
      </c>
      <c r="H56" s="112">
        <v>134</v>
      </c>
      <c r="I56" s="112">
        <v>2013</v>
      </c>
      <c r="J56" s="112">
        <v>3576</v>
      </c>
      <c r="K56" s="112">
        <v>1256</v>
      </c>
      <c r="L56" s="112">
        <v>60</v>
      </c>
      <c r="M56" s="112">
        <v>317</v>
      </c>
      <c r="N56" s="112">
        <v>137</v>
      </c>
      <c r="O56" s="112">
        <v>3</v>
      </c>
      <c r="P56" s="112"/>
      <c r="Q56" s="112">
        <v>133</v>
      </c>
      <c r="R56" s="112"/>
      <c r="S56" s="113">
        <v>14913</v>
      </c>
      <c r="T56" s="113">
        <v>915</v>
      </c>
      <c r="U56" s="76"/>
    </row>
    <row r="57" spans="1:21" s="77" customFormat="1" ht="18" customHeight="1" x14ac:dyDescent="0.3">
      <c r="A57" s="120" t="s">
        <v>321</v>
      </c>
      <c r="B57" s="114">
        <v>1413</v>
      </c>
      <c r="C57" s="114">
        <v>23</v>
      </c>
      <c r="D57" s="114">
        <v>3316</v>
      </c>
      <c r="E57" s="114">
        <v>4358</v>
      </c>
      <c r="F57" s="114">
        <v>1581</v>
      </c>
      <c r="G57" s="114">
        <v>21</v>
      </c>
      <c r="H57" s="114">
        <v>132</v>
      </c>
      <c r="I57" s="114">
        <v>1924</v>
      </c>
      <c r="J57" s="114">
        <v>3127</v>
      </c>
      <c r="K57" s="114">
        <v>967</v>
      </c>
      <c r="L57" s="114">
        <v>102</v>
      </c>
      <c r="M57" s="114">
        <v>385</v>
      </c>
      <c r="N57" s="114">
        <v>210</v>
      </c>
      <c r="O57" s="114">
        <v>5</v>
      </c>
      <c r="P57" s="114"/>
      <c r="Q57" s="114">
        <v>26</v>
      </c>
      <c r="R57" s="114"/>
      <c r="S57" s="115">
        <v>17590</v>
      </c>
      <c r="T57" s="115">
        <v>679</v>
      </c>
      <c r="U57" s="76"/>
    </row>
    <row r="58" spans="1:21" s="77" customFormat="1" ht="18" customHeight="1" x14ac:dyDescent="0.3">
      <c r="A58" s="119" t="s">
        <v>322</v>
      </c>
      <c r="B58" s="112">
        <v>922</v>
      </c>
      <c r="C58" s="112">
        <v>6</v>
      </c>
      <c r="D58" s="112">
        <v>2022</v>
      </c>
      <c r="E58" s="112">
        <v>3892</v>
      </c>
      <c r="F58" s="112">
        <v>1507</v>
      </c>
      <c r="G58" s="112">
        <v>64</v>
      </c>
      <c r="H58" s="112">
        <v>141</v>
      </c>
      <c r="I58" s="112">
        <v>2106</v>
      </c>
      <c r="J58" s="112">
        <v>2658</v>
      </c>
      <c r="K58" s="112">
        <v>1067</v>
      </c>
      <c r="L58" s="112">
        <v>80</v>
      </c>
      <c r="M58" s="112">
        <v>424</v>
      </c>
      <c r="N58" s="112">
        <v>217</v>
      </c>
      <c r="O58" s="112">
        <v>2</v>
      </c>
      <c r="P58" s="112"/>
      <c r="Q58" s="112">
        <v>106</v>
      </c>
      <c r="R58" s="112"/>
      <c r="S58" s="113">
        <v>15214</v>
      </c>
      <c r="T58" s="113">
        <v>765</v>
      </c>
      <c r="U58" s="76"/>
    </row>
    <row r="59" spans="1:21" s="77" customFormat="1" ht="18" customHeight="1" x14ac:dyDescent="0.3">
      <c r="A59" s="120" t="s">
        <v>323</v>
      </c>
      <c r="B59" s="114">
        <v>534</v>
      </c>
      <c r="C59" s="114">
        <v>3</v>
      </c>
      <c r="D59" s="114">
        <v>1071</v>
      </c>
      <c r="E59" s="114">
        <v>1409</v>
      </c>
      <c r="F59" s="114">
        <v>478</v>
      </c>
      <c r="G59" s="114">
        <v>21</v>
      </c>
      <c r="H59" s="114">
        <v>79</v>
      </c>
      <c r="I59" s="114">
        <v>921</v>
      </c>
      <c r="J59" s="114">
        <v>1651</v>
      </c>
      <c r="K59" s="114">
        <v>581</v>
      </c>
      <c r="L59" s="114">
        <v>47</v>
      </c>
      <c r="M59" s="114">
        <v>201</v>
      </c>
      <c r="N59" s="114">
        <v>96</v>
      </c>
      <c r="O59" s="114">
        <v>2</v>
      </c>
      <c r="P59" s="114"/>
      <c r="Q59" s="114">
        <v>11</v>
      </c>
      <c r="R59" s="114"/>
      <c r="S59" s="115">
        <v>7105</v>
      </c>
      <c r="T59" s="115">
        <v>425</v>
      </c>
      <c r="U59" s="76"/>
    </row>
    <row r="60" spans="1:21" s="77" customFormat="1" ht="18" customHeight="1" x14ac:dyDescent="0.3">
      <c r="A60" s="119" t="s">
        <v>324</v>
      </c>
      <c r="B60" s="112">
        <v>544</v>
      </c>
      <c r="C60" s="112">
        <v>4</v>
      </c>
      <c r="D60" s="112">
        <v>839</v>
      </c>
      <c r="E60" s="112">
        <v>913</v>
      </c>
      <c r="F60" s="112">
        <v>366</v>
      </c>
      <c r="G60" s="112">
        <v>43</v>
      </c>
      <c r="H60" s="112">
        <v>62</v>
      </c>
      <c r="I60" s="112">
        <v>490</v>
      </c>
      <c r="J60" s="112">
        <v>781</v>
      </c>
      <c r="K60" s="112">
        <v>367</v>
      </c>
      <c r="L60" s="112">
        <v>29</v>
      </c>
      <c r="M60" s="112">
        <v>157</v>
      </c>
      <c r="N60" s="112">
        <v>85</v>
      </c>
      <c r="O60" s="112">
        <v>2</v>
      </c>
      <c r="P60" s="112"/>
      <c r="Q60" s="112">
        <v>5</v>
      </c>
      <c r="R60" s="112"/>
      <c r="S60" s="113">
        <v>4687</v>
      </c>
      <c r="T60" s="113">
        <v>294</v>
      </c>
      <c r="U60" s="76"/>
    </row>
    <row r="61" spans="1:21" s="77" customFormat="1" ht="18" customHeight="1" x14ac:dyDescent="0.3">
      <c r="A61" s="120" t="s">
        <v>325</v>
      </c>
      <c r="B61" s="114">
        <v>641</v>
      </c>
      <c r="C61" s="114">
        <v>15</v>
      </c>
      <c r="D61" s="114">
        <v>1166</v>
      </c>
      <c r="E61" s="114">
        <v>1454</v>
      </c>
      <c r="F61" s="114">
        <v>513</v>
      </c>
      <c r="G61" s="114">
        <v>27</v>
      </c>
      <c r="H61" s="114">
        <v>52</v>
      </c>
      <c r="I61" s="114">
        <v>714</v>
      </c>
      <c r="J61" s="114">
        <v>1075</v>
      </c>
      <c r="K61" s="114">
        <v>303</v>
      </c>
      <c r="L61" s="114">
        <v>44</v>
      </c>
      <c r="M61" s="114">
        <v>191</v>
      </c>
      <c r="N61" s="114">
        <v>94</v>
      </c>
      <c r="O61" s="114">
        <v>2</v>
      </c>
      <c r="P61" s="114"/>
      <c r="Q61" s="114">
        <v>4</v>
      </c>
      <c r="R61" s="114"/>
      <c r="S61" s="115">
        <v>6295</v>
      </c>
      <c r="T61" s="115">
        <v>228</v>
      </c>
      <c r="U61" s="76"/>
    </row>
    <row r="62" spans="1:21" s="77" customFormat="1" ht="18" customHeight="1" x14ac:dyDescent="0.3">
      <c r="A62" s="119" t="s">
        <v>326</v>
      </c>
      <c r="B62" s="112">
        <v>786</v>
      </c>
      <c r="C62" s="112">
        <v>9</v>
      </c>
      <c r="D62" s="112">
        <v>1727</v>
      </c>
      <c r="E62" s="112">
        <v>2643</v>
      </c>
      <c r="F62" s="112">
        <v>982</v>
      </c>
      <c r="G62" s="112">
        <v>78</v>
      </c>
      <c r="H62" s="112">
        <v>117</v>
      </c>
      <c r="I62" s="112">
        <v>1083</v>
      </c>
      <c r="J62" s="112">
        <v>1988</v>
      </c>
      <c r="K62" s="112">
        <v>683</v>
      </c>
      <c r="L62" s="112">
        <v>68</v>
      </c>
      <c r="M62" s="112">
        <v>431</v>
      </c>
      <c r="N62" s="112">
        <v>205</v>
      </c>
      <c r="O62" s="112">
        <v>1</v>
      </c>
      <c r="P62" s="112"/>
      <c r="Q62" s="112">
        <v>14</v>
      </c>
      <c r="R62" s="112"/>
      <c r="S62" s="113">
        <v>10815</v>
      </c>
      <c r="T62" s="113">
        <v>552</v>
      </c>
      <c r="U62" s="76"/>
    </row>
    <row r="63" spans="1:21" s="77" customFormat="1" ht="18" customHeight="1" x14ac:dyDescent="0.3">
      <c r="A63" s="120" t="s">
        <v>327</v>
      </c>
      <c r="B63" s="114">
        <v>9869</v>
      </c>
      <c r="C63" s="114">
        <v>154</v>
      </c>
      <c r="D63" s="114">
        <v>22344</v>
      </c>
      <c r="E63" s="114">
        <v>51428</v>
      </c>
      <c r="F63" s="114">
        <v>17886</v>
      </c>
      <c r="G63" s="114">
        <v>343</v>
      </c>
      <c r="H63" s="114">
        <v>1613</v>
      </c>
      <c r="I63" s="114">
        <v>33118</v>
      </c>
      <c r="J63" s="114">
        <v>43750</v>
      </c>
      <c r="K63" s="114">
        <v>14439</v>
      </c>
      <c r="L63" s="114">
        <v>494</v>
      </c>
      <c r="M63" s="114">
        <v>2404</v>
      </c>
      <c r="N63" s="114">
        <v>1161</v>
      </c>
      <c r="O63" s="114">
        <v>52</v>
      </c>
      <c r="P63" s="114">
        <v>38</v>
      </c>
      <c r="Q63" s="114">
        <v>5911</v>
      </c>
      <c r="R63" s="114">
        <v>2</v>
      </c>
      <c r="S63" s="115">
        <v>205006</v>
      </c>
      <c r="T63" s="115">
        <v>7737</v>
      </c>
      <c r="U63" s="76"/>
    </row>
    <row r="64" spans="1:21" s="77" customFormat="1" ht="18" customHeight="1" x14ac:dyDescent="0.3">
      <c r="A64" s="119" t="s">
        <v>328</v>
      </c>
      <c r="B64" s="112">
        <v>352</v>
      </c>
      <c r="C64" s="112">
        <v>4</v>
      </c>
      <c r="D64" s="112">
        <v>544</v>
      </c>
      <c r="E64" s="112">
        <v>698</v>
      </c>
      <c r="F64" s="112">
        <v>283</v>
      </c>
      <c r="G64" s="112">
        <v>39</v>
      </c>
      <c r="H64" s="112">
        <v>24</v>
      </c>
      <c r="I64" s="112">
        <v>392</v>
      </c>
      <c r="J64" s="112">
        <v>530</v>
      </c>
      <c r="K64" s="112">
        <v>240</v>
      </c>
      <c r="L64" s="112">
        <v>37</v>
      </c>
      <c r="M64" s="112">
        <v>164</v>
      </c>
      <c r="N64" s="112">
        <v>80</v>
      </c>
      <c r="O64" s="112">
        <v>1</v>
      </c>
      <c r="P64" s="112"/>
      <c r="Q64" s="112">
        <v>11</v>
      </c>
      <c r="R64" s="112"/>
      <c r="S64" s="113">
        <v>3399</v>
      </c>
      <c r="T64" s="113">
        <v>168</v>
      </c>
      <c r="U64" s="76"/>
    </row>
    <row r="65" spans="1:21" s="77" customFormat="1" ht="18" customHeight="1" x14ac:dyDescent="0.3">
      <c r="A65" s="120" t="s">
        <v>329</v>
      </c>
      <c r="B65" s="114">
        <v>544</v>
      </c>
      <c r="C65" s="114">
        <v>7</v>
      </c>
      <c r="D65" s="114">
        <v>980</v>
      </c>
      <c r="E65" s="114">
        <v>1652</v>
      </c>
      <c r="F65" s="114">
        <v>615</v>
      </c>
      <c r="G65" s="114">
        <v>4</v>
      </c>
      <c r="H65" s="114">
        <v>61</v>
      </c>
      <c r="I65" s="114">
        <v>901</v>
      </c>
      <c r="J65" s="114">
        <v>1558</v>
      </c>
      <c r="K65" s="114">
        <v>561</v>
      </c>
      <c r="L65" s="114">
        <v>38</v>
      </c>
      <c r="M65" s="114">
        <v>248</v>
      </c>
      <c r="N65" s="114">
        <v>131</v>
      </c>
      <c r="O65" s="114">
        <v>1</v>
      </c>
      <c r="P65" s="114"/>
      <c r="Q65" s="114">
        <v>26</v>
      </c>
      <c r="R65" s="114"/>
      <c r="S65" s="115">
        <v>7327</v>
      </c>
      <c r="T65" s="115">
        <v>463</v>
      </c>
      <c r="U65" s="76"/>
    </row>
    <row r="66" spans="1:21" s="77" customFormat="1" ht="18" customHeight="1" x14ac:dyDescent="0.3">
      <c r="A66" s="119" t="s">
        <v>330</v>
      </c>
      <c r="B66" s="112">
        <v>1107</v>
      </c>
      <c r="C66" s="112">
        <v>10</v>
      </c>
      <c r="D66" s="112">
        <v>2275</v>
      </c>
      <c r="E66" s="112">
        <v>3592</v>
      </c>
      <c r="F66" s="112">
        <v>1502</v>
      </c>
      <c r="G66" s="112">
        <v>20</v>
      </c>
      <c r="H66" s="112">
        <v>162</v>
      </c>
      <c r="I66" s="112">
        <v>2034</v>
      </c>
      <c r="J66" s="112">
        <v>3163</v>
      </c>
      <c r="K66" s="112">
        <v>987</v>
      </c>
      <c r="L66" s="112">
        <v>110</v>
      </c>
      <c r="M66" s="112">
        <v>414</v>
      </c>
      <c r="N66" s="112">
        <v>204</v>
      </c>
      <c r="O66" s="112">
        <v>2</v>
      </c>
      <c r="P66" s="112">
        <v>1</v>
      </c>
      <c r="Q66" s="112">
        <v>28</v>
      </c>
      <c r="R66" s="112"/>
      <c r="S66" s="113">
        <v>15611</v>
      </c>
      <c r="T66" s="113">
        <v>721</v>
      </c>
      <c r="U66" s="76"/>
    </row>
    <row r="67" spans="1:21" s="77" customFormat="1" ht="18" customHeight="1" x14ac:dyDescent="0.3">
      <c r="A67" s="120" t="s">
        <v>331</v>
      </c>
      <c r="B67" s="114">
        <v>1742</v>
      </c>
      <c r="C67" s="114">
        <v>22</v>
      </c>
      <c r="D67" s="114">
        <v>4142</v>
      </c>
      <c r="E67" s="114">
        <v>5632</v>
      </c>
      <c r="F67" s="114">
        <v>1958</v>
      </c>
      <c r="G67" s="114">
        <v>20</v>
      </c>
      <c r="H67" s="114">
        <v>229</v>
      </c>
      <c r="I67" s="114">
        <v>3317</v>
      </c>
      <c r="J67" s="114">
        <v>4419</v>
      </c>
      <c r="K67" s="114">
        <v>1372</v>
      </c>
      <c r="L67" s="114">
        <v>54</v>
      </c>
      <c r="M67" s="114">
        <v>633</v>
      </c>
      <c r="N67" s="114">
        <v>282</v>
      </c>
      <c r="O67" s="114">
        <v>18</v>
      </c>
      <c r="P67" s="114"/>
      <c r="Q67" s="114">
        <v>36</v>
      </c>
      <c r="R67" s="114"/>
      <c r="S67" s="115">
        <v>23876</v>
      </c>
      <c r="T67" s="115">
        <v>1016</v>
      </c>
      <c r="U67" s="76"/>
    </row>
    <row r="68" spans="1:21" s="77" customFormat="1" ht="18" customHeight="1" x14ac:dyDescent="0.3">
      <c r="A68" s="119" t="s">
        <v>332</v>
      </c>
      <c r="B68" s="112">
        <v>2080</v>
      </c>
      <c r="C68" s="112">
        <v>30</v>
      </c>
      <c r="D68" s="112">
        <v>5989</v>
      </c>
      <c r="E68" s="112">
        <v>8264</v>
      </c>
      <c r="F68" s="112">
        <v>3086</v>
      </c>
      <c r="G68" s="112">
        <v>278</v>
      </c>
      <c r="H68" s="112">
        <v>329</v>
      </c>
      <c r="I68" s="112">
        <v>4600</v>
      </c>
      <c r="J68" s="112">
        <v>6954</v>
      </c>
      <c r="K68" s="112">
        <v>2055</v>
      </c>
      <c r="L68" s="112">
        <v>136</v>
      </c>
      <c r="M68" s="112">
        <v>721</v>
      </c>
      <c r="N68" s="112">
        <v>379</v>
      </c>
      <c r="O68" s="112">
        <v>6</v>
      </c>
      <c r="P68" s="112"/>
      <c r="Q68" s="112">
        <v>174</v>
      </c>
      <c r="R68" s="112"/>
      <c r="S68" s="113">
        <v>35081</v>
      </c>
      <c r="T68" s="113">
        <v>1300</v>
      </c>
      <c r="U68" s="76"/>
    </row>
    <row r="69" spans="1:21" s="77" customFormat="1" ht="18" customHeight="1" x14ac:dyDescent="0.3">
      <c r="A69" s="120" t="s">
        <v>333</v>
      </c>
      <c r="B69" s="114">
        <v>640</v>
      </c>
      <c r="C69" s="114">
        <v>7</v>
      </c>
      <c r="D69" s="114">
        <v>1255</v>
      </c>
      <c r="E69" s="114">
        <v>1413</v>
      </c>
      <c r="F69" s="114">
        <v>555</v>
      </c>
      <c r="G69" s="114">
        <v>3</v>
      </c>
      <c r="H69" s="114">
        <v>33</v>
      </c>
      <c r="I69" s="114">
        <v>783</v>
      </c>
      <c r="J69" s="114">
        <v>818</v>
      </c>
      <c r="K69" s="114">
        <v>222</v>
      </c>
      <c r="L69" s="114">
        <v>20</v>
      </c>
      <c r="M69" s="114">
        <v>197</v>
      </c>
      <c r="N69" s="114">
        <v>87</v>
      </c>
      <c r="O69" s="114">
        <v>2</v>
      </c>
      <c r="P69" s="114"/>
      <c r="Q69" s="114">
        <v>1</v>
      </c>
      <c r="R69" s="114"/>
      <c r="S69" s="115">
        <v>6036</v>
      </c>
      <c r="T69" s="115">
        <v>138</v>
      </c>
      <c r="U69" s="76"/>
    </row>
    <row r="70" spans="1:21" s="77" customFormat="1" ht="18" customHeight="1" x14ac:dyDescent="0.3">
      <c r="A70" s="119" t="s">
        <v>334</v>
      </c>
      <c r="B70" s="112">
        <v>1391</v>
      </c>
      <c r="C70" s="112">
        <v>23</v>
      </c>
      <c r="D70" s="112">
        <v>4547</v>
      </c>
      <c r="E70" s="112">
        <v>8337</v>
      </c>
      <c r="F70" s="112">
        <v>3636</v>
      </c>
      <c r="G70" s="112">
        <v>195</v>
      </c>
      <c r="H70" s="112">
        <v>438</v>
      </c>
      <c r="I70" s="112">
        <v>5046</v>
      </c>
      <c r="J70" s="112">
        <v>7325</v>
      </c>
      <c r="K70" s="112">
        <v>2116</v>
      </c>
      <c r="L70" s="112">
        <v>124</v>
      </c>
      <c r="M70" s="112">
        <v>479</v>
      </c>
      <c r="N70" s="112">
        <v>259</v>
      </c>
      <c r="O70" s="112">
        <v>4</v>
      </c>
      <c r="P70" s="112"/>
      <c r="Q70" s="112">
        <v>188</v>
      </c>
      <c r="R70" s="112"/>
      <c r="S70" s="113">
        <v>34108</v>
      </c>
      <c r="T70" s="113">
        <v>1238</v>
      </c>
      <c r="U70" s="76"/>
    </row>
    <row r="71" spans="1:21" s="77" customFormat="1" ht="18" customHeight="1" x14ac:dyDescent="0.3">
      <c r="A71" s="120" t="s">
        <v>335</v>
      </c>
      <c r="B71" s="114">
        <v>922</v>
      </c>
      <c r="C71" s="114">
        <v>15</v>
      </c>
      <c r="D71" s="114">
        <v>2341</v>
      </c>
      <c r="E71" s="114">
        <v>3138</v>
      </c>
      <c r="F71" s="114">
        <v>1256</v>
      </c>
      <c r="G71" s="114">
        <v>53</v>
      </c>
      <c r="H71" s="114">
        <v>107</v>
      </c>
      <c r="I71" s="114">
        <v>1850</v>
      </c>
      <c r="J71" s="114">
        <v>3427</v>
      </c>
      <c r="K71" s="114">
        <v>1250</v>
      </c>
      <c r="L71" s="114">
        <v>60</v>
      </c>
      <c r="M71" s="114">
        <v>257</v>
      </c>
      <c r="N71" s="114">
        <v>133</v>
      </c>
      <c r="O71" s="114">
        <v>1</v>
      </c>
      <c r="P71" s="114">
        <v>9</v>
      </c>
      <c r="Q71" s="114">
        <v>744</v>
      </c>
      <c r="R71" s="114"/>
      <c r="S71" s="115">
        <v>15563</v>
      </c>
      <c r="T71" s="115">
        <v>960</v>
      </c>
      <c r="U71" s="76"/>
    </row>
    <row r="72" spans="1:21" s="77" customFormat="1" ht="18" customHeight="1" x14ac:dyDescent="0.3">
      <c r="A72" s="119" t="s">
        <v>336</v>
      </c>
      <c r="B72" s="112">
        <v>228</v>
      </c>
      <c r="C72" s="112">
        <v>2</v>
      </c>
      <c r="D72" s="112">
        <v>387</v>
      </c>
      <c r="E72" s="112">
        <v>704</v>
      </c>
      <c r="F72" s="112">
        <v>267</v>
      </c>
      <c r="G72" s="112">
        <v>4</v>
      </c>
      <c r="H72" s="112">
        <v>22</v>
      </c>
      <c r="I72" s="112">
        <v>177</v>
      </c>
      <c r="J72" s="112">
        <v>358</v>
      </c>
      <c r="K72" s="112">
        <v>127</v>
      </c>
      <c r="L72" s="112">
        <v>14</v>
      </c>
      <c r="M72" s="112">
        <v>70</v>
      </c>
      <c r="N72" s="112">
        <v>21</v>
      </c>
      <c r="O72" s="112"/>
      <c r="P72" s="112"/>
      <c r="Q72" s="112"/>
      <c r="R72" s="112"/>
      <c r="S72" s="113">
        <v>2381</v>
      </c>
      <c r="T72" s="113">
        <v>96</v>
      </c>
      <c r="U72" s="76"/>
    </row>
    <row r="73" spans="1:21" s="77" customFormat="1" ht="18" customHeight="1" x14ac:dyDescent="0.3">
      <c r="A73" s="120" t="s">
        <v>337</v>
      </c>
      <c r="B73" s="114">
        <v>629</v>
      </c>
      <c r="C73" s="114">
        <v>12</v>
      </c>
      <c r="D73" s="114">
        <v>1472</v>
      </c>
      <c r="E73" s="114">
        <v>2084</v>
      </c>
      <c r="F73" s="114">
        <v>841</v>
      </c>
      <c r="G73" s="114">
        <v>6</v>
      </c>
      <c r="H73" s="114">
        <v>76</v>
      </c>
      <c r="I73" s="114">
        <v>1305</v>
      </c>
      <c r="J73" s="114">
        <v>1916</v>
      </c>
      <c r="K73" s="114">
        <v>511</v>
      </c>
      <c r="L73" s="114">
        <v>35</v>
      </c>
      <c r="M73" s="114">
        <v>188</v>
      </c>
      <c r="N73" s="114">
        <v>103</v>
      </c>
      <c r="O73" s="114">
        <v>1</v>
      </c>
      <c r="P73" s="114"/>
      <c r="Q73" s="114">
        <v>22</v>
      </c>
      <c r="R73" s="114"/>
      <c r="S73" s="115">
        <v>9201</v>
      </c>
      <c r="T73" s="115">
        <v>341</v>
      </c>
      <c r="U73" s="76"/>
    </row>
    <row r="74" spans="1:21" s="77" customFormat="1" ht="18" customHeight="1" x14ac:dyDescent="0.3">
      <c r="A74" s="119" t="s">
        <v>338</v>
      </c>
      <c r="B74" s="112">
        <v>777</v>
      </c>
      <c r="C74" s="112">
        <v>6</v>
      </c>
      <c r="D74" s="112">
        <v>1732</v>
      </c>
      <c r="E74" s="112">
        <v>2942</v>
      </c>
      <c r="F74" s="112">
        <v>1290</v>
      </c>
      <c r="G74" s="112">
        <v>44</v>
      </c>
      <c r="H74" s="112">
        <v>87</v>
      </c>
      <c r="I74" s="112">
        <v>2083</v>
      </c>
      <c r="J74" s="112">
        <v>2455</v>
      </c>
      <c r="K74" s="112">
        <v>770</v>
      </c>
      <c r="L74" s="112">
        <v>48</v>
      </c>
      <c r="M74" s="112">
        <v>309</v>
      </c>
      <c r="N74" s="112">
        <v>179</v>
      </c>
      <c r="O74" s="112">
        <v>2</v>
      </c>
      <c r="P74" s="112"/>
      <c r="Q74" s="112">
        <v>35</v>
      </c>
      <c r="R74" s="112"/>
      <c r="S74" s="113">
        <v>12759</v>
      </c>
      <c r="T74" s="113">
        <v>525</v>
      </c>
      <c r="U74" s="76"/>
    </row>
    <row r="75" spans="1:21" s="77" customFormat="1" ht="18" customHeight="1" x14ac:dyDescent="0.3">
      <c r="A75" s="120" t="s">
        <v>339</v>
      </c>
      <c r="B75" s="114">
        <v>245</v>
      </c>
      <c r="C75" s="114">
        <v>3</v>
      </c>
      <c r="D75" s="114">
        <v>472</v>
      </c>
      <c r="E75" s="114">
        <v>568</v>
      </c>
      <c r="F75" s="114">
        <v>242</v>
      </c>
      <c r="G75" s="114">
        <v>3</v>
      </c>
      <c r="H75" s="114">
        <v>24</v>
      </c>
      <c r="I75" s="114">
        <v>278</v>
      </c>
      <c r="J75" s="114">
        <v>526</v>
      </c>
      <c r="K75" s="114">
        <v>143</v>
      </c>
      <c r="L75" s="114">
        <v>16</v>
      </c>
      <c r="M75" s="114">
        <v>91</v>
      </c>
      <c r="N75" s="114">
        <v>61</v>
      </c>
      <c r="O75" s="114"/>
      <c r="P75" s="114"/>
      <c r="Q75" s="114">
        <v>2</v>
      </c>
      <c r="R75" s="114"/>
      <c r="S75" s="115">
        <v>2674</v>
      </c>
      <c r="T75" s="115">
        <v>127</v>
      </c>
      <c r="U75" s="76"/>
    </row>
    <row r="76" spans="1:21" s="77" customFormat="1" ht="18" customHeight="1" x14ac:dyDescent="0.3">
      <c r="A76" s="119" t="s">
        <v>340</v>
      </c>
      <c r="B76" s="112">
        <v>710</v>
      </c>
      <c r="C76" s="112">
        <v>3</v>
      </c>
      <c r="D76" s="112">
        <v>1373</v>
      </c>
      <c r="E76" s="112">
        <v>2153</v>
      </c>
      <c r="F76" s="112">
        <v>858</v>
      </c>
      <c r="G76" s="112">
        <v>32</v>
      </c>
      <c r="H76" s="112">
        <v>87</v>
      </c>
      <c r="I76" s="112">
        <v>1134</v>
      </c>
      <c r="J76" s="112">
        <v>1434</v>
      </c>
      <c r="K76" s="112">
        <v>561</v>
      </c>
      <c r="L76" s="112">
        <v>54</v>
      </c>
      <c r="M76" s="112">
        <v>288</v>
      </c>
      <c r="N76" s="112">
        <v>151</v>
      </c>
      <c r="O76" s="112">
        <v>2</v>
      </c>
      <c r="P76" s="112"/>
      <c r="Q76" s="112">
        <v>34</v>
      </c>
      <c r="R76" s="112"/>
      <c r="S76" s="113">
        <v>8874</v>
      </c>
      <c r="T76" s="113">
        <v>413</v>
      </c>
      <c r="U76" s="76"/>
    </row>
    <row r="77" spans="1:21" s="77" customFormat="1" ht="18" customHeight="1" x14ac:dyDescent="0.3">
      <c r="A77" s="120" t="s">
        <v>341</v>
      </c>
      <c r="B77" s="114">
        <v>2362</v>
      </c>
      <c r="C77" s="114">
        <v>43</v>
      </c>
      <c r="D77" s="114">
        <v>7415</v>
      </c>
      <c r="E77" s="114">
        <v>9183</v>
      </c>
      <c r="F77" s="114">
        <v>3193</v>
      </c>
      <c r="G77" s="114">
        <v>127</v>
      </c>
      <c r="H77" s="114">
        <v>378</v>
      </c>
      <c r="I77" s="114">
        <v>5164</v>
      </c>
      <c r="J77" s="114">
        <v>7563</v>
      </c>
      <c r="K77" s="114">
        <v>2464</v>
      </c>
      <c r="L77" s="114">
        <v>134</v>
      </c>
      <c r="M77" s="114">
        <v>699</v>
      </c>
      <c r="N77" s="114">
        <v>319</v>
      </c>
      <c r="O77" s="114">
        <v>9</v>
      </c>
      <c r="P77" s="114"/>
      <c r="Q77" s="114">
        <v>125</v>
      </c>
      <c r="R77" s="114"/>
      <c r="S77" s="115">
        <v>39178</v>
      </c>
      <c r="T77" s="115">
        <v>1572</v>
      </c>
      <c r="U77" s="76"/>
    </row>
    <row r="78" spans="1:21" s="77" customFormat="1" ht="18" customHeight="1" x14ac:dyDescent="0.3">
      <c r="A78" s="119" t="s">
        <v>342</v>
      </c>
      <c r="B78" s="112">
        <v>270</v>
      </c>
      <c r="C78" s="112">
        <v>3</v>
      </c>
      <c r="D78" s="112">
        <v>465</v>
      </c>
      <c r="E78" s="112">
        <v>713</v>
      </c>
      <c r="F78" s="112">
        <v>213</v>
      </c>
      <c r="G78" s="112">
        <v>16</v>
      </c>
      <c r="H78" s="112">
        <v>42</v>
      </c>
      <c r="I78" s="112">
        <v>366</v>
      </c>
      <c r="J78" s="112">
        <v>672</v>
      </c>
      <c r="K78" s="112">
        <v>233</v>
      </c>
      <c r="L78" s="112">
        <v>28</v>
      </c>
      <c r="M78" s="112">
        <v>86</v>
      </c>
      <c r="N78" s="112">
        <v>49</v>
      </c>
      <c r="O78" s="112">
        <v>4</v>
      </c>
      <c r="P78" s="112"/>
      <c r="Q78" s="112">
        <v>18</v>
      </c>
      <c r="R78" s="112"/>
      <c r="S78" s="113">
        <v>3178</v>
      </c>
      <c r="T78" s="113">
        <v>186</v>
      </c>
      <c r="U78" s="76"/>
    </row>
    <row r="79" spans="1:21" s="77" customFormat="1" ht="18" customHeight="1" x14ac:dyDescent="0.3">
      <c r="A79" s="120" t="s">
        <v>343</v>
      </c>
      <c r="B79" s="114">
        <v>1907</v>
      </c>
      <c r="C79" s="114">
        <v>19</v>
      </c>
      <c r="D79" s="114">
        <v>4335</v>
      </c>
      <c r="E79" s="114">
        <v>7627</v>
      </c>
      <c r="F79" s="114">
        <v>2724</v>
      </c>
      <c r="G79" s="114">
        <v>47</v>
      </c>
      <c r="H79" s="114">
        <v>313</v>
      </c>
      <c r="I79" s="114">
        <v>3686</v>
      </c>
      <c r="J79" s="114">
        <v>7310</v>
      </c>
      <c r="K79" s="114">
        <v>2655</v>
      </c>
      <c r="L79" s="114">
        <v>171</v>
      </c>
      <c r="M79" s="114">
        <v>931</v>
      </c>
      <c r="N79" s="114">
        <v>521</v>
      </c>
      <c r="O79" s="114">
        <v>6</v>
      </c>
      <c r="P79" s="114">
        <v>1</v>
      </c>
      <c r="Q79" s="114">
        <v>232</v>
      </c>
      <c r="R79" s="114"/>
      <c r="S79" s="115">
        <v>32485</v>
      </c>
      <c r="T79" s="115">
        <v>1762</v>
      </c>
      <c r="U79" s="76"/>
    </row>
    <row r="80" spans="1:21" s="77" customFormat="1" ht="18" customHeight="1" x14ac:dyDescent="0.3">
      <c r="A80" s="119" t="s">
        <v>344</v>
      </c>
      <c r="B80" s="112">
        <v>945</v>
      </c>
      <c r="C80" s="112">
        <v>8</v>
      </c>
      <c r="D80" s="112">
        <v>2813</v>
      </c>
      <c r="E80" s="112">
        <v>4097</v>
      </c>
      <c r="F80" s="112">
        <v>1652</v>
      </c>
      <c r="G80" s="112">
        <v>14</v>
      </c>
      <c r="H80" s="112">
        <v>141</v>
      </c>
      <c r="I80" s="112">
        <v>2255</v>
      </c>
      <c r="J80" s="112">
        <v>2805</v>
      </c>
      <c r="K80" s="112">
        <v>733</v>
      </c>
      <c r="L80" s="112">
        <v>68</v>
      </c>
      <c r="M80" s="112">
        <v>487</v>
      </c>
      <c r="N80" s="112">
        <v>213</v>
      </c>
      <c r="O80" s="112">
        <v>1</v>
      </c>
      <c r="P80" s="112"/>
      <c r="Q80" s="112">
        <v>28</v>
      </c>
      <c r="R80" s="112"/>
      <c r="S80" s="113">
        <v>16260</v>
      </c>
      <c r="T80" s="113">
        <v>485</v>
      </c>
      <c r="U80" s="76"/>
    </row>
    <row r="81" spans="1:21" s="77" customFormat="1" ht="18" customHeight="1" x14ac:dyDescent="0.3">
      <c r="A81" s="120" t="s">
        <v>345</v>
      </c>
      <c r="B81" s="114">
        <v>3223</v>
      </c>
      <c r="C81" s="114">
        <v>34</v>
      </c>
      <c r="D81" s="114">
        <v>8171</v>
      </c>
      <c r="E81" s="114">
        <v>13481</v>
      </c>
      <c r="F81" s="114">
        <v>5277</v>
      </c>
      <c r="G81" s="114">
        <v>71</v>
      </c>
      <c r="H81" s="114">
        <v>329</v>
      </c>
      <c r="I81" s="114">
        <v>6414</v>
      </c>
      <c r="J81" s="114">
        <v>8924</v>
      </c>
      <c r="K81" s="114">
        <v>2443</v>
      </c>
      <c r="L81" s="114">
        <v>207</v>
      </c>
      <c r="M81" s="114">
        <v>1107</v>
      </c>
      <c r="N81" s="114">
        <v>527</v>
      </c>
      <c r="O81" s="114">
        <v>6</v>
      </c>
      <c r="P81" s="114"/>
      <c r="Q81" s="114">
        <v>44</v>
      </c>
      <c r="R81" s="114"/>
      <c r="S81" s="115">
        <v>50258</v>
      </c>
      <c r="T81" s="115">
        <v>1520</v>
      </c>
      <c r="U81" s="76"/>
    </row>
    <row r="82" spans="1:21" s="77" customFormat="1" ht="18" customHeight="1" x14ac:dyDescent="0.3">
      <c r="A82" s="119" t="s">
        <v>346</v>
      </c>
      <c r="B82" s="112">
        <v>1706</v>
      </c>
      <c r="C82" s="112">
        <v>16</v>
      </c>
      <c r="D82" s="112">
        <v>3818</v>
      </c>
      <c r="E82" s="112">
        <v>5227</v>
      </c>
      <c r="F82" s="112">
        <v>2011</v>
      </c>
      <c r="G82" s="112">
        <v>57</v>
      </c>
      <c r="H82" s="112">
        <v>180</v>
      </c>
      <c r="I82" s="112">
        <v>1802</v>
      </c>
      <c r="J82" s="112">
        <v>3951</v>
      </c>
      <c r="K82" s="112">
        <v>1406</v>
      </c>
      <c r="L82" s="112">
        <v>181</v>
      </c>
      <c r="M82" s="112">
        <v>804</v>
      </c>
      <c r="N82" s="112">
        <v>426</v>
      </c>
      <c r="O82" s="112"/>
      <c r="P82" s="112"/>
      <c r="Q82" s="112">
        <v>35</v>
      </c>
      <c r="R82" s="112"/>
      <c r="S82" s="113">
        <v>21620</v>
      </c>
      <c r="T82" s="113">
        <v>862</v>
      </c>
      <c r="U82" s="76"/>
    </row>
    <row r="83" spans="1:21" s="77" customFormat="1" ht="18" customHeight="1" x14ac:dyDescent="0.3">
      <c r="A83" s="120" t="s">
        <v>347</v>
      </c>
      <c r="B83" s="114">
        <v>1838</v>
      </c>
      <c r="C83" s="114">
        <v>29</v>
      </c>
      <c r="D83" s="114">
        <v>4690</v>
      </c>
      <c r="E83" s="114">
        <v>8997</v>
      </c>
      <c r="F83" s="114">
        <v>3361</v>
      </c>
      <c r="G83" s="114">
        <v>91</v>
      </c>
      <c r="H83" s="114">
        <v>270</v>
      </c>
      <c r="I83" s="114">
        <v>4141</v>
      </c>
      <c r="J83" s="114">
        <v>6446</v>
      </c>
      <c r="K83" s="114">
        <v>2296</v>
      </c>
      <c r="L83" s="114">
        <v>134</v>
      </c>
      <c r="M83" s="114">
        <v>760</v>
      </c>
      <c r="N83" s="114">
        <v>402</v>
      </c>
      <c r="O83" s="114">
        <v>12</v>
      </c>
      <c r="P83" s="114"/>
      <c r="Q83" s="114">
        <v>122</v>
      </c>
      <c r="R83" s="114"/>
      <c r="S83" s="115">
        <v>33589</v>
      </c>
      <c r="T83" s="115">
        <v>1435</v>
      </c>
      <c r="U83" s="76"/>
    </row>
    <row r="84" spans="1:21" s="77" customFormat="1" ht="18" customHeight="1" x14ac:dyDescent="0.3">
      <c r="A84" s="119" t="s">
        <v>348</v>
      </c>
      <c r="B84" s="112">
        <v>1132</v>
      </c>
      <c r="C84" s="112">
        <v>8</v>
      </c>
      <c r="D84" s="112">
        <v>2726</v>
      </c>
      <c r="E84" s="112">
        <v>3598</v>
      </c>
      <c r="F84" s="112">
        <v>1303</v>
      </c>
      <c r="G84" s="112">
        <v>79</v>
      </c>
      <c r="H84" s="112">
        <v>191</v>
      </c>
      <c r="I84" s="112">
        <v>1665</v>
      </c>
      <c r="J84" s="112">
        <v>2864</v>
      </c>
      <c r="K84" s="112">
        <v>1048</v>
      </c>
      <c r="L84" s="112">
        <v>89</v>
      </c>
      <c r="M84" s="112">
        <v>478</v>
      </c>
      <c r="N84" s="112">
        <v>252</v>
      </c>
      <c r="O84" s="112">
        <v>9</v>
      </c>
      <c r="P84" s="112"/>
      <c r="Q84" s="112">
        <v>23</v>
      </c>
      <c r="R84" s="112"/>
      <c r="S84" s="113">
        <v>15465</v>
      </c>
      <c r="T84" s="113">
        <v>736</v>
      </c>
      <c r="U84" s="76"/>
    </row>
    <row r="85" spans="1:21" s="77" customFormat="1" ht="18" customHeight="1" x14ac:dyDescent="0.3">
      <c r="A85" s="120" t="s">
        <v>349</v>
      </c>
      <c r="B85" s="114">
        <v>1318</v>
      </c>
      <c r="C85" s="114">
        <v>15</v>
      </c>
      <c r="D85" s="114">
        <v>2357</v>
      </c>
      <c r="E85" s="114">
        <v>4819</v>
      </c>
      <c r="F85" s="114">
        <v>1337</v>
      </c>
      <c r="G85" s="114">
        <v>54</v>
      </c>
      <c r="H85" s="114">
        <v>130</v>
      </c>
      <c r="I85" s="114">
        <v>2334</v>
      </c>
      <c r="J85" s="114">
        <v>4016</v>
      </c>
      <c r="K85" s="114">
        <v>1150</v>
      </c>
      <c r="L85" s="114">
        <v>90</v>
      </c>
      <c r="M85" s="114">
        <v>437</v>
      </c>
      <c r="N85" s="114">
        <v>217</v>
      </c>
      <c r="O85" s="114"/>
      <c r="P85" s="114"/>
      <c r="Q85" s="114">
        <v>65</v>
      </c>
      <c r="R85" s="114"/>
      <c r="S85" s="115">
        <v>18339</v>
      </c>
      <c r="T85" s="115">
        <v>854</v>
      </c>
      <c r="U85" s="76"/>
    </row>
    <row r="86" spans="1:21" s="77" customFormat="1" ht="18" customHeight="1" x14ac:dyDescent="0.3">
      <c r="A86" s="119" t="s">
        <v>350</v>
      </c>
      <c r="B86" s="112">
        <v>750</v>
      </c>
      <c r="C86" s="112">
        <v>10</v>
      </c>
      <c r="D86" s="112">
        <v>2265</v>
      </c>
      <c r="E86" s="112">
        <v>3652</v>
      </c>
      <c r="F86" s="112">
        <v>1393</v>
      </c>
      <c r="G86" s="112">
        <v>12</v>
      </c>
      <c r="H86" s="112">
        <v>115</v>
      </c>
      <c r="I86" s="112">
        <v>1498</v>
      </c>
      <c r="J86" s="112">
        <v>2032</v>
      </c>
      <c r="K86" s="112">
        <v>486</v>
      </c>
      <c r="L86" s="112">
        <v>57</v>
      </c>
      <c r="M86" s="112">
        <v>305</v>
      </c>
      <c r="N86" s="112">
        <v>188</v>
      </c>
      <c r="O86" s="112">
        <v>1</v>
      </c>
      <c r="P86" s="112"/>
      <c r="Q86" s="112">
        <v>10</v>
      </c>
      <c r="R86" s="112"/>
      <c r="S86" s="113">
        <v>12774</v>
      </c>
      <c r="T86" s="113">
        <v>264</v>
      </c>
      <c r="U86" s="76"/>
    </row>
    <row r="87" spans="1:21" s="77" customFormat="1" ht="18" customHeight="1" x14ac:dyDescent="0.3">
      <c r="A87" s="120" t="s">
        <v>351</v>
      </c>
      <c r="B87" s="114">
        <v>847</v>
      </c>
      <c r="C87" s="114">
        <v>10</v>
      </c>
      <c r="D87" s="114">
        <v>1741</v>
      </c>
      <c r="E87" s="114">
        <v>2573</v>
      </c>
      <c r="F87" s="114">
        <v>1024</v>
      </c>
      <c r="G87" s="114">
        <v>8</v>
      </c>
      <c r="H87" s="114">
        <v>180</v>
      </c>
      <c r="I87" s="114">
        <v>1488</v>
      </c>
      <c r="J87" s="114">
        <v>2688</v>
      </c>
      <c r="K87" s="114">
        <v>973</v>
      </c>
      <c r="L87" s="114">
        <v>79</v>
      </c>
      <c r="M87" s="114">
        <v>361</v>
      </c>
      <c r="N87" s="114">
        <v>201</v>
      </c>
      <c r="O87" s="114">
        <v>6</v>
      </c>
      <c r="P87" s="114"/>
      <c r="Q87" s="114">
        <v>32</v>
      </c>
      <c r="R87" s="114"/>
      <c r="S87" s="115">
        <v>12211</v>
      </c>
      <c r="T87" s="115">
        <v>752</v>
      </c>
      <c r="U87" s="76"/>
    </row>
    <row r="88" spans="1:21" s="77" customFormat="1" ht="18" customHeight="1" x14ac:dyDescent="0.3">
      <c r="A88" s="119" t="s">
        <v>352</v>
      </c>
      <c r="B88" s="112">
        <v>622</v>
      </c>
      <c r="C88" s="112">
        <v>7</v>
      </c>
      <c r="D88" s="112">
        <v>1285</v>
      </c>
      <c r="E88" s="112">
        <v>2192</v>
      </c>
      <c r="F88" s="112">
        <v>797</v>
      </c>
      <c r="G88" s="112">
        <v>31</v>
      </c>
      <c r="H88" s="112">
        <v>95</v>
      </c>
      <c r="I88" s="112">
        <v>689</v>
      </c>
      <c r="J88" s="112">
        <v>1476</v>
      </c>
      <c r="K88" s="112">
        <v>492</v>
      </c>
      <c r="L88" s="112">
        <v>61</v>
      </c>
      <c r="M88" s="112">
        <v>321</v>
      </c>
      <c r="N88" s="112">
        <v>150</v>
      </c>
      <c r="O88" s="112">
        <v>4</v>
      </c>
      <c r="P88" s="112"/>
      <c r="Q88" s="112">
        <v>6</v>
      </c>
      <c r="R88" s="112"/>
      <c r="S88" s="113">
        <v>8228</v>
      </c>
      <c r="T88" s="113">
        <v>373</v>
      </c>
      <c r="U88" s="76"/>
    </row>
    <row r="89" spans="1:21" s="77" customFormat="1" ht="18" customHeight="1" x14ac:dyDescent="0.3">
      <c r="A89" s="120" t="s">
        <v>353</v>
      </c>
      <c r="B89" s="114">
        <v>1422</v>
      </c>
      <c r="C89" s="114">
        <v>11</v>
      </c>
      <c r="D89" s="114">
        <v>2564</v>
      </c>
      <c r="E89" s="114">
        <v>3562</v>
      </c>
      <c r="F89" s="114">
        <v>1348</v>
      </c>
      <c r="G89" s="114">
        <v>15</v>
      </c>
      <c r="H89" s="114">
        <v>186</v>
      </c>
      <c r="I89" s="114">
        <v>1608</v>
      </c>
      <c r="J89" s="114">
        <v>3651</v>
      </c>
      <c r="K89" s="114">
        <v>1251</v>
      </c>
      <c r="L89" s="114">
        <v>183</v>
      </c>
      <c r="M89" s="114">
        <v>652</v>
      </c>
      <c r="N89" s="114">
        <v>328</v>
      </c>
      <c r="O89" s="114">
        <v>3</v>
      </c>
      <c r="P89" s="114"/>
      <c r="Q89" s="114">
        <v>76</v>
      </c>
      <c r="R89" s="114"/>
      <c r="S89" s="115">
        <v>16860</v>
      </c>
      <c r="T89" s="115">
        <v>929</v>
      </c>
      <c r="U89" s="76"/>
    </row>
    <row r="90" spans="1:21" s="77" customFormat="1" ht="18" customHeight="1" x14ac:dyDescent="0.3">
      <c r="A90" s="119" t="s">
        <v>354</v>
      </c>
      <c r="B90" s="112">
        <v>325</v>
      </c>
      <c r="C90" s="112">
        <v>1</v>
      </c>
      <c r="D90" s="112">
        <v>557</v>
      </c>
      <c r="E90" s="112">
        <v>1315</v>
      </c>
      <c r="F90" s="112">
        <v>469</v>
      </c>
      <c r="G90" s="112">
        <v>46</v>
      </c>
      <c r="H90" s="112">
        <v>34</v>
      </c>
      <c r="I90" s="112">
        <v>634</v>
      </c>
      <c r="J90" s="112">
        <v>723</v>
      </c>
      <c r="K90" s="112">
        <v>253</v>
      </c>
      <c r="L90" s="112">
        <v>29</v>
      </c>
      <c r="M90" s="112">
        <v>90</v>
      </c>
      <c r="N90" s="112">
        <v>39</v>
      </c>
      <c r="O90" s="112">
        <v>2</v>
      </c>
      <c r="P90" s="112"/>
      <c r="Q90" s="112">
        <v>4</v>
      </c>
      <c r="R90" s="112"/>
      <c r="S90" s="113">
        <v>4521</v>
      </c>
      <c r="T90" s="113">
        <v>196</v>
      </c>
      <c r="U90" s="76"/>
    </row>
    <row r="91" spans="1:21" s="77" customFormat="1" ht="18" customHeight="1" x14ac:dyDescent="0.3">
      <c r="A91" s="120" t="s">
        <v>355</v>
      </c>
      <c r="B91" s="114">
        <v>403</v>
      </c>
      <c r="C91" s="114">
        <v>4</v>
      </c>
      <c r="D91" s="114">
        <v>916</v>
      </c>
      <c r="E91" s="114">
        <v>1400</v>
      </c>
      <c r="F91" s="114">
        <v>495</v>
      </c>
      <c r="G91" s="114">
        <v>29</v>
      </c>
      <c r="H91" s="114">
        <v>68</v>
      </c>
      <c r="I91" s="114">
        <v>655</v>
      </c>
      <c r="J91" s="114">
        <v>1217</v>
      </c>
      <c r="K91" s="114">
        <v>442</v>
      </c>
      <c r="L91" s="114">
        <v>45</v>
      </c>
      <c r="M91" s="114">
        <v>160</v>
      </c>
      <c r="N91" s="114">
        <v>97</v>
      </c>
      <c r="O91" s="114">
        <v>3</v>
      </c>
      <c r="P91" s="114"/>
      <c r="Q91" s="114">
        <v>7</v>
      </c>
      <c r="R91" s="114"/>
      <c r="S91" s="115">
        <v>5941</v>
      </c>
      <c r="T91" s="115">
        <v>357</v>
      </c>
      <c r="U91" s="76"/>
    </row>
    <row r="92" spans="1:21" s="77" customFormat="1" ht="18" customHeight="1" x14ac:dyDescent="0.3">
      <c r="A92" s="119" t="s">
        <v>356</v>
      </c>
      <c r="B92" s="112">
        <v>116</v>
      </c>
      <c r="C92" s="112"/>
      <c r="D92" s="112">
        <v>137</v>
      </c>
      <c r="E92" s="112">
        <v>166</v>
      </c>
      <c r="F92" s="112">
        <v>45</v>
      </c>
      <c r="G92" s="112">
        <v>9</v>
      </c>
      <c r="H92" s="112">
        <v>11</v>
      </c>
      <c r="I92" s="112">
        <v>106</v>
      </c>
      <c r="J92" s="112">
        <v>217</v>
      </c>
      <c r="K92" s="112">
        <v>70</v>
      </c>
      <c r="L92" s="112">
        <v>6</v>
      </c>
      <c r="M92" s="112">
        <v>37</v>
      </c>
      <c r="N92" s="112">
        <v>10</v>
      </c>
      <c r="O92" s="112">
        <v>1</v>
      </c>
      <c r="P92" s="112"/>
      <c r="Q92" s="112">
        <v>5</v>
      </c>
      <c r="R92" s="112"/>
      <c r="S92" s="113">
        <v>936</v>
      </c>
      <c r="T92" s="113">
        <v>49</v>
      </c>
      <c r="U92" s="76"/>
    </row>
    <row r="93" spans="1:21" s="77" customFormat="1" ht="18" customHeight="1" x14ac:dyDescent="0.3">
      <c r="A93" s="120" t="s">
        <v>357</v>
      </c>
      <c r="B93" s="114">
        <v>1511</v>
      </c>
      <c r="C93" s="114">
        <v>16</v>
      </c>
      <c r="D93" s="114">
        <v>3173</v>
      </c>
      <c r="E93" s="114">
        <v>7222</v>
      </c>
      <c r="F93" s="114">
        <v>2305</v>
      </c>
      <c r="G93" s="114">
        <v>60</v>
      </c>
      <c r="H93" s="114">
        <v>315</v>
      </c>
      <c r="I93" s="114">
        <v>3686</v>
      </c>
      <c r="J93" s="114">
        <v>7783</v>
      </c>
      <c r="K93" s="114">
        <v>3160</v>
      </c>
      <c r="L93" s="114">
        <v>101</v>
      </c>
      <c r="M93" s="114">
        <v>464</v>
      </c>
      <c r="N93" s="114">
        <v>276</v>
      </c>
      <c r="O93" s="114">
        <v>12</v>
      </c>
      <c r="P93" s="114">
        <v>2</v>
      </c>
      <c r="Q93" s="114">
        <v>479</v>
      </c>
      <c r="R93" s="114">
        <v>1</v>
      </c>
      <c r="S93" s="115">
        <v>30566</v>
      </c>
      <c r="T93" s="115">
        <v>2291</v>
      </c>
      <c r="U93" s="76"/>
    </row>
    <row r="94" spans="1:21" s="77" customFormat="1" ht="18" customHeight="1" x14ac:dyDescent="0.3">
      <c r="A94" s="119" t="s">
        <v>358</v>
      </c>
      <c r="B94" s="112">
        <v>1141</v>
      </c>
      <c r="C94" s="112">
        <v>8</v>
      </c>
      <c r="D94" s="112">
        <v>3180</v>
      </c>
      <c r="E94" s="112">
        <v>4525</v>
      </c>
      <c r="F94" s="112">
        <v>1750</v>
      </c>
      <c r="G94" s="112">
        <v>18</v>
      </c>
      <c r="H94" s="112">
        <v>170</v>
      </c>
      <c r="I94" s="112">
        <v>2211</v>
      </c>
      <c r="J94" s="112">
        <v>3140</v>
      </c>
      <c r="K94" s="112">
        <v>846</v>
      </c>
      <c r="L94" s="112">
        <v>58</v>
      </c>
      <c r="M94" s="112">
        <v>382</v>
      </c>
      <c r="N94" s="112">
        <v>218</v>
      </c>
      <c r="O94" s="112">
        <v>7</v>
      </c>
      <c r="P94" s="112"/>
      <c r="Q94" s="112">
        <v>17</v>
      </c>
      <c r="R94" s="112"/>
      <c r="S94" s="113">
        <v>17671</v>
      </c>
      <c r="T94" s="113">
        <v>611</v>
      </c>
      <c r="U94" s="76"/>
    </row>
    <row r="95" spans="1:21" s="77" customFormat="1" ht="18" customHeight="1" x14ac:dyDescent="0.3">
      <c r="A95" s="120" t="s">
        <v>359</v>
      </c>
      <c r="B95" s="114">
        <v>6587</v>
      </c>
      <c r="C95" s="114">
        <v>119</v>
      </c>
      <c r="D95" s="114">
        <v>14777</v>
      </c>
      <c r="E95" s="114">
        <v>29246</v>
      </c>
      <c r="F95" s="114">
        <v>10003</v>
      </c>
      <c r="G95" s="114">
        <v>310</v>
      </c>
      <c r="H95" s="114">
        <v>1124</v>
      </c>
      <c r="I95" s="114">
        <v>20781</v>
      </c>
      <c r="J95" s="114">
        <v>30798</v>
      </c>
      <c r="K95" s="114">
        <v>11714</v>
      </c>
      <c r="L95" s="114">
        <v>314</v>
      </c>
      <c r="M95" s="114">
        <v>1584</v>
      </c>
      <c r="N95" s="114">
        <v>723</v>
      </c>
      <c r="O95" s="114">
        <v>16</v>
      </c>
      <c r="P95" s="114">
        <v>30</v>
      </c>
      <c r="Q95" s="114">
        <v>4248</v>
      </c>
      <c r="R95" s="114">
        <v>5</v>
      </c>
      <c r="S95" s="115">
        <v>132379</v>
      </c>
      <c r="T95" s="115">
        <v>8561</v>
      </c>
      <c r="U95" s="76"/>
    </row>
    <row r="96" spans="1:21" s="77" customFormat="1" ht="18" customHeight="1" x14ac:dyDescent="0.3">
      <c r="A96" s="119" t="s">
        <v>360</v>
      </c>
      <c r="B96" s="112">
        <v>585</v>
      </c>
      <c r="C96" s="112">
        <v>8</v>
      </c>
      <c r="D96" s="112">
        <v>1036</v>
      </c>
      <c r="E96" s="112">
        <v>1123</v>
      </c>
      <c r="F96" s="112">
        <v>358</v>
      </c>
      <c r="G96" s="112">
        <v>7</v>
      </c>
      <c r="H96" s="112">
        <v>45</v>
      </c>
      <c r="I96" s="112">
        <v>291</v>
      </c>
      <c r="J96" s="112">
        <v>910</v>
      </c>
      <c r="K96" s="112">
        <v>308</v>
      </c>
      <c r="L96" s="112">
        <v>41</v>
      </c>
      <c r="M96" s="112">
        <v>188</v>
      </c>
      <c r="N96" s="112">
        <v>91</v>
      </c>
      <c r="O96" s="112">
        <v>5</v>
      </c>
      <c r="P96" s="112"/>
      <c r="Q96" s="112">
        <v>7</v>
      </c>
      <c r="R96" s="112"/>
      <c r="S96" s="113">
        <v>5003</v>
      </c>
      <c r="T96" s="113">
        <v>194</v>
      </c>
      <c r="U96" s="76"/>
    </row>
    <row r="97" spans="1:21" s="77" customFormat="1" ht="18" customHeight="1" x14ac:dyDescent="0.3">
      <c r="A97" s="120" t="s">
        <v>361</v>
      </c>
      <c r="B97" s="114">
        <v>331</v>
      </c>
      <c r="C97" s="114">
        <v>5</v>
      </c>
      <c r="D97" s="114">
        <v>770</v>
      </c>
      <c r="E97" s="114">
        <v>912</v>
      </c>
      <c r="F97" s="114">
        <v>366</v>
      </c>
      <c r="G97" s="114">
        <v>12</v>
      </c>
      <c r="H97" s="114">
        <v>31</v>
      </c>
      <c r="I97" s="114">
        <v>503</v>
      </c>
      <c r="J97" s="114">
        <v>660</v>
      </c>
      <c r="K97" s="114">
        <v>146</v>
      </c>
      <c r="L97" s="114">
        <v>21</v>
      </c>
      <c r="M97" s="114">
        <v>78</v>
      </c>
      <c r="N97" s="114">
        <v>30</v>
      </c>
      <c r="O97" s="114">
        <v>2</v>
      </c>
      <c r="P97" s="114"/>
      <c r="Q97" s="114"/>
      <c r="R97" s="114"/>
      <c r="S97" s="115">
        <v>3867</v>
      </c>
      <c r="T97" s="115">
        <v>106</v>
      </c>
      <c r="U97" s="76"/>
    </row>
    <row r="98" spans="1:21" s="77" customFormat="1" ht="18" customHeight="1" x14ac:dyDescent="0.3">
      <c r="A98" s="119" t="s">
        <v>362</v>
      </c>
      <c r="B98" s="112">
        <v>433</v>
      </c>
      <c r="C98" s="112">
        <v>6</v>
      </c>
      <c r="D98" s="112">
        <v>716</v>
      </c>
      <c r="E98" s="112">
        <v>722</v>
      </c>
      <c r="F98" s="112">
        <v>244</v>
      </c>
      <c r="G98" s="112">
        <v>17</v>
      </c>
      <c r="H98" s="112">
        <v>55</v>
      </c>
      <c r="I98" s="112">
        <v>539</v>
      </c>
      <c r="J98" s="112">
        <v>1059</v>
      </c>
      <c r="K98" s="112">
        <v>389</v>
      </c>
      <c r="L98" s="112">
        <v>20</v>
      </c>
      <c r="M98" s="112">
        <v>145</v>
      </c>
      <c r="N98" s="112">
        <v>70</v>
      </c>
      <c r="O98" s="112">
        <v>1</v>
      </c>
      <c r="P98" s="112"/>
      <c r="Q98" s="112">
        <v>9</v>
      </c>
      <c r="R98" s="112"/>
      <c r="S98" s="113">
        <v>4425</v>
      </c>
      <c r="T98" s="113">
        <v>364</v>
      </c>
      <c r="U98" s="76"/>
    </row>
    <row r="99" spans="1:21" s="77" customFormat="1" ht="18" customHeight="1" x14ac:dyDescent="0.3">
      <c r="A99" s="120" t="s">
        <v>363</v>
      </c>
      <c r="B99" s="114">
        <v>1861</v>
      </c>
      <c r="C99" s="114">
        <v>33</v>
      </c>
      <c r="D99" s="114">
        <v>5098</v>
      </c>
      <c r="E99" s="114">
        <v>8758</v>
      </c>
      <c r="F99" s="114">
        <v>2755</v>
      </c>
      <c r="G99" s="114">
        <v>53</v>
      </c>
      <c r="H99" s="114">
        <v>327</v>
      </c>
      <c r="I99" s="114">
        <v>4294</v>
      </c>
      <c r="J99" s="114">
        <v>6787</v>
      </c>
      <c r="K99" s="114">
        <v>2077</v>
      </c>
      <c r="L99" s="114">
        <v>90</v>
      </c>
      <c r="M99" s="114">
        <v>746</v>
      </c>
      <c r="N99" s="114">
        <v>325</v>
      </c>
      <c r="O99" s="114">
        <v>6</v>
      </c>
      <c r="P99" s="114"/>
      <c r="Q99" s="114">
        <v>255</v>
      </c>
      <c r="R99" s="114"/>
      <c r="S99" s="115">
        <v>33465</v>
      </c>
      <c r="T99" s="115">
        <v>1306</v>
      </c>
      <c r="U99" s="76"/>
    </row>
    <row r="100" spans="1:21" s="77" customFormat="1" ht="18" customHeight="1" x14ac:dyDescent="0.3">
      <c r="A100" s="119" t="s">
        <v>364</v>
      </c>
      <c r="B100" s="112">
        <v>1238</v>
      </c>
      <c r="C100" s="112">
        <v>15</v>
      </c>
      <c r="D100" s="112">
        <v>2647</v>
      </c>
      <c r="E100" s="112">
        <v>3515</v>
      </c>
      <c r="F100" s="112">
        <v>1252</v>
      </c>
      <c r="G100" s="112">
        <v>162</v>
      </c>
      <c r="H100" s="112">
        <v>145</v>
      </c>
      <c r="I100" s="112">
        <v>1230</v>
      </c>
      <c r="J100" s="112">
        <v>3180</v>
      </c>
      <c r="K100" s="112">
        <v>1101</v>
      </c>
      <c r="L100" s="112">
        <v>109</v>
      </c>
      <c r="M100" s="112">
        <v>570</v>
      </c>
      <c r="N100" s="112">
        <v>299</v>
      </c>
      <c r="O100" s="112">
        <v>5</v>
      </c>
      <c r="P100" s="112"/>
      <c r="Q100" s="112">
        <v>43</v>
      </c>
      <c r="R100" s="112"/>
      <c r="S100" s="113">
        <v>15511</v>
      </c>
      <c r="T100" s="113">
        <v>806</v>
      </c>
      <c r="U100" s="76"/>
    </row>
    <row r="101" spans="1:21" s="77" customFormat="1" ht="18" customHeight="1" x14ac:dyDescent="0.3">
      <c r="A101" s="120" t="s">
        <v>365</v>
      </c>
      <c r="B101" s="114">
        <v>1565</v>
      </c>
      <c r="C101" s="114">
        <v>18</v>
      </c>
      <c r="D101" s="114">
        <v>3636</v>
      </c>
      <c r="E101" s="114">
        <v>5127</v>
      </c>
      <c r="F101" s="114">
        <v>1858</v>
      </c>
      <c r="G101" s="114">
        <v>16</v>
      </c>
      <c r="H101" s="114">
        <v>214</v>
      </c>
      <c r="I101" s="114">
        <v>2724</v>
      </c>
      <c r="J101" s="114">
        <v>4663</v>
      </c>
      <c r="K101" s="114">
        <v>1519</v>
      </c>
      <c r="L101" s="114">
        <v>117</v>
      </c>
      <c r="M101" s="114">
        <v>542</v>
      </c>
      <c r="N101" s="114">
        <v>272</v>
      </c>
      <c r="O101" s="114">
        <v>6</v>
      </c>
      <c r="P101" s="114"/>
      <c r="Q101" s="114">
        <v>57</v>
      </c>
      <c r="R101" s="114"/>
      <c r="S101" s="115">
        <v>22334</v>
      </c>
      <c r="T101" s="115">
        <v>1039</v>
      </c>
      <c r="U101" s="76"/>
    </row>
    <row r="102" spans="1:21" s="77" customFormat="1" ht="18" customHeight="1" x14ac:dyDescent="0.3">
      <c r="A102" s="119" t="s">
        <v>366</v>
      </c>
      <c r="B102" s="112">
        <v>574</v>
      </c>
      <c r="C102" s="112">
        <v>4</v>
      </c>
      <c r="D102" s="112">
        <v>998</v>
      </c>
      <c r="E102" s="112">
        <v>1657</v>
      </c>
      <c r="F102" s="112">
        <v>598</v>
      </c>
      <c r="G102" s="112">
        <v>27</v>
      </c>
      <c r="H102" s="112">
        <v>62</v>
      </c>
      <c r="I102" s="112">
        <v>885</v>
      </c>
      <c r="J102" s="112">
        <v>1756</v>
      </c>
      <c r="K102" s="112">
        <v>569</v>
      </c>
      <c r="L102" s="112">
        <v>58</v>
      </c>
      <c r="M102" s="112">
        <v>218</v>
      </c>
      <c r="N102" s="112">
        <v>128</v>
      </c>
      <c r="O102" s="112">
        <v>2</v>
      </c>
      <c r="P102" s="112"/>
      <c r="Q102" s="112">
        <v>21</v>
      </c>
      <c r="R102" s="112">
        <v>2</v>
      </c>
      <c r="S102" s="113">
        <v>7559</v>
      </c>
      <c r="T102" s="113">
        <v>456</v>
      </c>
      <c r="U102" s="76"/>
    </row>
    <row r="103" spans="1:21" s="77" customFormat="1" ht="18" customHeight="1" x14ac:dyDescent="0.3">
      <c r="A103" s="120" t="s">
        <v>367</v>
      </c>
      <c r="B103" s="116">
        <v>412</v>
      </c>
      <c r="C103" s="116">
        <v>3</v>
      </c>
      <c r="D103" s="116">
        <v>627</v>
      </c>
      <c r="E103" s="116">
        <v>925</v>
      </c>
      <c r="F103" s="116">
        <v>348</v>
      </c>
      <c r="G103" s="116">
        <v>24</v>
      </c>
      <c r="H103" s="116">
        <v>32</v>
      </c>
      <c r="I103" s="116">
        <v>372</v>
      </c>
      <c r="J103" s="116">
        <v>711</v>
      </c>
      <c r="K103" s="116">
        <v>255</v>
      </c>
      <c r="L103" s="116">
        <v>26</v>
      </c>
      <c r="M103" s="116">
        <v>152</v>
      </c>
      <c r="N103" s="116">
        <v>65</v>
      </c>
      <c r="O103" s="116"/>
      <c r="P103" s="116"/>
      <c r="Q103" s="116">
        <v>6</v>
      </c>
      <c r="R103" s="116"/>
      <c r="S103" s="117">
        <v>3958</v>
      </c>
      <c r="T103" s="117">
        <v>193</v>
      </c>
      <c r="U103" s="76"/>
    </row>
    <row r="104" spans="1:21" s="80" customFormat="1" ht="18" customHeight="1" x14ac:dyDescent="0.3">
      <c r="A104" s="121" t="s">
        <v>368</v>
      </c>
      <c r="B104" s="118">
        <v>127049</v>
      </c>
      <c r="C104" s="118">
        <v>1604</v>
      </c>
      <c r="D104" s="118">
        <v>300612</v>
      </c>
      <c r="E104" s="118">
        <v>501326</v>
      </c>
      <c r="F104" s="118">
        <v>179987</v>
      </c>
      <c r="G104" s="118">
        <v>5918</v>
      </c>
      <c r="H104" s="118">
        <v>19027</v>
      </c>
      <c r="I104" s="118">
        <v>265839</v>
      </c>
      <c r="J104" s="118">
        <v>422812</v>
      </c>
      <c r="K104" s="118">
        <v>143548</v>
      </c>
      <c r="L104" s="118">
        <v>8552</v>
      </c>
      <c r="M104" s="118">
        <v>45182</v>
      </c>
      <c r="N104" s="118">
        <v>22674</v>
      </c>
      <c r="O104" s="118">
        <v>512</v>
      </c>
      <c r="P104" s="118">
        <v>166</v>
      </c>
      <c r="Q104" s="118">
        <v>22305</v>
      </c>
      <c r="R104" s="118">
        <v>19</v>
      </c>
      <c r="S104" s="118">
        <v>2067132</v>
      </c>
      <c r="T104" s="118">
        <v>96947</v>
      </c>
      <c r="U104" s="79"/>
    </row>
    <row r="105" spans="1:21" x14ac:dyDescent="0.25">
      <c r="A105" s="7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</row>
    <row r="106" spans="1:21" x14ac:dyDescent="0.25">
      <c r="A106" s="136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</row>
    <row r="107" spans="1:21" x14ac:dyDescent="0.25"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</row>
    <row r="108" spans="1:21" x14ac:dyDescent="0.25">
      <c r="A108" s="7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</row>
    <row r="109" spans="1:21" x14ac:dyDescent="0.25">
      <c r="A109" s="75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</row>
    <row r="110" spans="1:21" x14ac:dyDescent="0.25">
      <c r="A110" s="75"/>
    </row>
  </sheetData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15" width="10.5703125" style="2" bestFit="1" customWidth="1"/>
    <col min="16" max="16" width="11.28515625" style="2" bestFit="1" customWidth="1"/>
    <col min="17" max="18" width="10.5703125" style="2" bestFit="1" customWidth="1"/>
    <col min="19" max="19" width="11.28515625" style="2" bestFit="1" customWidth="1"/>
    <col min="20" max="27" width="10.5703125" style="2" bestFit="1" customWidth="1"/>
    <col min="28" max="28" width="11.28515625" style="2" bestFit="1" customWidth="1"/>
    <col min="29" max="30" width="10.5703125" style="2" bestFit="1" customWidth="1"/>
    <col min="31" max="31" width="11.28515625" style="2" bestFit="1" customWidth="1"/>
    <col min="32" max="39" width="10.5703125" style="2" bestFit="1" customWidth="1"/>
    <col min="40" max="40" width="11.28515625" style="2" bestFit="1" customWidth="1"/>
    <col min="41" max="41" width="1.7109375" style="2" customWidth="1"/>
    <col min="42" max="43" width="11.7109375" style="2" bestFit="1" customWidth="1"/>
    <col min="44" max="16384" width="8.85546875" style="2"/>
  </cols>
  <sheetData>
    <row r="1" spans="1:45" x14ac:dyDescent="0.2">
      <c r="AP1" s="101" t="e">
        <f>#REF!</f>
        <v>#REF!</v>
      </c>
    </row>
    <row r="2" spans="1:45" x14ac:dyDescent="0.2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101" t="s">
        <v>389</v>
      </c>
      <c r="AQ3" s="101" t="s">
        <v>0</v>
      </c>
    </row>
    <row r="4" spans="1:45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102">
        <f>SUMIF($E$3:$AN$3,$AP$1,$E4:$AN4)</f>
        <v>0</v>
      </c>
      <c r="AQ4" s="102">
        <f>SUMIF($E$2:$AN$2,"&lt;="&amp;VLOOKUP($AP$1,#REF!,6,0),$E4:$AN4)</f>
        <v>0</v>
      </c>
      <c r="AR4" s="38"/>
      <c r="AS4" s="38"/>
    </row>
    <row r="5" spans="1:45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102">
        <f t="shared" ref="AP5:AP68" si="0">SUMIF($E$3:$AN$3,$AP$1,$E5:$AN5)</f>
        <v>0</v>
      </c>
      <c r="AQ5" s="102">
        <f>SUMIF($E$2:$AN$2,"&lt;="&amp;VLOOKUP($AP$1,#REF!,6,0),$E5:$AN5)</f>
        <v>0</v>
      </c>
    </row>
    <row r="6" spans="1:45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102">
        <f t="shared" si="0"/>
        <v>0</v>
      </c>
      <c r="AQ6" s="102">
        <f>SUMIF($E$2:$AN$2,"&lt;="&amp;VLOOKUP($AP$1,#REF!,6,0),$E6:$AN6)</f>
        <v>0</v>
      </c>
    </row>
    <row r="7" spans="1:45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102">
        <f t="shared" si="0"/>
        <v>0</v>
      </c>
      <c r="AQ7" s="102">
        <f>SUMIF($E$2:$AN$2,"&lt;="&amp;VLOOKUP($AP$1,#REF!,6,0),$E7:$AN7)</f>
        <v>0</v>
      </c>
    </row>
    <row r="8" spans="1:45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102">
        <f t="shared" si="0"/>
        <v>0</v>
      </c>
      <c r="AQ8" s="102">
        <f>SUMIF($E$2:$AN$2,"&lt;="&amp;VLOOKUP($AP$1,#REF!,6,0),$E8:$AN8)</f>
        <v>0</v>
      </c>
    </row>
    <row r="9" spans="1:45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102">
        <f t="shared" si="0"/>
        <v>0</v>
      </c>
      <c r="AQ9" s="102">
        <f>SUMIF($E$2:$AN$2,"&lt;="&amp;VLOOKUP($AP$1,#REF!,6,0),$E9:$AN9)</f>
        <v>0</v>
      </c>
    </row>
    <row r="10" spans="1:45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102">
        <f t="shared" si="0"/>
        <v>0</v>
      </c>
      <c r="AQ10" s="102">
        <f>SUMIF($E$2:$AN$2,"&lt;="&amp;VLOOKUP($AP$1,#REF!,6,0),$E10:$AN10)</f>
        <v>0</v>
      </c>
    </row>
    <row r="11" spans="1:45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102">
        <f t="shared" si="0"/>
        <v>0</v>
      </c>
      <c r="AQ11" s="102">
        <f>SUMIF($E$2:$AN$2,"&lt;="&amp;VLOOKUP($AP$1,#REF!,6,0),$E11:$AN11)</f>
        <v>0</v>
      </c>
    </row>
    <row r="12" spans="1:45" x14ac:dyDescent="0.2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102">
        <f t="shared" si="0"/>
        <v>0</v>
      </c>
      <c r="AQ12" s="102">
        <f>SUMIF($E$2:$AN$2,"&lt;="&amp;VLOOKUP($AP$1,#REF!,6,0),$E12:$AN12)</f>
        <v>0</v>
      </c>
    </row>
    <row r="13" spans="1:45" x14ac:dyDescent="0.2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102">
        <f t="shared" si="0"/>
        <v>0</v>
      </c>
      <c r="AQ13" s="102">
        <f>SUMIF($E$2:$AN$2,"&lt;="&amp;VLOOKUP($AP$1,#REF!,6,0),$E13:$AN13)</f>
        <v>0</v>
      </c>
    </row>
    <row r="14" spans="1:45" x14ac:dyDescent="0.2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102">
        <f t="shared" si="0"/>
        <v>0</v>
      </c>
      <c r="AQ14" s="102">
        <f>SUMIF($E$2:$AN$2,"&lt;="&amp;VLOOKUP($AP$1,#REF!,6,0),$E14:$AN14)</f>
        <v>0</v>
      </c>
    </row>
    <row r="15" spans="1:45" x14ac:dyDescent="0.2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102">
        <f t="shared" si="0"/>
        <v>0</v>
      </c>
      <c r="AQ15" s="102">
        <f>SUMIF($E$2:$AN$2,"&lt;="&amp;VLOOKUP($AP$1,#REF!,6,0),$E15:$AN15)</f>
        <v>0</v>
      </c>
    </row>
    <row r="16" spans="1:45" x14ac:dyDescent="0.2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102">
        <f t="shared" si="0"/>
        <v>0</v>
      </c>
      <c r="AQ16" s="102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102">
        <f t="shared" si="0"/>
        <v>0</v>
      </c>
      <c r="AQ17" s="102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102">
        <f t="shared" si="0"/>
        <v>0</v>
      </c>
      <c r="AQ18" s="102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102">
        <f t="shared" si="0"/>
        <v>0</v>
      </c>
      <c r="AQ19" s="102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102">
        <f t="shared" si="0"/>
        <v>0</v>
      </c>
      <c r="AQ20" s="102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102">
        <f t="shared" si="0"/>
        <v>0</v>
      </c>
      <c r="AQ21" s="102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102">
        <f t="shared" si="0"/>
        <v>0</v>
      </c>
      <c r="AQ22" s="102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102">
        <f t="shared" si="0"/>
        <v>0</v>
      </c>
      <c r="AQ23" s="102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102">
        <f t="shared" si="0"/>
        <v>0</v>
      </c>
      <c r="AQ24" s="102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102">
        <f t="shared" si="0"/>
        <v>0</v>
      </c>
      <c r="AQ25" s="102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102">
        <f t="shared" si="0"/>
        <v>0</v>
      </c>
      <c r="AQ26" s="102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102">
        <f t="shared" si="0"/>
        <v>0</v>
      </c>
      <c r="AQ27" s="102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102">
        <f t="shared" si="0"/>
        <v>0</v>
      </c>
      <c r="AQ28" s="102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102">
        <f t="shared" si="0"/>
        <v>0</v>
      </c>
      <c r="AQ29" s="102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102">
        <f t="shared" si="0"/>
        <v>0</v>
      </c>
      <c r="AQ30" s="102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102">
        <f t="shared" si="0"/>
        <v>0</v>
      </c>
      <c r="AQ31" s="102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102">
        <f t="shared" si="0"/>
        <v>0</v>
      </c>
      <c r="AQ32" s="102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102">
        <f t="shared" si="0"/>
        <v>0</v>
      </c>
      <c r="AQ33" s="102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102">
        <f t="shared" si="0"/>
        <v>0</v>
      </c>
      <c r="AQ34" s="102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102">
        <f t="shared" si="0"/>
        <v>0</v>
      </c>
      <c r="AQ35" s="102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102">
        <f t="shared" si="0"/>
        <v>0</v>
      </c>
      <c r="AQ36" s="102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102">
        <f t="shared" si="0"/>
        <v>0</v>
      </c>
      <c r="AQ37" s="102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102">
        <f t="shared" si="0"/>
        <v>0</v>
      </c>
      <c r="AQ38" s="102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102">
        <f t="shared" si="0"/>
        <v>0</v>
      </c>
      <c r="AQ39" s="102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102">
        <f t="shared" si="0"/>
        <v>0</v>
      </c>
      <c r="AQ40" s="102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102">
        <f t="shared" si="0"/>
        <v>0</v>
      </c>
      <c r="AQ41" s="102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102">
        <f t="shared" si="0"/>
        <v>0</v>
      </c>
      <c r="AQ42" s="102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102">
        <f t="shared" si="0"/>
        <v>0</v>
      </c>
      <c r="AQ43" s="102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102">
        <f t="shared" si="0"/>
        <v>0</v>
      </c>
      <c r="AQ44" s="102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102">
        <f t="shared" si="0"/>
        <v>0</v>
      </c>
      <c r="AQ45" s="102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102">
        <f t="shared" si="0"/>
        <v>0</v>
      </c>
      <c r="AQ46" s="102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102">
        <f t="shared" si="0"/>
        <v>0</v>
      </c>
      <c r="AQ47" s="102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102">
        <f t="shared" si="0"/>
        <v>0</v>
      </c>
      <c r="AQ48" s="102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102">
        <f t="shared" si="0"/>
        <v>0</v>
      </c>
      <c r="AQ49" s="102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102">
        <f t="shared" si="0"/>
        <v>0</v>
      </c>
      <c r="AQ50" s="102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102">
        <f t="shared" si="0"/>
        <v>0</v>
      </c>
      <c r="AQ51" s="102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102">
        <f t="shared" si="0"/>
        <v>0</v>
      </c>
      <c r="AQ52" s="102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102">
        <f t="shared" si="0"/>
        <v>0</v>
      </c>
      <c r="AQ53" s="102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102">
        <f t="shared" si="0"/>
        <v>0</v>
      </c>
      <c r="AQ54" s="102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102">
        <f t="shared" si="0"/>
        <v>0</v>
      </c>
      <c r="AQ55" s="102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102">
        <f t="shared" si="0"/>
        <v>0</v>
      </c>
      <c r="AQ56" s="102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102">
        <f t="shared" si="0"/>
        <v>0</v>
      </c>
      <c r="AQ57" s="102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102">
        <f t="shared" si="0"/>
        <v>0</v>
      </c>
      <c r="AQ58" s="102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102">
        <f t="shared" si="0"/>
        <v>0</v>
      </c>
      <c r="AQ59" s="102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102">
        <f t="shared" si="0"/>
        <v>0</v>
      </c>
      <c r="AQ60" s="102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102">
        <f t="shared" si="0"/>
        <v>0</v>
      </c>
      <c r="AQ61" s="102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102">
        <f t="shared" si="0"/>
        <v>0</v>
      </c>
      <c r="AQ62" s="102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102">
        <f t="shared" si="0"/>
        <v>0</v>
      </c>
      <c r="AQ63" s="102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102">
        <f t="shared" si="0"/>
        <v>0</v>
      </c>
      <c r="AQ64" s="102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102">
        <f t="shared" si="0"/>
        <v>0</v>
      </c>
      <c r="AQ65" s="102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102">
        <f t="shared" si="0"/>
        <v>0</v>
      </c>
      <c r="AQ66" s="102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102">
        <f t="shared" si="0"/>
        <v>0</v>
      </c>
      <c r="AQ67" s="102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102">
        <f t="shared" si="0"/>
        <v>0</v>
      </c>
      <c r="AQ68" s="102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102">
        <f t="shared" ref="AP69:AP132" si="1">SUMIF($E$3:$AN$3,$AP$1,$E69:$AN69)</f>
        <v>0</v>
      </c>
      <c r="AQ69" s="102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102">
        <f t="shared" si="1"/>
        <v>0</v>
      </c>
      <c r="AQ70" s="102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102">
        <f t="shared" si="1"/>
        <v>0</v>
      </c>
      <c r="AQ71" s="102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102">
        <f t="shared" si="1"/>
        <v>0</v>
      </c>
      <c r="AQ72" s="102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102">
        <f t="shared" si="1"/>
        <v>0</v>
      </c>
      <c r="AQ73" s="102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102">
        <f t="shared" si="1"/>
        <v>0</v>
      </c>
      <c r="AQ74" s="102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102">
        <f t="shared" si="1"/>
        <v>0</v>
      </c>
      <c r="AQ75" s="102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102">
        <f t="shared" si="1"/>
        <v>0</v>
      </c>
      <c r="AQ76" s="102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102">
        <f t="shared" si="1"/>
        <v>0</v>
      </c>
      <c r="AQ77" s="102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102">
        <f t="shared" si="1"/>
        <v>0</v>
      </c>
      <c r="AQ78" s="102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102">
        <f t="shared" si="1"/>
        <v>0</v>
      </c>
      <c r="AQ79" s="102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102">
        <f t="shared" si="1"/>
        <v>0</v>
      </c>
      <c r="AQ80" s="102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102">
        <f t="shared" si="1"/>
        <v>0</v>
      </c>
      <c r="AQ81" s="102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102">
        <f t="shared" si="1"/>
        <v>0</v>
      </c>
      <c r="AQ82" s="102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102">
        <f t="shared" si="1"/>
        <v>0</v>
      </c>
      <c r="AQ83" s="102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102">
        <f t="shared" si="1"/>
        <v>0</v>
      </c>
      <c r="AQ84" s="102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102">
        <f t="shared" si="1"/>
        <v>0</v>
      </c>
      <c r="AQ85" s="102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102">
        <f t="shared" si="1"/>
        <v>0</v>
      </c>
      <c r="AQ86" s="102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102">
        <f t="shared" si="1"/>
        <v>0</v>
      </c>
      <c r="AQ87" s="102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102">
        <f t="shared" si="1"/>
        <v>0</v>
      </c>
      <c r="AQ88" s="102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102">
        <f t="shared" si="1"/>
        <v>0</v>
      </c>
      <c r="AQ89" s="102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102">
        <f t="shared" si="1"/>
        <v>0</v>
      </c>
      <c r="AQ90" s="102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102">
        <f t="shared" si="1"/>
        <v>0</v>
      </c>
      <c r="AQ91" s="102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102">
        <f t="shared" si="1"/>
        <v>0</v>
      </c>
      <c r="AQ92" s="102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102">
        <f t="shared" si="1"/>
        <v>0</v>
      </c>
      <c r="AQ93" s="102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102">
        <f t="shared" si="1"/>
        <v>0</v>
      </c>
      <c r="AQ94" s="102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102">
        <f t="shared" si="1"/>
        <v>0</v>
      </c>
      <c r="AQ95" s="102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102">
        <f t="shared" si="1"/>
        <v>0</v>
      </c>
      <c r="AQ96" s="102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102">
        <f t="shared" si="1"/>
        <v>0</v>
      </c>
      <c r="AQ97" s="102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102">
        <f t="shared" si="1"/>
        <v>0</v>
      </c>
      <c r="AQ98" s="102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102">
        <f t="shared" si="1"/>
        <v>0</v>
      </c>
      <c r="AQ99" s="102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102">
        <f t="shared" si="1"/>
        <v>0</v>
      </c>
      <c r="AQ100" s="102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102">
        <f t="shared" si="1"/>
        <v>0</v>
      </c>
      <c r="AQ101" s="102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102">
        <f t="shared" si="1"/>
        <v>0</v>
      </c>
      <c r="AQ102" s="102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102">
        <f t="shared" si="1"/>
        <v>0</v>
      </c>
      <c r="AQ103" s="102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102">
        <f t="shared" si="1"/>
        <v>0</v>
      </c>
      <c r="AQ104" s="102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102">
        <f t="shared" si="1"/>
        <v>0</v>
      </c>
      <c r="AQ105" s="102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102">
        <f t="shared" si="1"/>
        <v>0</v>
      </c>
      <c r="AQ106" s="102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102">
        <f t="shared" si="1"/>
        <v>0</v>
      </c>
      <c r="AQ107" s="102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102">
        <f t="shared" si="1"/>
        <v>0</v>
      </c>
      <c r="AQ108" s="102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102">
        <f t="shared" si="1"/>
        <v>0</v>
      </c>
      <c r="AQ109" s="102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102">
        <f t="shared" si="1"/>
        <v>0</v>
      </c>
      <c r="AQ110" s="102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102">
        <f t="shared" si="1"/>
        <v>0</v>
      </c>
      <c r="AQ111" s="102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102">
        <f t="shared" si="1"/>
        <v>0</v>
      </c>
      <c r="AQ112" s="102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102">
        <f t="shared" si="1"/>
        <v>0</v>
      </c>
      <c r="AQ113" s="102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102">
        <f t="shared" si="1"/>
        <v>0</v>
      </c>
      <c r="AQ114" s="102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102">
        <f t="shared" si="1"/>
        <v>0</v>
      </c>
      <c r="AQ115" s="102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102">
        <f t="shared" si="1"/>
        <v>0</v>
      </c>
      <c r="AQ116" s="102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102">
        <f t="shared" si="1"/>
        <v>0</v>
      </c>
      <c r="AQ117" s="102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102">
        <f t="shared" si="1"/>
        <v>0</v>
      </c>
      <c r="AQ118" s="102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102">
        <f t="shared" si="1"/>
        <v>0</v>
      </c>
      <c r="AQ119" s="102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102">
        <f t="shared" si="1"/>
        <v>0</v>
      </c>
      <c r="AQ120" s="102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102">
        <f t="shared" si="1"/>
        <v>0</v>
      </c>
      <c r="AQ121" s="102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102">
        <f t="shared" si="1"/>
        <v>0</v>
      </c>
      <c r="AQ122" s="102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102">
        <f t="shared" si="1"/>
        <v>0</v>
      </c>
      <c r="AQ123" s="102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102">
        <f t="shared" si="1"/>
        <v>0</v>
      </c>
      <c r="AQ124" s="102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102">
        <f t="shared" si="1"/>
        <v>0</v>
      </c>
      <c r="AQ125" s="102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102">
        <f t="shared" si="1"/>
        <v>0</v>
      </c>
      <c r="AQ126" s="102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102">
        <f t="shared" si="1"/>
        <v>0</v>
      </c>
      <c r="AQ127" s="102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102">
        <f t="shared" si="1"/>
        <v>0</v>
      </c>
      <c r="AQ128" s="102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102">
        <f t="shared" si="1"/>
        <v>0</v>
      </c>
      <c r="AQ129" s="102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102">
        <f t="shared" si="1"/>
        <v>0</v>
      </c>
      <c r="AQ130" s="102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102">
        <f t="shared" si="1"/>
        <v>0</v>
      </c>
      <c r="AQ131" s="102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102">
        <f t="shared" si="1"/>
        <v>0</v>
      </c>
      <c r="AQ132" s="102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102">
        <f t="shared" ref="AP133:AP159" si="2">SUMIF($E$3:$AN$3,$AP$1,$E133:$AN133)</f>
        <v>0</v>
      </c>
      <c r="AQ133" s="102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102">
        <f t="shared" si="2"/>
        <v>0</v>
      </c>
      <c r="AQ134" s="102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102">
        <f t="shared" si="2"/>
        <v>0</v>
      </c>
      <c r="AQ135" s="102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102">
        <f t="shared" si="2"/>
        <v>0</v>
      </c>
      <c r="AQ136" s="102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102">
        <f t="shared" si="2"/>
        <v>0</v>
      </c>
      <c r="AQ137" s="102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102">
        <f t="shared" si="2"/>
        <v>0</v>
      </c>
      <c r="AQ138" s="102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102">
        <f t="shared" si="2"/>
        <v>0</v>
      </c>
      <c r="AQ139" s="102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102">
        <f t="shared" si="2"/>
        <v>0</v>
      </c>
      <c r="AQ140" s="102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102">
        <f t="shared" si="2"/>
        <v>0</v>
      </c>
      <c r="AQ141" s="102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102">
        <f t="shared" si="2"/>
        <v>0</v>
      </c>
      <c r="AQ142" s="102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102">
        <f t="shared" si="2"/>
        <v>0</v>
      </c>
      <c r="AQ143" s="102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102">
        <f t="shared" si="2"/>
        <v>0</v>
      </c>
      <c r="AQ144" s="102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102">
        <f t="shared" si="2"/>
        <v>0</v>
      </c>
      <c r="AQ145" s="102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102">
        <f t="shared" si="2"/>
        <v>0</v>
      </c>
      <c r="AQ146" s="102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102">
        <f t="shared" si="2"/>
        <v>0</v>
      </c>
      <c r="AQ147" s="102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102">
        <f t="shared" si="2"/>
        <v>0</v>
      </c>
      <c r="AQ148" s="102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102">
        <f t="shared" si="2"/>
        <v>0</v>
      </c>
      <c r="AQ149" s="102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102">
        <f t="shared" si="2"/>
        <v>0</v>
      </c>
      <c r="AQ150" s="102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102">
        <f t="shared" si="2"/>
        <v>0</v>
      </c>
      <c r="AQ151" s="102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102">
        <f t="shared" si="2"/>
        <v>0</v>
      </c>
      <c r="AQ152" s="102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102">
        <f t="shared" si="2"/>
        <v>0</v>
      </c>
      <c r="AQ153" s="102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102">
        <f t="shared" si="2"/>
        <v>0</v>
      </c>
      <c r="AQ154" s="102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102">
        <f t="shared" si="2"/>
        <v>0</v>
      </c>
      <c r="AQ155" s="102">
        <f>SUMIF($E$2:$AN$2,"&lt;="&amp;VLOOKUP($AP$1,#REF!,6,0),$E155:$AN155)</f>
        <v>0</v>
      </c>
    </row>
    <row r="156" spans="1:43" x14ac:dyDescent="0.2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102">
        <f t="shared" si="2"/>
        <v>0</v>
      </c>
      <c r="AQ156" s="102">
        <f>SUMIF($E$2:$AN$2,"&lt;="&amp;VLOOKUP($AP$1,#REF!,6,0),$E156:$AN156)</f>
        <v>0</v>
      </c>
    </row>
    <row r="157" spans="1:43" x14ac:dyDescent="0.2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102">
        <f t="shared" si="2"/>
        <v>0</v>
      </c>
      <c r="AQ157" s="102">
        <f>SUMIF($E$2:$AN$2,"&lt;="&amp;VLOOKUP($AP$1,#REF!,6,0),$E157:$AN157)</f>
        <v>0</v>
      </c>
    </row>
    <row r="158" spans="1:43" x14ac:dyDescent="0.2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102">
        <f t="shared" si="2"/>
        <v>0</v>
      </c>
      <c r="AQ158" s="102">
        <f>SUMIF($E$2:$AN$2,"&lt;="&amp;VLOOKUP($AP$1,#REF!,6,0),$E158:$AN158)</f>
        <v>0</v>
      </c>
    </row>
    <row r="159" spans="1:43" x14ac:dyDescent="0.2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102">
        <f t="shared" si="2"/>
        <v>0</v>
      </c>
      <c r="AQ159" s="102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style="107" bestFit="1" customWidth="1"/>
    <col min="3" max="8" width="12.5703125" customWidth="1"/>
  </cols>
  <sheetData>
    <row r="1" spans="1:16" x14ac:dyDescent="0.25">
      <c r="A1" s="101" t="e">
        <f>#REF!</f>
        <v>#REF!</v>
      </c>
    </row>
    <row r="2" spans="1:16" x14ac:dyDescent="0.25">
      <c r="A2" s="106"/>
    </row>
    <row r="3" spans="1:16" x14ac:dyDescent="0.25">
      <c r="A3" s="103" t="s">
        <v>387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25">
      <c r="A4" s="103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25">
      <c r="A5" s="103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25">
      <c r="A6" s="103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25">
      <c r="A7" s="103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25">
      <c r="A8" s="103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25">
      <c r="A9" s="103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25">
      <c r="A10" s="103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103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103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103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103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103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103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103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103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103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103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103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103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103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103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103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103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103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103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103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103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103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103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103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103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103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103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103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103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103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106"/>
    </row>
    <row r="41" spans="1:16" x14ac:dyDescent="0.25">
      <c r="A41" s="103" t="s">
        <v>392</v>
      </c>
      <c r="B41" s="104"/>
      <c r="C41" s="105">
        <f>SUMIF($B:$B,$A$1,C:C)</f>
        <v>0</v>
      </c>
      <c r="D41" s="105">
        <f t="shared" ref="D41:H41" si="0">SUMIF($B:$B,$A$1,D:D)</f>
        <v>0</v>
      </c>
      <c r="E41" s="105">
        <f t="shared" si="0"/>
        <v>0</v>
      </c>
      <c r="F41" s="105">
        <f t="shared" si="0"/>
        <v>0</v>
      </c>
      <c r="G41" s="105">
        <f t="shared" si="0"/>
        <v>0</v>
      </c>
      <c r="H41" s="105">
        <f t="shared" si="0"/>
        <v>0</v>
      </c>
    </row>
    <row r="42" spans="1:16" x14ac:dyDescent="0.25">
      <c r="A42" s="103" t="s">
        <v>393</v>
      </c>
      <c r="B42" s="104"/>
      <c r="C42" s="105">
        <f>SUMIF($A:$A,"&lt;="&amp;VLOOKUP($A$1,#REF!,6,0),C:C)</f>
        <v>0</v>
      </c>
      <c r="D42" s="105">
        <f>SUMIF($A:$A,"&lt;="&amp;VLOOKUP($A$1,#REF!,6,0),D:D)</f>
        <v>0</v>
      </c>
      <c r="E42" s="105">
        <f>SUMIF($A:$A,"&lt;="&amp;VLOOKUP($A$1,#REF!,6,0),E:E)</f>
        <v>0</v>
      </c>
      <c r="F42" s="105">
        <f>SUMIF($A:$A,"&lt;="&amp;VLOOKUP($A$1,#REF!,6,0),F:F)</f>
        <v>0</v>
      </c>
      <c r="G42" s="105">
        <f>SUMIF($A:$A,"&lt;="&amp;VLOOKUP($A$1,#REF!,6,0),G:G)</f>
        <v>0</v>
      </c>
      <c r="H42" s="105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bestFit="1" customWidth="1"/>
    <col min="2" max="2" width="7" bestFit="1" customWidth="1"/>
    <col min="3" max="8" width="12.7109375" customWidth="1"/>
  </cols>
  <sheetData>
    <row r="1" spans="1:13" x14ac:dyDescent="0.25">
      <c r="A1" s="101" t="e">
        <f>#REF!</f>
        <v>#REF!</v>
      </c>
    </row>
    <row r="2" spans="1:13" x14ac:dyDescent="0.25">
      <c r="A2" s="104"/>
    </row>
    <row r="3" spans="1:13" x14ac:dyDescent="0.25">
      <c r="A3" s="103" t="s">
        <v>387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25">
      <c r="A4" s="103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25">
      <c r="A5" s="103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25">
      <c r="A6" s="103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25">
      <c r="A7" s="103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25">
      <c r="A8" s="103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25">
      <c r="A9" s="103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25">
      <c r="A10" s="103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25">
      <c r="A11" s="103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25">
      <c r="A12" s="103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25">
      <c r="A13" s="103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25">
      <c r="A14" s="103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25">
      <c r="A15" s="103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25">
      <c r="A16" s="103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25">
      <c r="A17" s="103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25">
      <c r="A18" s="103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25">
      <c r="A19" s="103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25">
      <c r="A20" s="103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25">
      <c r="A21" s="103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25">
      <c r="A22" s="103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25">
      <c r="A23" s="103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25">
      <c r="A24" s="103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25">
      <c r="A25" s="103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25">
      <c r="A26" s="103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25">
      <c r="A27" s="103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25">
      <c r="A28" s="103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25">
      <c r="A29" s="103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25">
      <c r="A30" s="103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25">
      <c r="A31" s="103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25">
      <c r="A32" s="103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25">
      <c r="A33" s="103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25">
      <c r="A34" s="103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25">
      <c r="A35" s="103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25">
      <c r="A36" s="103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25">
      <c r="A37" s="103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25">
      <c r="A38" s="103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25">
      <c r="A39" s="103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25">
      <c r="A40" s="104"/>
    </row>
    <row r="41" spans="1:13" x14ac:dyDescent="0.25">
      <c r="A41" s="103" t="s">
        <v>392</v>
      </c>
      <c r="B41" s="104"/>
      <c r="C41" s="105">
        <f>SUMIF($B:$B,$A$1,C:C)</f>
        <v>0</v>
      </c>
      <c r="D41" s="105">
        <f t="shared" ref="D41:H41" si="0">SUMIF($B:$B,$A$1,D:D)</f>
        <v>0</v>
      </c>
      <c r="E41" s="105">
        <f t="shared" si="0"/>
        <v>0</v>
      </c>
      <c r="F41" s="105">
        <f t="shared" si="0"/>
        <v>0</v>
      </c>
      <c r="G41" s="105">
        <f t="shared" si="0"/>
        <v>0</v>
      </c>
      <c r="H41" s="105">
        <f t="shared" si="0"/>
        <v>0</v>
      </c>
    </row>
    <row r="42" spans="1:13" x14ac:dyDescent="0.25">
      <c r="A42" s="103" t="s">
        <v>393</v>
      </c>
      <c r="B42" s="104"/>
      <c r="C42" s="105">
        <f>SUMIF($A:$A,"&lt;="&amp;VLOOKUP($A$1,#REF!,6,0),C:C)</f>
        <v>0</v>
      </c>
      <c r="D42" s="105">
        <f>SUMIF($A:$A,"&lt;="&amp;VLOOKUP($A$1,#REF!,6,0),D:D)</f>
        <v>0</v>
      </c>
      <c r="E42" s="105">
        <f>SUMIF($A:$A,"&lt;="&amp;VLOOKUP($A$1,#REF!,6,0),E:E)</f>
        <v>0</v>
      </c>
      <c r="F42" s="105">
        <f>SUMIF($A:$A,"&lt;="&amp;VLOOKUP($A$1,#REF!,6,0),F:F)</f>
        <v>0</v>
      </c>
      <c r="G42" s="105">
        <f>SUMIF($A:$A,"&lt;="&amp;VLOOKUP($A$1,#REF!,6,0),G:G)</f>
        <v>0</v>
      </c>
      <c r="H42" s="105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bestFit="1" customWidth="1"/>
    <col min="2" max="2" width="7" bestFit="1" customWidth="1"/>
    <col min="3" max="8" width="10.7109375" customWidth="1"/>
  </cols>
  <sheetData>
    <row r="1" spans="1:14" x14ac:dyDescent="0.25">
      <c r="A1" s="101" t="e">
        <f>#REF!</f>
        <v>#REF!</v>
      </c>
    </row>
    <row r="2" spans="1:14" x14ac:dyDescent="0.25">
      <c r="A2" s="104"/>
    </row>
    <row r="3" spans="1:14" x14ac:dyDescent="0.25">
      <c r="A3" s="103" t="s">
        <v>387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25">
      <c r="A4" s="103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25">
      <c r="A5" s="103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25">
      <c r="A6" s="103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25">
      <c r="A7" s="103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25">
      <c r="A8" s="103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25">
      <c r="A9" s="103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25">
      <c r="A10" s="103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25">
      <c r="A11" s="103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25">
      <c r="A12" s="103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25">
      <c r="A13" s="103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25">
      <c r="A14" s="103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25">
      <c r="A15" s="103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25">
      <c r="A16" s="103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25">
      <c r="A17" s="103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25">
      <c r="A18" s="103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25">
      <c r="A19" s="103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25">
      <c r="A20" s="103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25">
      <c r="A21" s="103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25">
      <c r="A22" s="103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25">
      <c r="A23" s="103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25">
      <c r="A24" s="103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25">
      <c r="A25" s="103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25">
      <c r="A26" s="103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25">
      <c r="A27" s="103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25">
      <c r="A28" s="103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25">
      <c r="A29" s="103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25">
      <c r="A30" s="103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25">
      <c r="A31" s="103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25">
      <c r="A32" s="103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25">
      <c r="A33" s="103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25">
      <c r="A34" s="103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25">
      <c r="A35" s="103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25">
      <c r="A36" s="103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25">
      <c r="A37" s="103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25">
      <c r="A38" s="103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25">
      <c r="A39" s="103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25">
      <c r="A40" s="104"/>
    </row>
    <row r="41" spans="1:14" x14ac:dyDescent="0.25">
      <c r="A41" s="103" t="s">
        <v>392</v>
      </c>
      <c r="B41" s="104"/>
      <c r="C41" s="105">
        <f>SUMIF($B:$B,$A$1,C:C)</f>
        <v>0</v>
      </c>
      <c r="D41" s="105">
        <f t="shared" ref="D41:H41" si="0">SUMIF($B:$B,$A$1,D:D)</f>
        <v>0</v>
      </c>
      <c r="E41" s="105">
        <f t="shared" si="0"/>
        <v>0</v>
      </c>
      <c r="F41" s="105">
        <f t="shared" si="0"/>
        <v>0</v>
      </c>
      <c r="G41" s="105">
        <f t="shared" si="0"/>
        <v>0</v>
      </c>
      <c r="H41" s="105">
        <f t="shared" si="0"/>
        <v>0</v>
      </c>
    </row>
    <row r="42" spans="1:14" x14ac:dyDescent="0.25">
      <c r="A42" s="103" t="s">
        <v>393</v>
      </c>
      <c r="B42" s="104"/>
      <c r="C42" s="105">
        <f>SUMIF($A:$A,"&lt;="&amp;VLOOKUP($A$1,#REF!,6,0),C:C)</f>
        <v>0</v>
      </c>
      <c r="D42" s="105">
        <f>SUMIF($A:$A,"&lt;="&amp;VLOOKUP($A$1,#REF!,6,0),D:D)</f>
        <v>0</v>
      </c>
      <c r="E42" s="105">
        <f>SUMIF($A:$A,"&lt;="&amp;VLOOKUP($A$1,#REF!,6,0),E:E)</f>
        <v>0</v>
      </c>
      <c r="F42" s="105">
        <f>SUMIF($A:$A,"&lt;="&amp;VLOOKUP($A$1,#REF!,6,0),F:F)</f>
        <v>0</v>
      </c>
      <c r="G42" s="105">
        <f>SUMIF($A:$A,"&lt;="&amp;VLOOKUP($A$1,#REF!,6,0),G:G)</f>
        <v>0</v>
      </c>
      <c r="H42" s="105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>
    <tabColor theme="4" tint="-0.249977111117893"/>
    <pageSetUpPr fitToPage="1"/>
  </sheetPr>
  <dimension ref="A1:S33"/>
  <sheetViews>
    <sheetView showGridLines="0" tabSelected="1" zoomScale="85" zoomScaleNormal="85" zoomScaleSheetLayoutView="70" workbookViewId="0">
      <selection activeCell="A5" sqref="A5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x14ac:dyDescent="0.25">
      <c r="A1" s="152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s="68" customFormat="1" ht="47.45" customHeight="1" x14ac:dyDescent="0.25">
      <c r="A2" s="156"/>
      <c r="B2" s="157"/>
      <c r="C2" s="153" t="s">
        <v>420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9" s="59" customFormat="1" ht="16.149999999999999" customHeight="1" x14ac:dyDescent="0.25">
      <c r="A3" s="58"/>
      <c r="B3" s="60"/>
      <c r="C3" s="155" t="s">
        <v>465</v>
      </c>
      <c r="D3" s="155"/>
      <c r="E3" s="155"/>
      <c r="F3" s="155"/>
      <c r="G3" s="61"/>
      <c r="H3" s="155" t="s">
        <v>466</v>
      </c>
      <c r="I3" s="155"/>
      <c r="J3" s="155"/>
      <c r="K3" s="155"/>
      <c r="L3" s="61"/>
      <c r="M3" s="155" t="s">
        <v>369</v>
      </c>
      <c r="N3" s="155"/>
      <c r="O3" s="155"/>
      <c r="P3" s="155"/>
      <c r="Q3" s="62"/>
      <c r="S3" s="63"/>
    </row>
    <row r="4" spans="1:19" s="59" customFormat="1" ht="16.149999999999999" customHeight="1" x14ac:dyDescent="0.25">
      <c r="A4" s="64" t="s">
        <v>68</v>
      </c>
      <c r="B4" s="65" t="s">
        <v>69</v>
      </c>
      <c r="C4" s="66" t="s">
        <v>70</v>
      </c>
      <c r="D4" s="66" t="s">
        <v>71</v>
      </c>
      <c r="E4" s="66" t="s">
        <v>72</v>
      </c>
      <c r="F4" s="66" t="s">
        <v>73</v>
      </c>
      <c r="G4" s="61" t="s">
        <v>455</v>
      </c>
      <c r="H4" s="66" t="s">
        <v>70</v>
      </c>
      <c r="I4" s="66" t="s">
        <v>71</v>
      </c>
      <c r="J4" s="66" t="s">
        <v>72</v>
      </c>
      <c r="K4" s="66" t="s">
        <v>73</v>
      </c>
      <c r="L4" s="61" t="s">
        <v>455</v>
      </c>
      <c r="M4" s="66" t="s">
        <v>70</v>
      </c>
      <c r="N4" s="66" t="s">
        <v>71</v>
      </c>
      <c r="O4" s="66" t="s">
        <v>72</v>
      </c>
      <c r="P4" s="66" t="s">
        <v>73</v>
      </c>
      <c r="Q4" s="68"/>
    </row>
    <row r="5" spans="1:19" ht="19.5" customHeight="1" x14ac:dyDescent="0.25">
      <c r="A5" s="9">
        <v>1337</v>
      </c>
      <c r="B5" s="10" t="s">
        <v>406</v>
      </c>
      <c r="C5" s="11">
        <v>1689.2458792</v>
      </c>
      <c r="D5" s="11">
        <v>1084.6261921500002</v>
      </c>
      <c r="E5" s="11">
        <v>699.53892900000005</v>
      </c>
      <c r="F5" s="11">
        <v>-94.919241950000242</v>
      </c>
      <c r="G5" s="11">
        <v>978.15421406999997</v>
      </c>
      <c r="H5" s="11">
        <v>978.15421406999997</v>
      </c>
      <c r="I5" s="11">
        <v>633.30024814000001</v>
      </c>
      <c r="J5" s="11">
        <v>415.05551129000003</v>
      </c>
      <c r="K5" s="11">
        <v>-70.201545360000068</v>
      </c>
      <c r="L5" s="11"/>
      <c r="M5" s="11">
        <v>-711.09166513000002</v>
      </c>
      <c r="N5" s="11">
        <v>-451.32594401000017</v>
      </c>
      <c r="O5" s="11">
        <v>-284.48341771000003</v>
      </c>
      <c r="P5" s="11">
        <v>24.717696590000173</v>
      </c>
    </row>
    <row r="6" spans="1:19" s="15" customFormat="1" ht="19.5" customHeight="1" x14ac:dyDescent="0.25">
      <c r="A6" s="12">
        <v>1310</v>
      </c>
      <c r="B6" s="13" t="s">
        <v>401</v>
      </c>
      <c r="C6" s="34">
        <v>898.38904074999959</v>
      </c>
      <c r="D6" s="34">
        <v>524.54093963000003</v>
      </c>
      <c r="E6" s="34">
        <v>21.742945629999998</v>
      </c>
      <c r="F6" s="34">
        <v>352.10515548999956</v>
      </c>
      <c r="G6" s="57">
        <v>902.95134360000031</v>
      </c>
      <c r="H6" s="34">
        <v>902.95134360000031</v>
      </c>
      <c r="I6" s="34">
        <v>541.27800483999999</v>
      </c>
      <c r="J6" s="34">
        <v>13.553186430000002</v>
      </c>
      <c r="K6" s="34">
        <v>348.12015233000034</v>
      </c>
      <c r="L6" s="14"/>
      <c r="M6" s="34">
        <v>4.5623028500007194</v>
      </c>
      <c r="N6" s="34">
        <v>16.737065209999969</v>
      </c>
      <c r="O6" s="34">
        <v>-8.1897591999999957</v>
      </c>
      <c r="P6" s="34">
        <v>-3.9850031599992537</v>
      </c>
    </row>
    <row r="7" spans="1:19" ht="19.5" customHeight="1" x14ac:dyDescent="0.25">
      <c r="A7" s="9">
        <v>1331</v>
      </c>
      <c r="B7" s="10" t="s">
        <v>405</v>
      </c>
      <c r="C7" s="32">
        <v>-253.88319913999999</v>
      </c>
      <c r="D7" s="32">
        <v>-173.59036493000002</v>
      </c>
      <c r="E7" s="32">
        <v>0</v>
      </c>
      <c r="F7" s="32">
        <v>-80.292834209999967</v>
      </c>
      <c r="G7" s="11">
        <v>260.99941924000001</v>
      </c>
      <c r="H7" s="32">
        <v>-260.99941924000001</v>
      </c>
      <c r="I7" s="32">
        <v>-179.03018034999999</v>
      </c>
      <c r="J7" s="32">
        <v>0</v>
      </c>
      <c r="K7" s="32">
        <v>-81.969238890000014</v>
      </c>
      <c r="L7" s="16"/>
      <c r="M7" s="32">
        <v>-7.1162201000000209</v>
      </c>
      <c r="N7" s="32">
        <v>-5.4398154199999738</v>
      </c>
      <c r="O7" s="32">
        <v>0</v>
      </c>
      <c r="P7" s="32">
        <v>-1.6764046800000472</v>
      </c>
    </row>
    <row r="8" spans="1:19" s="15" customFormat="1" ht="19.5" customHeight="1" x14ac:dyDescent="0.25">
      <c r="A8" s="12">
        <v>1320</v>
      </c>
      <c r="B8" s="13" t="s">
        <v>403</v>
      </c>
      <c r="C8" s="34">
        <v>40.661434360000008</v>
      </c>
      <c r="D8" s="34">
        <v>27.706272859999999</v>
      </c>
      <c r="E8" s="34">
        <v>8.04699265</v>
      </c>
      <c r="F8" s="34">
        <v>4.9081688500000098</v>
      </c>
      <c r="G8" s="57">
        <v>99.610471189999998</v>
      </c>
      <c r="H8" s="34">
        <v>99.610471189999998</v>
      </c>
      <c r="I8" s="34">
        <v>67.322466980000002</v>
      </c>
      <c r="J8" s="34">
        <v>24.975478930000001</v>
      </c>
      <c r="K8" s="34">
        <v>7.3125252799999956</v>
      </c>
      <c r="L8" s="14"/>
      <c r="M8" s="34">
        <v>58.94903682999999</v>
      </c>
      <c r="N8" s="34">
        <v>39.616194120000003</v>
      </c>
      <c r="O8" s="34">
        <v>16.928486280000001</v>
      </c>
      <c r="P8" s="34">
        <v>2.4043564299999858</v>
      </c>
    </row>
    <row r="9" spans="1:19" ht="19.5" customHeight="1" x14ac:dyDescent="0.25">
      <c r="A9" s="9">
        <v>1993</v>
      </c>
      <c r="B9" s="10" t="s">
        <v>410</v>
      </c>
      <c r="C9" s="32">
        <v>-3.5886858599999996</v>
      </c>
      <c r="D9" s="32">
        <v>-1.7613595099999999</v>
      </c>
      <c r="E9" s="32">
        <v>0</v>
      </c>
      <c r="F9" s="32">
        <v>-1.8273263499999997</v>
      </c>
      <c r="G9" s="11">
        <v>41.533436000000002</v>
      </c>
      <c r="H9" s="32">
        <v>41.533436000000002</v>
      </c>
      <c r="I9" s="32">
        <v>-0.41484300000000002</v>
      </c>
      <c r="J9" s="32">
        <v>0</v>
      </c>
      <c r="K9" s="32">
        <v>41.948278999999999</v>
      </c>
      <c r="L9" s="16"/>
      <c r="M9" s="32">
        <v>45.12212186</v>
      </c>
      <c r="N9" s="32">
        <v>1.3465165099999998</v>
      </c>
      <c r="O9" s="32">
        <v>0</v>
      </c>
      <c r="P9" s="32">
        <v>43.775605349999999</v>
      </c>
    </row>
    <row r="10" spans="1:19" s="15" customFormat="1" ht="19.5" customHeight="1" x14ac:dyDescent="0.25">
      <c r="A10" s="12">
        <v>1102</v>
      </c>
      <c r="B10" s="13" t="s">
        <v>399</v>
      </c>
      <c r="C10" s="34">
        <v>37.362042600000009</v>
      </c>
      <c r="D10" s="34">
        <v>14.572267349999999</v>
      </c>
      <c r="E10" s="34">
        <v>1.4825200300000001</v>
      </c>
      <c r="F10" s="34">
        <v>21.307255220000012</v>
      </c>
      <c r="G10" s="57">
        <v>37.590285070000014</v>
      </c>
      <c r="H10" s="34">
        <v>37.590285070000014</v>
      </c>
      <c r="I10" s="34">
        <v>14.17391858</v>
      </c>
      <c r="J10" s="34">
        <v>13.971644660000001</v>
      </c>
      <c r="K10" s="34">
        <v>9.4447218300000149</v>
      </c>
      <c r="L10" s="14"/>
      <c r="M10" s="34">
        <v>0.22824247000000497</v>
      </c>
      <c r="N10" s="34">
        <v>-0.39834876999999835</v>
      </c>
      <c r="O10" s="34">
        <v>12.489124630000001</v>
      </c>
      <c r="P10" s="34">
        <v>-11.862533389999998</v>
      </c>
    </row>
    <row r="11" spans="1:19" ht="19.5" customHeight="1" x14ac:dyDescent="0.25">
      <c r="A11" s="9">
        <v>1311</v>
      </c>
      <c r="B11" s="10" t="s">
        <v>402</v>
      </c>
      <c r="C11" s="32">
        <v>17.753236309999998</v>
      </c>
      <c r="D11" s="32">
        <v>12.24598175</v>
      </c>
      <c r="E11" s="32">
        <v>0</v>
      </c>
      <c r="F11" s="32">
        <v>5.507254559999998</v>
      </c>
      <c r="G11" s="11">
        <v>17.677132330000006</v>
      </c>
      <c r="H11" s="32">
        <v>17.677132330000006</v>
      </c>
      <c r="I11" s="32">
        <v>12.357750649999998</v>
      </c>
      <c r="J11" s="32">
        <v>0</v>
      </c>
      <c r="K11" s="32">
        <v>5.3193816800000082</v>
      </c>
      <c r="L11" s="32"/>
      <c r="M11" s="32">
        <v>-7.6103979999992077E-2</v>
      </c>
      <c r="N11" s="32">
        <v>0.11176889999999773</v>
      </c>
      <c r="O11" s="32">
        <v>0</v>
      </c>
      <c r="P11" s="32">
        <v>-0.18787287999998981</v>
      </c>
    </row>
    <row r="12" spans="1:19" s="15" customFormat="1" ht="19.149999999999999" customHeight="1" x14ac:dyDescent="0.25">
      <c r="A12" s="12">
        <v>1910</v>
      </c>
      <c r="B12" s="13" t="s">
        <v>88</v>
      </c>
      <c r="C12" s="34">
        <v>33.313918000000001</v>
      </c>
      <c r="D12" s="34">
        <v>0</v>
      </c>
      <c r="E12" s="34">
        <v>48.551183759999994</v>
      </c>
      <c r="F12" s="34">
        <v>-15.237265759999993</v>
      </c>
      <c r="G12" s="57">
        <v>17.199166999999999</v>
      </c>
      <c r="H12" s="34">
        <v>17.199166999999999</v>
      </c>
      <c r="I12" s="34">
        <v>0</v>
      </c>
      <c r="J12" s="34">
        <v>17.169577090000001</v>
      </c>
      <c r="K12" s="34">
        <v>2.9589909999998554E-2</v>
      </c>
      <c r="L12" s="14"/>
      <c r="M12" s="34">
        <v>-16.114751000000002</v>
      </c>
      <c r="N12" s="34">
        <v>0</v>
      </c>
      <c r="O12" s="34">
        <v>-31.381606669999993</v>
      </c>
      <c r="P12" s="34">
        <v>15.266855669999991</v>
      </c>
    </row>
    <row r="13" spans="1:19" ht="19.5" customHeight="1" x14ac:dyDescent="0.25">
      <c r="A13" s="9">
        <v>1330</v>
      </c>
      <c r="B13" s="10" t="s">
        <v>404</v>
      </c>
      <c r="C13" s="32">
        <v>-10.781244530000007</v>
      </c>
      <c r="D13" s="32">
        <v>-7.1340007200000022</v>
      </c>
      <c r="E13" s="32">
        <v>-1.2648199999999998E-2</v>
      </c>
      <c r="F13" s="32">
        <v>-3.6345956100000052</v>
      </c>
      <c r="G13" s="11">
        <v>9.9348378099999994</v>
      </c>
      <c r="H13" s="32">
        <v>-9.9348378099999994</v>
      </c>
      <c r="I13" s="32">
        <v>-6.5477691200000017</v>
      </c>
      <c r="J13" s="32">
        <v>-9.4743700000000011E-3</v>
      </c>
      <c r="K13" s="32">
        <v>-3.3775943199999978</v>
      </c>
      <c r="L13" s="16"/>
      <c r="M13" s="32">
        <v>0.84640672000000805</v>
      </c>
      <c r="N13" s="32">
        <v>0.58623160000000052</v>
      </c>
      <c r="O13" s="32">
        <v>3.1738299999999973E-3</v>
      </c>
      <c r="P13" s="32">
        <v>0.25700129000000754</v>
      </c>
    </row>
    <row r="14" spans="1:19" s="15" customFormat="1" ht="19.5" customHeight="1" x14ac:dyDescent="0.25">
      <c r="A14" s="12">
        <v>1101</v>
      </c>
      <c r="B14" s="13" t="s">
        <v>398</v>
      </c>
      <c r="C14" s="34">
        <v>3.7664800000000023</v>
      </c>
      <c r="D14" s="34">
        <v>2.0652525499999999</v>
      </c>
      <c r="E14" s="34">
        <v>0.108721</v>
      </c>
      <c r="F14" s="34">
        <v>1.5925064500000023</v>
      </c>
      <c r="G14" s="57">
        <v>4.9885536300000002</v>
      </c>
      <c r="H14" s="34">
        <v>4.9885536300000002</v>
      </c>
      <c r="I14" s="34">
        <v>2.4166622500000012</v>
      </c>
      <c r="J14" s="34">
        <v>6.2279310000000004E-2</v>
      </c>
      <c r="K14" s="34">
        <v>2.5096120699999989</v>
      </c>
      <c r="L14" s="34"/>
      <c r="M14" s="34">
        <v>1.2220736299999979</v>
      </c>
      <c r="N14" s="34">
        <v>0.35140970000000138</v>
      </c>
      <c r="O14" s="34">
        <v>-4.6441689999999994E-2</v>
      </c>
      <c r="P14" s="34">
        <v>0.91710561999999651</v>
      </c>
    </row>
    <row r="15" spans="1:19" ht="19.5" customHeight="1" x14ac:dyDescent="0.25">
      <c r="A15" s="9">
        <v>1340</v>
      </c>
      <c r="B15" s="10" t="s">
        <v>85</v>
      </c>
      <c r="C15" s="32">
        <v>10.117193350000001</v>
      </c>
      <c r="D15" s="32">
        <v>0</v>
      </c>
      <c r="E15" s="32">
        <v>-3.6402437200000017</v>
      </c>
      <c r="F15" s="32">
        <v>13.757437070000002</v>
      </c>
      <c r="G15" s="11">
        <v>1.8355914600000001</v>
      </c>
      <c r="H15" s="32">
        <v>1.8355914600000001</v>
      </c>
      <c r="I15" s="32">
        <v>0</v>
      </c>
      <c r="J15" s="32">
        <v>-9.079584839999999</v>
      </c>
      <c r="K15" s="32">
        <v>10.915176299999999</v>
      </c>
      <c r="L15" s="16"/>
      <c r="M15" s="32">
        <v>-8.281601890000001</v>
      </c>
      <c r="N15" s="32">
        <v>0</v>
      </c>
      <c r="O15" s="32">
        <v>-5.4393411199999973</v>
      </c>
      <c r="P15" s="32">
        <v>-2.8422607700000038</v>
      </c>
    </row>
    <row r="16" spans="1:19" s="15" customFormat="1" ht="19.5" customHeight="1" x14ac:dyDescent="0.25">
      <c r="A16" s="12">
        <v>1350</v>
      </c>
      <c r="B16" s="13" t="s">
        <v>407</v>
      </c>
      <c r="C16" s="34">
        <v>0.19963229999999998</v>
      </c>
      <c r="D16" s="34">
        <v>0</v>
      </c>
      <c r="E16" s="34">
        <v>0</v>
      </c>
      <c r="F16" s="34">
        <v>0.19963229999999998</v>
      </c>
      <c r="G16" s="57">
        <v>0.75661613999999999</v>
      </c>
      <c r="H16" s="34">
        <v>0.75661613999999999</v>
      </c>
      <c r="I16" s="34">
        <v>0</v>
      </c>
      <c r="J16" s="34">
        <v>0</v>
      </c>
      <c r="K16" s="34">
        <v>0.75661613999999999</v>
      </c>
      <c r="L16" s="14"/>
      <c r="M16" s="34">
        <v>0.55698384000000001</v>
      </c>
      <c r="N16" s="34">
        <v>0</v>
      </c>
      <c r="O16" s="34">
        <v>0</v>
      </c>
      <c r="P16" s="34">
        <v>0.55698384000000001</v>
      </c>
    </row>
    <row r="17" spans="1:16" ht="19.5" customHeight="1" x14ac:dyDescent="0.25">
      <c r="A17" s="9">
        <v>1103</v>
      </c>
      <c r="B17" s="10" t="s">
        <v>400</v>
      </c>
      <c r="C17" s="32">
        <v>2.7910321499999999</v>
      </c>
      <c r="D17" s="32">
        <v>2.7096139100000003</v>
      </c>
      <c r="E17" s="32">
        <v>0</v>
      </c>
      <c r="F17" s="32">
        <v>8.1418239999999642E-2</v>
      </c>
      <c r="G17" s="11">
        <v>0.61190707999999994</v>
      </c>
      <c r="H17" s="32">
        <v>0.61190707999999994</v>
      </c>
      <c r="I17" s="32">
        <v>0.55751636999999998</v>
      </c>
      <c r="J17" s="32">
        <v>2.3E-2</v>
      </c>
      <c r="K17" s="32">
        <v>3.1390709999999954E-2</v>
      </c>
      <c r="L17" s="16"/>
      <c r="M17" s="32">
        <v>-2.17912507</v>
      </c>
      <c r="N17" s="32">
        <v>-2.1520975400000002</v>
      </c>
      <c r="O17" s="32">
        <v>2.3E-2</v>
      </c>
      <c r="P17" s="32">
        <v>-5.0027529999999799E-2</v>
      </c>
    </row>
    <row r="18" spans="1:16" s="15" customFormat="1" ht="19.5" customHeight="1" x14ac:dyDescent="0.25">
      <c r="A18" s="12">
        <v>1991</v>
      </c>
      <c r="B18" s="13" t="s">
        <v>409</v>
      </c>
      <c r="C18" s="34">
        <v>0</v>
      </c>
      <c r="D18" s="34">
        <v>5.8508489999999996E-2</v>
      </c>
      <c r="E18" s="34">
        <v>0</v>
      </c>
      <c r="F18" s="34">
        <v>-5.8508489999999996E-2</v>
      </c>
      <c r="G18" s="57">
        <v>0</v>
      </c>
      <c r="H18" s="34">
        <v>0</v>
      </c>
      <c r="I18" s="34">
        <v>3.3792870000000003E-2</v>
      </c>
      <c r="J18" s="34">
        <v>0</v>
      </c>
      <c r="K18" s="34">
        <v>-3.3792870000000003E-2</v>
      </c>
      <c r="L18" s="14"/>
      <c r="M18" s="34">
        <v>0</v>
      </c>
      <c r="N18" s="34">
        <v>-2.4715619999999994E-2</v>
      </c>
      <c r="O18" s="34">
        <v>0</v>
      </c>
      <c r="P18" s="34">
        <v>2.4715619999999994E-2</v>
      </c>
    </row>
    <row r="19" spans="1:16" s="15" customFormat="1" ht="19.5" customHeight="1" x14ac:dyDescent="0.25">
      <c r="A19" s="9">
        <v>1210</v>
      </c>
      <c r="B19" s="10" t="s">
        <v>415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5" customHeight="1" x14ac:dyDescent="0.25">
      <c r="A20" s="12">
        <v>1810</v>
      </c>
      <c r="B20" s="13" t="s">
        <v>408</v>
      </c>
      <c r="C20" s="142">
        <v>0</v>
      </c>
      <c r="D20" s="142">
        <v>53.46909757000001</v>
      </c>
      <c r="E20" s="142">
        <v>1.022437E-2</v>
      </c>
      <c r="F20" s="142">
        <v>-53.479321940000013</v>
      </c>
      <c r="G20" s="143">
        <v>0</v>
      </c>
      <c r="H20" s="142">
        <v>0</v>
      </c>
      <c r="I20" s="142">
        <v>-17.30112067</v>
      </c>
      <c r="J20" s="142">
        <v>-4.6366899999999997E-3</v>
      </c>
      <c r="K20" s="142">
        <v>17.305757360000001</v>
      </c>
      <c r="L20" s="19"/>
      <c r="M20" s="142">
        <v>0</v>
      </c>
      <c r="N20" s="142">
        <v>-70.770218240000005</v>
      </c>
      <c r="O20" s="142">
        <v>-1.4861059999999999E-2</v>
      </c>
      <c r="P20" s="142">
        <v>70.785079300000007</v>
      </c>
    </row>
    <row r="21" spans="1:16" s="15" customFormat="1" ht="19.5" customHeight="1" x14ac:dyDescent="0.25">
      <c r="A21" s="54">
        <v>1992</v>
      </c>
      <c r="B21" s="98" t="s">
        <v>90</v>
      </c>
      <c r="C21" s="33">
        <v>0</v>
      </c>
      <c r="D21" s="33">
        <v>0</v>
      </c>
      <c r="E21" s="33">
        <v>0</v>
      </c>
      <c r="F21" s="33">
        <v>0</v>
      </c>
      <c r="G21" s="11">
        <v>0</v>
      </c>
      <c r="H21" s="33">
        <v>0</v>
      </c>
      <c r="I21" s="33">
        <v>0</v>
      </c>
      <c r="J21" s="33">
        <v>0</v>
      </c>
      <c r="K21" s="33">
        <v>0</v>
      </c>
      <c r="L21" s="56"/>
      <c r="M21" s="33">
        <v>0</v>
      </c>
      <c r="N21" s="33">
        <v>0</v>
      </c>
      <c r="O21" s="33">
        <v>0</v>
      </c>
      <c r="P21" s="33">
        <v>0</v>
      </c>
    </row>
    <row r="22" spans="1:16" ht="12" customHeight="1" x14ac:dyDescent="0.25">
      <c r="A22" s="20"/>
      <c r="B22" s="21"/>
      <c r="C22" s="22"/>
      <c r="D22" s="22"/>
      <c r="E22" s="22"/>
      <c r="F22" s="22"/>
      <c r="G22" s="14"/>
      <c r="H22" s="23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25">
      <c r="A23" s="24"/>
      <c r="B23" s="25" t="s">
        <v>93</v>
      </c>
      <c r="C23" s="26">
        <v>2465.3467594899994</v>
      </c>
      <c r="D23" s="26">
        <v>1539.5084010999999</v>
      </c>
      <c r="E23" s="26">
        <v>775.82862451999995</v>
      </c>
      <c r="F23" s="26">
        <v>150.00973386999954</v>
      </c>
      <c r="G23" s="27"/>
      <c r="H23" s="26">
        <v>1831.9744605200001</v>
      </c>
      <c r="I23" s="26">
        <v>1068.1464475399998</v>
      </c>
      <c r="J23" s="26">
        <v>475.71698181000005</v>
      </c>
      <c r="K23" s="27">
        <v>288.11103117000022</v>
      </c>
      <c r="L23" s="27"/>
      <c r="M23" s="26">
        <v>-633.37229896999929</v>
      </c>
      <c r="N23" s="26">
        <v>-471.36195356000013</v>
      </c>
      <c r="O23" s="26">
        <v>-300.11164270999996</v>
      </c>
      <c r="P23" s="26">
        <v>138.10129730000079</v>
      </c>
    </row>
    <row r="24" spans="1:16" ht="15" customHeight="1" x14ac:dyDescent="0.25">
      <c r="A24" s="4"/>
      <c r="B24" s="6"/>
      <c r="C24" s="5"/>
      <c r="D24" s="5"/>
      <c r="E24" s="5"/>
      <c r="F24" s="5"/>
      <c r="G24" s="29"/>
      <c r="H24" s="5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">
      <c r="A25" s="82" t="s">
        <v>467</v>
      </c>
      <c r="B25" s="5"/>
      <c r="C25" s="121" t="s">
        <v>456</v>
      </c>
      <c r="D25" s="5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">
      <c r="A26" s="4"/>
      <c r="B26" s="5"/>
      <c r="C26" s="121" t="s">
        <v>457</v>
      </c>
      <c r="D26" s="5"/>
      <c r="E26" s="5"/>
      <c r="F26" s="5"/>
      <c r="G26" s="29"/>
      <c r="H26" s="5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25">
      <c r="A27" s="82" t="s">
        <v>394</v>
      </c>
      <c r="B27" s="5"/>
    </row>
    <row r="28" spans="1:16" ht="15" customHeight="1" x14ac:dyDescent="0.25">
      <c r="A28" s="100" t="s">
        <v>395</v>
      </c>
    </row>
    <row r="29" spans="1:16" x14ac:dyDescent="0.25">
      <c r="A29" s="100" t="s">
        <v>396</v>
      </c>
    </row>
    <row r="30" spans="1:16" x14ac:dyDescent="0.25">
      <c r="A30" s="100" t="s">
        <v>397</v>
      </c>
    </row>
    <row r="31" spans="1:16" x14ac:dyDescent="0.25">
      <c r="A31" s="100"/>
    </row>
    <row r="33" spans="1:16" x14ac:dyDescent="0.25">
      <c r="A33" s="148" t="s">
        <v>458</v>
      </c>
      <c r="B33" s="148"/>
      <c r="C33" s="148"/>
      <c r="D33" s="148"/>
      <c r="E33" s="148"/>
      <c r="F33" s="148"/>
      <c r="G33" s="100"/>
      <c r="H33" s="100"/>
      <c r="I33" s="100"/>
      <c r="J33" s="100"/>
      <c r="K33" s="100"/>
      <c r="L33" s="100"/>
      <c r="M33" s="100"/>
      <c r="N33" s="100"/>
      <c r="O33" s="100"/>
      <c r="P33" s="100"/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4">
    <tabColor theme="4" tint="-0.249977111117893"/>
    <pageSetUpPr fitToPage="1"/>
  </sheetPr>
  <dimension ref="A2:S34"/>
  <sheetViews>
    <sheetView showGridLines="0" topLeftCell="A7" zoomScale="85" zoomScaleNormal="85" zoomScaleSheetLayoutView="70" workbookViewId="0">
      <selection activeCell="M28" sqref="M28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3" width="12" customWidth="1"/>
    <col min="4" max="6" width="10.7109375" customWidth="1"/>
    <col min="7" max="7" width="1.7109375" customWidth="1"/>
    <col min="8" max="8" width="13.140625" style="49" customWidth="1"/>
    <col min="9" max="11" width="10.7109375" customWidth="1"/>
    <col min="12" max="12" width="1.7109375" customWidth="1"/>
    <col min="13" max="16" width="10.7109375" customWidth="1"/>
  </cols>
  <sheetData>
    <row r="2" spans="1:19" s="68" customFormat="1" ht="47.45" customHeight="1" x14ac:dyDescent="0.25">
      <c r="A2" s="156"/>
      <c r="B2" s="157"/>
      <c r="C2" s="153" t="s">
        <v>416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9" s="59" customFormat="1" ht="16.149999999999999" customHeight="1" x14ac:dyDescent="0.25">
      <c r="A3" s="58"/>
      <c r="B3" s="60"/>
      <c r="C3" s="155" t="s">
        <v>468</v>
      </c>
      <c r="D3" s="155"/>
      <c r="E3" s="155"/>
      <c r="F3" s="155"/>
      <c r="G3" s="61"/>
      <c r="H3" s="155" t="s">
        <v>469</v>
      </c>
      <c r="I3" s="155"/>
      <c r="J3" s="155"/>
      <c r="K3" s="155"/>
      <c r="L3" s="61"/>
      <c r="M3" s="155" t="s">
        <v>369</v>
      </c>
      <c r="N3" s="155"/>
      <c r="O3" s="155"/>
      <c r="P3" s="155"/>
      <c r="Q3" s="62"/>
      <c r="S3" s="63"/>
    </row>
    <row r="4" spans="1:19" s="59" customFormat="1" ht="16.149999999999999" customHeight="1" x14ac:dyDescent="0.25">
      <c r="A4" s="64" t="s">
        <v>68</v>
      </c>
      <c r="B4" s="65" t="s">
        <v>69</v>
      </c>
      <c r="C4" s="83" t="s">
        <v>70</v>
      </c>
      <c r="D4" s="83" t="s">
        <v>71</v>
      </c>
      <c r="E4" s="83" t="s">
        <v>72</v>
      </c>
      <c r="F4" s="83" t="s">
        <v>73</v>
      </c>
      <c r="G4" s="61" t="s">
        <v>455</v>
      </c>
      <c r="H4" s="145" t="s">
        <v>70</v>
      </c>
      <c r="I4" s="83" t="s">
        <v>71</v>
      </c>
      <c r="J4" s="83" t="s">
        <v>72</v>
      </c>
      <c r="K4" s="83" t="s">
        <v>73</v>
      </c>
      <c r="L4" s="61" t="s">
        <v>455</v>
      </c>
      <c r="M4" s="83" t="s">
        <v>70</v>
      </c>
      <c r="N4" s="83" t="s">
        <v>71</v>
      </c>
      <c r="O4" s="83" t="s">
        <v>72</v>
      </c>
      <c r="P4" s="83" t="s">
        <v>73</v>
      </c>
      <c r="Q4" s="62"/>
    </row>
    <row r="5" spans="1:19" ht="19.5" customHeight="1" x14ac:dyDescent="0.25">
      <c r="A5" s="9">
        <v>1310</v>
      </c>
      <c r="B5" s="10" t="s">
        <v>401</v>
      </c>
      <c r="C5" s="11">
        <v>11938.339950260002</v>
      </c>
      <c r="D5" s="11">
        <v>7770.6933064700006</v>
      </c>
      <c r="E5" s="11">
        <v>174.57457133999998</v>
      </c>
      <c r="F5" s="11">
        <v>3993.0720724500015</v>
      </c>
      <c r="G5" s="11">
        <v>12370.807691519993</v>
      </c>
      <c r="H5" s="11">
        <v>12370.807691519993</v>
      </c>
      <c r="I5" s="11">
        <v>8120.9606435199985</v>
      </c>
      <c r="J5" s="11">
        <v>176.49076794999999</v>
      </c>
      <c r="K5" s="11">
        <v>4073.356280049994</v>
      </c>
      <c r="L5" s="11"/>
      <c r="M5" s="11">
        <v>432.46774125999036</v>
      </c>
      <c r="N5" s="11">
        <v>350.26733704999788</v>
      </c>
      <c r="O5" s="11">
        <v>1.9161966100000143</v>
      </c>
      <c r="P5" s="11">
        <v>80.28420759999247</v>
      </c>
      <c r="Q5" s="62"/>
    </row>
    <row r="6" spans="1:19" s="15" customFormat="1" ht="19.5" customHeight="1" x14ac:dyDescent="0.25">
      <c r="A6" s="12">
        <v>1337</v>
      </c>
      <c r="B6" s="13" t="s">
        <v>406</v>
      </c>
      <c r="C6" s="34">
        <v>2628.9884368100002</v>
      </c>
      <c r="D6" s="34">
        <v>1599.9417607999999</v>
      </c>
      <c r="E6" s="34">
        <v>1174.63881625</v>
      </c>
      <c r="F6" s="34">
        <v>-145.59214023999971</v>
      </c>
      <c r="G6" s="57">
        <v>2565.3776199600002</v>
      </c>
      <c r="H6" s="34">
        <v>2565.3776199600002</v>
      </c>
      <c r="I6" s="34">
        <v>1574.9270330600002</v>
      </c>
      <c r="J6" s="34">
        <v>1124.2914835700001</v>
      </c>
      <c r="K6" s="34">
        <v>-133.84089667000012</v>
      </c>
      <c r="L6" s="14"/>
      <c r="M6" s="34">
        <v>-63.610816849999992</v>
      </c>
      <c r="N6" s="34">
        <v>-25.014727739999671</v>
      </c>
      <c r="O6" s="34">
        <v>-50.347332679999909</v>
      </c>
      <c r="P6" s="34">
        <v>11.751243569999588</v>
      </c>
      <c r="Q6" s="62"/>
    </row>
    <row r="7" spans="1:19" ht="19.5" customHeight="1" x14ac:dyDescent="0.25">
      <c r="A7" s="9">
        <v>1331</v>
      </c>
      <c r="B7" s="10" t="s">
        <v>405</v>
      </c>
      <c r="C7" s="32">
        <v>-1187.4101525899998</v>
      </c>
      <c r="D7" s="32">
        <v>-812.73766587000011</v>
      </c>
      <c r="E7" s="32">
        <v>52.925916999999998</v>
      </c>
      <c r="F7" s="32">
        <v>-427.59840371999974</v>
      </c>
      <c r="G7" s="11">
        <v>1234.39458539</v>
      </c>
      <c r="H7" s="32">
        <v>-1234.39458539</v>
      </c>
      <c r="I7" s="32">
        <v>-858.43809070999998</v>
      </c>
      <c r="J7" s="32">
        <v>0</v>
      </c>
      <c r="K7" s="32">
        <v>-375.95649467999999</v>
      </c>
      <c r="L7" s="16"/>
      <c r="M7" s="32">
        <v>-46.98443280000015</v>
      </c>
      <c r="N7" s="32">
        <v>-45.700424839999869</v>
      </c>
      <c r="O7" s="32">
        <v>-52.925916999999998</v>
      </c>
      <c r="P7" s="32">
        <v>51.641909039999717</v>
      </c>
    </row>
    <row r="8" spans="1:19" s="15" customFormat="1" ht="19.5" customHeight="1" x14ac:dyDescent="0.25">
      <c r="A8" s="12">
        <v>1320</v>
      </c>
      <c r="B8" s="13" t="s">
        <v>403</v>
      </c>
      <c r="C8" s="34">
        <v>388.47831169000006</v>
      </c>
      <c r="D8" s="34">
        <v>255.36425699999998</v>
      </c>
      <c r="E8" s="34">
        <v>101.32776818000001</v>
      </c>
      <c r="F8" s="34">
        <v>31.786286510000068</v>
      </c>
      <c r="G8" s="57">
        <v>264.36712026999999</v>
      </c>
      <c r="H8" s="34">
        <v>264.36712026999999</v>
      </c>
      <c r="I8" s="34">
        <v>180.77450233999997</v>
      </c>
      <c r="J8" s="34">
        <v>88.587106779999999</v>
      </c>
      <c r="K8" s="34">
        <v>-4.994488849999982</v>
      </c>
      <c r="L8" s="14"/>
      <c r="M8" s="34">
        <v>-124.11119142000007</v>
      </c>
      <c r="N8" s="34">
        <v>-74.589754660000011</v>
      </c>
      <c r="O8" s="34">
        <v>-12.740661400000008</v>
      </c>
      <c r="P8" s="34">
        <v>-36.78077536000005</v>
      </c>
    </row>
    <row r="9" spans="1:19" ht="19.149999999999999" customHeight="1" x14ac:dyDescent="0.25">
      <c r="A9" s="9">
        <v>1993</v>
      </c>
      <c r="B9" s="10" t="s">
        <v>410</v>
      </c>
      <c r="C9" s="32">
        <v>29.328064090000002</v>
      </c>
      <c r="D9" s="32">
        <v>-2.0007329799999951</v>
      </c>
      <c r="E9" s="32">
        <v>16.689666949999999</v>
      </c>
      <c r="F9" s="32">
        <v>14.639130119999997</v>
      </c>
      <c r="G9" s="11">
        <v>252.86688626999998</v>
      </c>
      <c r="H9" s="32">
        <v>252.86688626999998</v>
      </c>
      <c r="I9" s="32">
        <v>101.70300080000003</v>
      </c>
      <c r="J9" s="32">
        <v>155.96278674999999</v>
      </c>
      <c r="K9" s="32">
        <v>-4.7989012800000239</v>
      </c>
      <c r="L9" s="16"/>
      <c r="M9" s="32">
        <v>223.53882217999998</v>
      </c>
      <c r="N9" s="32">
        <v>103.70373378000002</v>
      </c>
      <c r="O9" s="32">
        <v>139.27311979999999</v>
      </c>
      <c r="P9" s="32">
        <v>-19.438031400000028</v>
      </c>
    </row>
    <row r="10" spans="1:19" s="15" customFormat="1" ht="19.5" customHeight="1" x14ac:dyDescent="0.25">
      <c r="A10" s="12">
        <v>1311</v>
      </c>
      <c r="B10" s="13" t="s">
        <v>402</v>
      </c>
      <c r="C10" s="34">
        <v>203.19409286999999</v>
      </c>
      <c r="D10" s="34">
        <v>140.01443763999998</v>
      </c>
      <c r="E10" s="34">
        <v>0</v>
      </c>
      <c r="F10" s="34">
        <v>63.179655230000009</v>
      </c>
      <c r="G10" s="57">
        <v>203.54836317999997</v>
      </c>
      <c r="H10" s="34">
        <v>203.54836317999997</v>
      </c>
      <c r="I10" s="34">
        <v>141.90841027000005</v>
      </c>
      <c r="J10" s="34">
        <v>0</v>
      </c>
      <c r="K10" s="34">
        <v>61.63995290999992</v>
      </c>
      <c r="L10" s="14"/>
      <c r="M10" s="34">
        <v>0.35427030999997555</v>
      </c>
      <c r="N10" s="34">
        <v>1.8939726300000643</v>
      </c>
      <c r="O10" s="34">
        <v>0</v>
      </c>
      <c r="P10" s="34">
        <v>-1.5397023200000888</v>
      </c>
    </row>
    <row r="11" spans="1:19" ht="19.5" customHeight="1" x14ac:dyDescent="0.25">
      <c r="A11" s="9">
        <v>1102</v>
      </c>
      <c r="B11" s="10" t="s">
        <v>399</v>
      </c>
      <c r="C11" s="32">
        <v>154.20486708999999</v>
      </c>
      <c r="D11" s="32">
        <v>78.853049649999974</v>
      </c>
      <c r="E11" s="32">
        <v>38.552826629999998</v>
      </c>
      <c r="F11" s="32">
        <v>36.798990810000021</v>
      </c>
      <c r="G11" s="11">
        <v>158.82673813999997</v>
      </c>
      <c r="H11" s="32">
        <v>158.82673813999997</v>
      </c>
      <c r="I11" s="32">
        <v>84.302077389999994</v>
      </c>
      <c r="J11" s="32">
        <v>35.393857370000006</v>
      </c>
      <c r="K11" s="32">
        <v>39.130803379999975</v>
      </c>
      <c r="L11" s="32"/>
      <c r="M11" s="32">
        <v>4.6218710499999816</v>
      </c>
      <c r="N11" s="32">
        <v>5.4490277400000195</v>
      </c>
      <c r="O11" s="32">
        <v>-3.1589692599999921</v>
      </c>
      <c r="P11" s="32">
        <v>2.3318125699999541</v>
      </c>
    </row>
    <row r="12" spans="1:19" s="15" customFormat="1" ht="19.5" customHeight="1" x14ac:dyDescent="0.25">
      <c r="A12" s="12">
        <v>1330</v>
      </c>
      <c r="B12" s="13" t="s">
        <v>404</v>
      </c>
      <c r="C12" s="34">
        <v>-97.61336424999989</v>
      </c>
      <c r="D12" s="34">
        <v>-70.279628210000013</v>
      </c>
      <c r="E12" s="34">
        <v>-0.12617153</v>
      </c>
      <c r="F12" s="34">
        <v>-27.207564509999877</v>
      </c>
      <c r="G12" s="57">
        <v>84.617795020000145</v>
      </c>
      <c r="H12" s="34">
        <v>-84.617795020000145</v>
      </c>
      <c r="I12" s="34">
        <v>-54.075451620000003</v>
      </c>
      <c r="J12" s="34">
        <v>-6.2027069999999997E-2</v>
      </c>
      <c r="K12" s="34">
        <v>-30.480316330000143</v>
      </c>
      <c r="L12" s="14"/>
      <c r="M12" s="34">
        <v>12.995569229999745</v>
      </c>
      <c r="N12" s="34">
        <v>16.20417659000001</v>
      </c>
      <c r="O12" s="34">
        <v>6.4144460000000014E-2</v>
      </c>
      <c r="P12" s="34">
        <v>-3.272751820000265</v>
      </c>
    </row>
    <row r="13" spans="1:19" ht="19.5" customHeight="1" x14ac:dyDescent="0.25">
      <c r="A13" s="9">
        <v>1101</v>
      </c>
      <c r="B13" s="10" t="s">
        <v>398</v>
      </c>
      <c r="C13" s="32">
        <v>41.422225010000062</v>
      </c>
      <c r="D13" s="32">
        <v>22.816910500000006</v>
      </c>
      <c r="E13" s="32">
        <v>1.3122790600000001</v>
      </c>
      <c r="F13" s="32">
        <v>17.293035450000055</v>
      </c>
      <c r="G13" s="11">
        <v>44.792067199999984</v>
      </c>
      <c r="H13" s="32">
        <v>44.792067199999984</v>
      </c>
      <c r="I13" s="32">
        <v>25.393999139999995</v>
      </c>
      <c r="J13" s="32">
        <v>1.74675494</v>
      </c>
      <c r="K13" s="32">
        <v>17.65131311999999</v>
      </c>
      <c r="L13" s="16"/>
      <c r="M13" s="32">
        <v>3.3698421899999218</v>
      </c>
      <c r="N13" s="32">
        <v>2.5770886399999888</v>
      </c>
      <c r="O13" s="32">
        <v>0.43447587999999993</v>
      </c>
      <c r="P13" s="32">
        <v>0.35827766999993305</v>
      </c>
    </row>
    <row r="14" spans="1:19" s="15" customFormat="1" ht="19.5" customHeight="1" x14ac:dyDescent="0.25">
      <c r="A14" s="12">
        <v>1103</v>
      </c>
      <c r="B14" s="13" t="s">
        <v>400</v>
      </c>
      <c r="C14" s="34">
        <v>43.061553920000001</v>
      </c>
      <c r="D14" s="34">
        <v>42.709376370000008</v>
      </c>
      <c r="E14" s="34">
        <v>0</v>
      </c>
      <c r="F14" s="34">
        <v>0.35217754999999329</v>
      </c>
      <c r="G14" s="57">
        <v>19.497916629999999</v>
      </c>
      <c r="H14" s="34">
        <v>19.497916629999999</v>
      </c>
      <c r="I14" s="34">
        <v>19.086344620000002</v>
      </c>
      <c r="J14" s="34">
        <v>8.2799999999999999E-2</v>
      </c>
      <c r="K14" s="34">
        <v>0.32877200999999689</v>
      </c>
      <c r="L14" s="34"/>
      <c r="M14" s="34">
        <v>-23.563637290000003</v>
      </c>
      <c r="N14" s="34">
        <v>-23.623031750000006</v>
      </c>
      <c r="O14" s="34">
        <v>8.2799999999999999E-2</v>
      </c>
      <c r="P14" s="34">
        <v>-2.3405539999996408E-2</v>
      </c>
    </row>
    <row r="15" spans="1:19" ht="19.5" customHeight="1" x14ac:dyDescent="0.25">
      <c r="A15" s="9">
        <v>1910</v>
      </c>
      <c r="B15" s="10" t="s">
        <v>88</v>
      </c>
      <c r="C15" s="32">
        <v>33.313918000000001</v>
      </c>
      <c r="D15" s="32">
        <v>0</v>
      </c>
      <c r="E15" s="32">
        <v>60.11267835999999</v>
      </c>
      <c r="F15" s="32">
        <v>-26.798760359999989</v>
      </c>
      <c r="G15" s="11">
        <v>17.199166999999999</v>
      </c>
      <c r="H15" s="32">
        <v>17.199166999999999</v>
      </c>
      <c r="I15" s="32">
        <v>0</v>
      </c>
      <c r="J15" s="32">
        <v>18.155957190000002</v>
      </c>
      <c r="K15" s="32">
        <v>-0.95679019000000309</v>
      </c>
      <c r="L15" s="16"/>
      <c r="M15" s="32">
        <v>-16.114751000000002</v>
      </c>
      <c r="N15" s="32">
        <v>0</v>
      </c>
      <c r="O15" s="32">
        <v>-41.956721169999987</v>
      </c>
      <c r="P15" s="32">
        <v>25.841970169999986</v>
      </c>
    </row>
    <row r="16" spans="1:19" s="15" customFormat="1" ht="19.5" customHeight="1" x14ac:dyDescent="0.25">
      <c r="A16" s="12">
        <v>1340</v>
      </c>
      <c r="B16" s="13" t="s">
        <v>85</v>
      </c>
      <c r="C16" s="34">
        <v>0.82804542000000181</v>
      </c>
      <c r="D16" s="34">
        <v>0</v>
      </c>
      <c r="E16" s="34">
        <v>13.73875801</v>
      </c>
      <c r="F16" s="34">
        <v>-12.910712589999997</v>
      </c>
      <c r="G16" s="57">
        <v>2.0622344299999997</v>
      </c>
      <c r="H16" s="34">
        <v>2.0622344299999997</v>
      </c>
      <c r="I16" s="34">
        <v>0</v>
      </c>
      <c r="J16" s="34">
        <v>1.399999838322401E-7</v>
      </c>
      <c r="K16" s="34">
        <v>2.0622342900000157</v>
      </c>
      <c r="L16" s="14"/>
      <c r="M16" s="34">
        <v>1.2341890099999979</v>
      </c>
      <c r="N16" s="34">
        <v>0</v>
      </c>
      <c r="O16" s="34">
        <v>-13.738757870000017</v>
      </c>
      <c r="P16" s="34">
        <v>14.972946880000015</v>
      </c>
    </row>
    <row r="17" spans="1:16" ht="19.5" customHeight="1" x14ac:dyDescent="0.25">
      <c r="A17" s="9">
        <v>1350</v>
      </c>
      <c r="B17" s="10" t="s">
        <v>407</v>
      </c>
      <c r="C17" s="32">
        <v>-5.5294565999999996</v>
      </c>
      <c r="D17" s="32">
        <v>0</v>
      </c>
      <c r="E17" s="32">
        <v>0</v>
      </c>
      <c r="F17" s="32">
        <v>-5.5294565999999996</v>
      </c>
      <c r="G17" s="11">
        <v>1.4477896699999999</v>
      </c>
      <c r="H17" s="32">
        <v>-1.4477896699999999</v>
      </c>
      <c r="I17" s="32">
        <v>0</v>
      </c>
      <c r="J17" s="32">
        <v>0</v>
      </c>
      <c r="K17" s="32">
        <v>-1.4477896699999999</v>
      </c>
      <c r="L17" s="16"/>
      <c r="M17" s="32">
        <v>4.0816669299999999</v>
      </c>
      <c r="N17" s="32">
        <v>0</v>
      </c>
      <c r="O17" s="32">
        <v>0</v>
      </c>
      <c r="P17" s="32">
        <v>4.0816669299999999</v>
      </c>
    </row>
    <row r="18" spans="1:16" s="15" customFormat="1" ht="19.5" customHeight="1" x14ac:dyDescent="0.25">
      <c r="A18" s="12">
        <v>1991</v>
      </c>
      <c r="B18" s="13" t="s">
        <v>409</v>
      </c>
      <c r="C18" s="34">
        <v>0</v>
      </c>
      <c r="D18" s="34">
        <v>0.69707907999999996</v>
      </c>
      <c r="E18" s="34">
        <v>0</v>
      </c>
      <c r="F18" s="34">
        <v>-0.69707907999999996</v>
      </c>
      <c r="G18" s="57">
        <v>1.1641532182693481E-16</v>
      </c>
      <c r="H18" s="34">
        <v>1.1641532182693481E-16</v>
      </c>
      <c r="I18" s="34">
        <v>0.40374875999999993</v>
      </c>
      <c r="J18" s="34">
        <v>0</v>
      </c>
      <c r="K18" s="34">
        <v>-0.40374875999999982</v>
      </c>
      <c r="L18" s="14"/>
      <c r="M18" s="34">
        <v>1.1641532182693481E-16</v>
      </c>
      <c r="N18" s="34">
        <v>-0.29333032000000003</v>
      </c>
      <c r="O18" s="34">
        <v>0</v>
      </c>
      <c r="P18" s="34">
        <v>0.29333032000000014</v>
      </c>
    </row>
    <row r="19" spans="1:16" s="15" customFormat="1" ht="19.5" customHeight="1" x14ac:dyDescent="0.25">
      <c r="A19" s="9">
        <v>1210</v>
      </c>
      <c r="B19" s="10" t="s">
        <v>415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5" customHeight="1" x14ac:dyDescent="0.25">
      <c r="A20" s="12">
        <v>1810</v>
      </c>
      <c r="B20" s="13" t="s">
        <v>408</v>
      </c>
      <c r="C20" s="142">
        <v>0</v>
      </c>
      <c r="D20" s="142">
        <v>71.301955170000014</v>
      </c>
      <c r="E20" s="142">
        <v>0.10257084999999999</v>
      </c>
      <c r="F20" s="142">
        <v>-71.40452602000002</v>
      </c>
      <c r="G20" s="143">
        <v>0</v>
      </c>
      <c r="H20" s="142">
        <v>0</v>
      </c>
      <c r="I20" s="142">
        <v>-1.1542812099999999</v>
      </c>
      <c r="J20" s="142">
        <v>6.0437280000000003E-2</v>
      </c>
      <c r="K20" s="142">
        <v>1.09384393</v>
      </c>
      <c r="L20" s="19"/>
      <c r="M20" s="142">
        <v>0</v>
      </c>
      <c r="N20" s="142">
        <v>-72.456236380000007</v>
      </c>
      <c r="O20" s="142">
        <v>-4.2133569999999988E-2</v>
      </c>
      <c r="P20" s="142">
        <v>72.498369950000011</v>
      </c>
    </row>
    <row r="21" spans="1:16" s="15" customFormat="1" ht="19.5" customHeight="1" x14ac:dyDescent="0.25">
      <c r="A21" s="54">
        <v>1992</v>
      </c>
      <c r="B21" s="98" t="s">
        <v>90</v>
      </c>
      <c r="C21" s="33">
        <v>0</v>
      </c>
      <c r="D21" s="33">
        <v>-75.576851040000008</v>
      </c>
      <c r="E21" s="33">
        <v>-9.6006289999999994E-2</v>
      </c>
      <c r="F21" s="33">
        <v>75.672857330000014</v>
      </c>
      <c r="G21" s="11">
        <v>0</v>
      </c>
      <c r="H21" s="33">
        <v>0</v>
      </c>
      <c r="I21" s="33">
        <v>-71.301955170000014</v>
      </c>
      <c r="J21" s="33">
        <v>59.471246150000006</v>
      </c>
      <c r="K21" s="33">
        <v>11.830709020000008</v>
      </c>
      <c r="L21" s="56"/>
      <c r="M21" s="33">
        <v>0</v>
      </c>
      <c r="N21" s="33">
        <v>4.2748958699999946</v>
      </c>
      <c r="O21" s="33">
        <v>59.567252440000004</v>
      </c>
      <c r="P21" s="33">
        <v>-63.842148309999999</v>
      </c>
    </row>
    <row r="22" spans="1:16" ht="12" customHeight="1" x14ac:dyDescent="0.25">
      <c r="A22" s="20"/>
      <c r="B22" s="21"/>
      <c r="C22" s="22"/>
      <c r="D22" s="22"/>
      <c r="E22" s="22"/>
      <c r="F22" s="22"/>
      <c r="G22" s="14"/>
      <c r="H22" s="81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25">
      <c r="A23" s="24"/>
      <c r="B23" s="25" t="s">
        <v>93</v>
      </c>
      <c r="C23" s="26">
        <v>14170.606491720004</v>
      </c>
      <c r="D23" s="26">
        <v>9021.7972545800021</v>
      </c>
      <c r="E23" s="26">
        <v>1633.7536748099999</v>
      </c>
      <c r="F23" s="26">
        <v>3515.0555623300015</v>
      </c>
      <c r="G23" s="27"/>
      <c r="H23" s="26">
        <v>14578.885634519995</v>
      </c>
      <c r="I23" s="26">
        <v>9264.4899811899995</v>
      </c>
      <c r="J23" s="26">
        <v>1660.1811710499999</v>
      </c>
      <c r="K23" s="27">
        <v>3654.2144822799955</v>
      </c>
      <c r="L23" s="27"/>
      <c r="M23" s="26">
        <v>408.27914279998976</v>
      </c>
      <c r="N23" s="26">
        <v>242.69272660999846</v>
      </c>
      <c r="O23" s="26">
        <v>26.427496240000103</v>
      </c>
      <c r="P23" s="26">
        <v>139.1589199499912</v>
      </c>
    </row>
    <row r="24" spans="1:16" ht="15" customHeight="1" x14ac:dyDescent="0.25">
      <c r="A24" s="4"/>
      <c r="B24" s="6"/>
      <c r="C24" s="5"/>
      <c r="D24" s="5"/>
      <c r="E24" s="5"/>
      <c r="F24" s="5"/>
      <c r="G24" s="29"/>
      <c r="H24" s="146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">
      <c r="A25" s="82" t="s">
        <v>467</v>
      </c>
      <c r="B25" s="5"/>
      <c r="C25" s="121" t="s">
        <v>456</v>
      </c>
      <c r="D25" s="5"/>
      <c r="E25" s="5"/>
      <c r="F25" s="5"/>
      <c r="G25" s="29"/>
      <c r="H25" s="146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">
      <c r="A26" s="4"/>
      <c r="B26" s="5"/>
      <c r="C26" s="121" t="s">
        <v>457</v>
      </c>
      <c r="D26" s="5"/>
      <c r="E26" s="5"/>
      <c r="F26" s="5"/>
      <c r="G26" s="29"/>
      <c r="H26" s="146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3">
      <c r="A27" s="4"/>
      <c r="B27" s="5"/>
      <c r="C27" s="121"/>
      <c r="D27" s="121"/>
      <c r="E27" s="5"/>
      <c r="F27" s="5"/>
      <c r="G27" s="29"/>
      <c r="H27" s="146"/>
      <c r="I27" s="5"/>
      <c r="J27" s="5"/>
      <c r="K27" s="5"/>
      <c r="L27" s="29"/>
      <c r="M27" s="5"/>
      <c r="N27" s="5"/>
      <c r="O27" s="5"/>
      <c r="P27" s="5"/>
    </row>
    <row r="28" spans="1:16" ht="15" customHeight="1" x14ac:dyDescent="0.25">
      <c r="A28" s="82" t="s">
        <v>394</v>
      </c>
      <c r="B28" s="5"/>
      <c r="C28" s="110" t="s">
        <v>414</v>
      </c>
      <c r="E28" s="5"/>
      <c r="F28" s="5"/>
      <c r="G28" s="5"/>
      <c r="H28" s="146"/>
      <c r="I28" s="5"/>
      <c r="J28" s="5"/>
      <c r="K28" s="5"/>
      <c r="L28" s="5"/>
      <c r="M28" s="5"/>
      <c r="N28" s="5"/>
      <c r="O28" s="5"/>
      <c r="P28" s="5"/>
    </row>
    <row r="29" spans="1:16" ht="15" customHeight="1" x14ac:dyDescent="0.25">
      <c r="A29" s="100" t="s">
        <v>395</v>
      </c>
      <c r="C29" s="158" t="s">
        <v>459</v>
      </c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</row>
    <row r="30" spans="1:16" x14ac:dyDescent="0.25">
      <c r="A30" s="100" t="s">
        <v>396</v>
      </c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</row>
    <row r="31" spans="1:16" x14ac:dyDescent="0.25">
      <c r="A31" s="100" t="s">
        <v>397</v>
      </c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</row>
    <row r="34" spans="1:16" x14ac:dyDescent="0.25">
      <c r="A34" s="100" t="s">
        <v>458</v>
      </c>
      <c r="B34" s="100"/>
      <c r="C34" s="100"/>
      <c r="D34" s="100"/>
      <c r="E34" s="100"/>
      <c r="F34" s="100"/>
      <c r="G34" s="100"/>
      <c r="H34" s="147"/>
      <c r="I34" s="100"/>
      <c r="J34" s="100"/>
      <c r="K34" s="100"/>
      <c r="L34" s="100"/>
      <c r="M34" s="100"/>
      <c r="N34" s="100"/>
      <c r="O34" s="100"/>
      <c r="P34" s="100"/>
    </row>
  </sheetData>
  <mergeCells count="8">
    <mergeCell ref="C31:P31"/>
    <mergeCell ref="C30:P30"/>
    <mergeCell ref="C29:P29"/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0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5">
    <tabColor theme="4" tint="-0.249977111117893"/>
    <pageSetUpPr fitToPage="1"/>
  </sheetPr>
  <dimension ref="A2:S33"/>
  <sheetViews>
    <sheetView showGridLines="0" zoomScale="70" zoomScaleNormal="70" zoomScaleSheetLayoutView="70" workbookViewId="0">
      <selection activeCell="A32" sqref="A32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68" customFormat="1" ht="47.45" customHeight="1" x14ac:dyDescent="0.25">
      <c r="A2" s="156"/>
      <c r="B2" s="157"/>
      <c r="C2" s="153" t="s">
        <v>421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9" s="59" customFormat="1" ht="16.149999999999999" customHeight="1" x14ac:dyDescent="0.25">
      <c r="A3" s="58"/>
      <c r="B3" s="60"/>
      <c r="C3" s="155" t="s">
        <v>470</v>
      </c>
      <c r="D3" s="155"/>
      <c r="E3" s="155"/>
      <c r="F3" s="155"/>
      <c r="G3" s="61"/>
      <c r="H3" s="155" t="s">
        <v>466</v>
      </c>
      <c r="I3" s="155"/>
      <c r="J3" s="155"/>
      <c r="K3" s="155"/>
      <c r="L3" s="61"/>
      <c r="M3" s="155" t="s">
        <v>94</v>
      </c>
      <c r="N3" s="155"/>
      <c r="O3" s="155"/>
      <c r="P3" s="155"/>
      <c r="Q3" s="62"/>
      <c r="S3" s="63"/>
    </row>
    <row r="4" spans="1:19" s="59" customFormat="1" ht="16.149999999999999" customHeight="1" x14ac:dyDescent="0.25">
      <c r="A4" s="64" t="s">
        <v>68</v>
      </c>
      <c r="B4" s="65" t="s">
        <v>69</v>
      </c>
      <c r="C4" s="66" t="s">
        <v>70</v>
      </c>
      <c r="D4" s="66" t="s">
        <v>71</v>
      </c>
      <c r="E4" s="66" t="s">
        <v>72</v>
      </c>
      <c r="F4" s="66" t="s">
        <v>73</v>
      </c>
      <c r="G4" s="61" t="s">
        <v>455</v>
      </c>
      <c r="H4" s="66" t="s">
        <v>70</v>
      </c>
      <c r="I4" s="66" t="s">
        <v>71</v>
      </c>
      <c r="J4" s="66" t="s">
        <v>72</v>
      </c>
      <c r="K4" s="66" t="s">
        <v>73</v>
      </c>
      <c r="L4" s="61" t="s">
        <v>455</v>
      </c>
      <c r="M4" s="66" t="s">
        <v>70</v>
      </c>
      <c r="N4" s="66" t="s">
        <v>71</v>
      </c>
      <c r="O4" s="66" t="s">
        <v>72</v>
      </c>
      <c r="P4" s="66" t="s">
        <v>73</v>
      </c>
      <c r="Q4" s="67"/>
    </row>
    <row r="5" spans="1:19" ht="19.5" customHeight="1" x14ac:dyDescent="0.25">
      <c r="A5" s="9">
        <v>1310</v>
      </c>
      <c r="B5" s="10" t="s">
        <v>401</v>
      </c>
      <c r="C5" s="11">
        <v>971.86011828929793</v>
      </c>
      <c r="D5" s="11">
        <v>612.39174758246304</v>
      </c>
      <c r="E5" s="11">
        <v>14.962552112290071</v>
      </c>
      <c r="F5" s="11">
        <v>344.50581859454479</v>
      </c>
      <c r="G5" s="11">
        <v>902.95134360000031</v>
      </c>
      <c r="H5" s="11">
        <v>902.95134360000031</v>
      </c>
      <c r="I5" s="11">
        <v>541.27800483999999</v>
      </c>
      <c r="J5" s="11">
        <v>13.553186430000002</v>
      </c>
      <c r="K5" s="11">
        <v>348.12015233000034</v>
      </c>
      <c r="L5" s="11"/>
      <c r="M5" s="11">
        <v>-68.908774689297616</v>
      </c>
      <c r="N5" s="11">
        <v>-71.113742742463046</v>
      </c>
      <c r="O5" s="11">
        <v>-1.4093656822900691</v>
      </c>
      <c r="P5" s="11">
        <v>3.6143337354554994</v>
      </c>
      <c r="Q5" s="8"/>
    </row>
    <row r="6" spans="1:19" s="15" customFormat="1" ht="19.5" customHeight="1" x14ac:dyDescent="0.25">
      <c r="A6" s="12">
        <v>1337</v>
      </c>
      <c r="B6" s="13" t="s">
        <v>406</v>
      </c>
      <c r="C6" s="34">
        <v>214.4148674828192</v>
      </c>
      <c r="D6" s="34">
        <v>989.1642180614474</v>
      </c>
      <c r="E6" s="34">
        <v>600.63960902354086</v>
      </c>
      <c r="F6" s="34">
        <v>-1375.3889596021691</v>
      </c>
      <c r="G6" s="57">
        <v>978.15421406999997</v>
      </c>
      <c r="H6" s="34">
        <v>978.15421406999997</v>
      </c>
      <c r="I6" s="34">
        <v>633.30024814000001</v>
      </c>
      <c r="J6" s="34">
        <v>415.05551129000003</v>
      </c>
      <c r="K6" s="34">
        <v>-70.201545360000068</v>
      </c>
      <c r="L6" s="14"/>
      <c r="M6" s="34">
        <v>763.73934658718076</v>
      </c>
      <c r="N6" s="34">
        <v>-355.86396992144739</v>
      </c>
      <c r="O6" s="34">
        <v>-185.58409773354083</v>
      </c>
      <c r="P6" s="34">
        <v>1305.1874142421691</v>
      </c>
    </row>
    <row r="7" spans="1:19" ht="19.5" customHeight="1" x14ac:dyDescent="0.25">
      <c r="A7" s="9">
        <v>1993</v>
      </c>
      <c r="B7" s="10" t="s">
        <v>410</v>
      </c>
      <c r="C7" s="32">
        <v>3.4611196666666664</v>
      </c>
      <c r="D7" s="32">
        <v>-2.8973923333333329</v>
      </c>
      <c r="E7" s="32">
        <v>6.3585120000000002</v>
      </c>
      <c r="F7" s="32">
        <v>0</v>
      </c>
      <c r="G7" s="11">
        <v>41.533436000000002</v>
      </c>
      <c r="H7" s="32">
        <v>41.533436000000002</v>
      </c>
      <c r="I7" s="32">
        <v>-0.41484300000000002</v>
      </c>
      <c r="J7" s="32">
        <v>0</v>
      </c>
      <c r="K7" s="32">
        <v>41.948278999999999</v>
      </c>
      <c r="L7" s="16"/>
      <c r="M7" s="32">
        <v>38.072316333333333</v>
      </c>
      <c r="N7" s="32">
        <v>2.4825493333333331</v>
      </c>
      <c r="O7" s="32">
        <v>-6.3585120000000002</v>
      </c>
      <c r="P7" s="32">
        <v>41.948278999999999</v>
      </c>
    </row>
    <row r="8" spans="1:19" s="15" customFormat="1" ht="19.5" customHeight="1" x14ac:dyDescent="0.25">
      <c r="A8" s="12">
        <v>1320</v>
      </c>
      <c r="B8" s="13" t="s">
        <v>403</v>
      </c>
      <c r="C8" s="34">
        <v>0.61214541660172461</v>
      </c>
      <c r="D8" s="34">
        <v>9.4905604351615978</v>
      </c>
      <c r="E8" s="34">
        <v>0.821477166567537</v>
      </c>
      <c r="F8" s="34">
        <v>-9.6998921851274105</v>
      </c>
      <c r="G8" s="57">
        <v>99.610471189999998</v>
      </c>
      <c r="H8" s="34">
        <v>99.610471189999998</v>
      </c>
      <c r="I8" s="34">
        <v>67.322466980000002</v>
      </c>
      <c r="J8" s="34">
        <v>24.975478930000001</v>
      </c>
      <c r="K8" s="34">
        <v>7.3125252799999956</v>
      </c>
      <c r="L8" s="14"/>
      <c r="M8" s="34">
        <v>98.998325773398278</v>
      </c>
      <c r="N8" s="34">
        <v>57.831906544838404</v>
      </c>
      <c r="O8" s="34">
        <v>24.154001763432465</v>
      </c>
      <c r="P8" s="34">
        <v>17.01241746512741</v>
      </c>
    </row>
    <row r="9" spans="1:19" ht="19.5" customHeight="1" x14ac:dyDescent="0.25">
      <c r="A9" s="9">
        <v>1331</v>
      </c>
      <c r="B9" s="10" t="s">
        <v>405</v>
      </c>
      <c r="C9" s="32">
        <v>-102.86621533333333</v>
      </c>
      <c r="D9" s="32">
        <v>-179.29647941389683</v>
      </c>
      <c r="E9" s="32">
        <v>0</v>
      </c>
      <c r="F9" s="32">
        <v>76.430264080563504</v>
      </c>
      <c r="G9" s="11">
        <v>260.99941924000001</v>
      </c>
      <c r="H9" s="32">
        <v>-260.99941924000001</v>
      </c>
      <c r="I9" s="32">
        <v>-179.03018034999999</v>
      </c>
      <c r="J9" s="32">
        <v>0</v>
      </c>
      <c r="K9" s="32">
        <v>-81.969238890000014</v>
      </c>
      <c r="L9" s="16"/>
      <c r="M9" s="32">
        <v>-158.13320390666667</v>
      </c>
      <c r="N9" s="32">
        <v>0.26629906389683811</v>
      </c>
      <c r="O9" s="32">
        <v>0</v>
      </c>
      <c r="P9" s="32">
        <v>-158.3995029705635</v>
      </c>
    </row>
    <row r="10" spans="1:19" s="15" customFormat="1" ht="19.5" customHeight="1" x14ac:dyDescent="0.25">
      <c r="A10" s="12">
        <v>1311</v>
      </c>
      <c r="B10" s="13" t="s">
        <v>402</v>
      </c>
      <c r="C10" s="34">
        <v>17.373407500000003</v>
      </c>
      <c r="D10" s="34">
        <v>12.234765454529541</v>
      </c>
      <c r="E10" s="34">
        <v>0</v>
      </c>
      <c r="F10" s="34">
        <v>5.138642045470462</v>
      </c>
      <c r="G10" s="57">
        <v>17.677132330000006</v>
      </c>
      <c r="H10" s="34">
        <v>17.677132330000006</v>
      </c>
      <c r="I10" s="34">
        <v>12.357750649999998</v>
      </c>
      <c r="J10" s="34">
        <v>0</v>
      </c>
      <c r="K10" s="34">
        <v>5.3193816800000082</v>
      </c>
      <c r="L10" s="14"/>
      <c r="M10" s="34">
        <v>0.30372483000000372</v>
      </c>
      <c r="N10" s="34">
        <v>0.1229851954704575</v>
      </c>
      <c r="O10" s="34">
        <v>0</v>
      </c>
      <c r="P10" s="34">
        <v>0.18073963452954622</v>
      </c>
    </row>
    <row r="11" spans="1:19" ht="19.5" customHeight="1" x14ac:dyDescent="0.25">
      <c r="A11" s="9">
        <v>1102</v>
      </c>
      <c r="B11" s="10" t="s">
        <v>399</v>
      </c>
      <c r="C11" s="32">
        <v>13.321086166666666</v>
      </c>
      <c r="D11" s="32">
        <v>7.0401645833333326</v>
      </c>
      <c r="E11" s="32">
        <v>3.0181808333333331</v>
      </c>
      <c r="F11" s="32">
        <v>3.2627407499999999</v>
      </c>
      <c r="G11" s="11">
        <v>37.590285070000014</v>
      </c>
      <c r="H11" s="32">
        <v>37.590285070000014</v>
      </c>
      <c r="I11" s="32">
        <v>14.17391858</v>
      </c>
      <c r="J11" s="32">
        <v>13.971644660000001</v>
      </c>
      <c r="K11" s="32">
        <v>9.4447218300000149</v>
      </c>
      <c r="L11" s="32"/>
      <c r="M11" s="32">
        <v>24.269198903333347</v>
      </c>
      <c r="N11" s="32">
        <v>7.1337539966666679</v>
      </c>
      <c r="O11" s="32">
        <v>10.953463826666667</v>
      </c>
      <c r="P11" s="32">
        <v>6.1819810800000106</v>
      </c>
    </row>
    <row r="12" spans="1:19" s="15" customFormat="1" ht="19.5" customHeight="1" x14ac:dyDescent="0.25">
      <c r="A12" s="12">
        <v>1330</v>
      </c>
      <c r="B12" s="13" t="s">
        <v>404</v>
      </c>
      <c r="C12" s="34">
        <v>-7.0116633333333347</v>
      </c>
      <c r="D12" s="34">
        <v>-4.6502875825340455</v>
      </c>
      <c r="E12" s="34">
        <v>0</v>
      </c>
      <c r="F12" s="34">
        <v>-2.3613757507992892</v>
      </c>
      <c r="G12" s="57">
        <v>9.9348378099999994</v>
      </c>
      <c r="H12" s="34">
        <v>-9.9348378099999994</v>
      </c>
      <c r="I12" s="34">
        <v>-6.5477691200000017</v>
      </c>
      <c r="J12" s="34">
        <v>-9.4743700000000011E-3</v>
      </c>
      <c r="K12" s="34">
        <v>-3.3775943199999978</v>
      </c>
      <c r="L12" s="14"/>
      <c r="M12" s="34">
        <v>-2.9231744766666647</v>
      </c>
      <c r="N12" s="34">
        <v>-1.8974815374659562</v>
      </c>
      <c r="O12" s="34">
        <v>-9.4743700000000011E-3</v>
      </c>
      <c r="P12" s="34">
        <v>-1.0162185692007086</v>
      </c>
    </row>
    <row r="13" spans="1:19" ht="19.5" customHeight="1" x14ac:dyDescent="0.25">
      <c r="A13" s="9">
        <v>1101</v>
      </c>
      <c r="B13" s="10" t="s">
        <v>398</v>
      </c>
      <c r="C13" s="32">
        <v>3.7481645000000023</v>
      </c>
      <c r="D13" s="32">
        <v>2.0932766666666667</v>
      </c>
      <c r="E13" s="32">
        <v>0.15453658333333331</v>
      </c>
      <c r="F13" s="32">
        <v>1.5003512500000022</v>
      </c>
      <c r="G13" s="11">
        <v>4.9885536300000002</v>
      </c>
      <c r="H13" s="32">
        <v>4.9885536300000002</v>
      </c>
      <c r="I13" s="32">
        <v>2.4166622500000012</v>
      </c>
      <c r="J13" s="32">
        <v>6.2279310000000004E-2</v>
      </c>
      <c r="K13" s="32">
        <v>2.5096120699999989</v>
      </c>
      <c r="L13" s="16"/>
      <c r="M13" s="32">
        <v>1.2403891299999978</v>
      </c>
      <c r="N13" s="32">
        <v>0.32338558333333456</v>
      </c>
      <c r="O13" s="32">
        <v>-9.2257273333333306E-2</v>
      </c>
      <c r="P13" s="32">
        <v>1.0092608199999966</v>
      </c>
    </row>
    <row r="14" spans="1:19" s="15" customFormat="1" ht="19.5" customHeight="1" x14ac:dyDescent="0.25">
      <c r="A14" s="12">
        <v>1340</v>
      </c>
      <c r="B14" s="13" t="s">
        <v>85</v>
      </c>
      <c r="C14" s="34">
        <v>0.17185299999999998</v>
      </c>
      <c r="D14" s="34">
        <v>0</v>
      </c>
      <c r="E14" s="34">
        <v>9.9999999999999995E-7</v>
      </c>
      <c r="F14" s="34">
        <v>0.17185199999999998</v>
      </c>
      <c r="G14" s="57">
        <v>1.8355914600000001</v>
      </c>
      <c r="H14" s="34">
        <v>1.8355914600000001</v>
      </c>
      <c r="I14" s="34">
        <v>0</v>
      </c>
      <c r="J14" s="34">
        <v>-9.079584839999999</v>
      </c>
      <c r="K14" s="34">
        <v>10.915176299999999</v>
      </c>
      <c r="L14" s="34"/>
      <c r="M14" s="34">
        <v>1.66373846</v>
      </c>
      <c r="N14" s="34">
        <v>0</v>
      </c>
      <c r="O14" s="34">
        <v>-9.0795858399999982</v>
      </c>
      <c r="P14" s="34">
        <v>10.743324299999998</v>
      </c>
    </row>
    <row r="15" spans="1:19" ht="19.5" customHeight="1" x14ac:dyDescent="0.25">
      <c r="A15" s="9">
        <v>1103</v>
      </c>
      <c r="B15" s="10" t="s">
        <v>400</v>
      </c>
      <c r="C15" s="32">
        <v>5.9993853333333327</v>
      </c>
      <c r="D15" s="32">
        <v>5.8154818333333331</v>
      </c>
      <c r="E15" s="32">
        <v>0.14024708333333333</v>
      </c>
      <c r="F15" s="32">
        <v>4.3656416666666226E-2</v>
      </c>
      <c r="G15" s="11">
        <v>0.61190707999999994</v>
      </c>
      <c r="H15" s="32">
        <v>0.61190707999999994</v>
      </c>
      <c r="I15" s="32">
        <v>0.55751636999999998</v>
      </c>
      <c r="J15" s="32">
        <v>2.3E-2</v>
      </c>
      <c r="K15" s="32">
        <v>3.1390709999999954E-2</v>
      </c>
      <c r="L15" s="16"/>
      <c r="M15" s="32">
        <v>-5.3874782533333327</v>
      </c>
      <c r="N15" s="32">
        <v>-5.257965463333333</v>
      </c>
      <c r="O15" s="32">
        <v>-0.11724708333333334</v>
      </c>
      <c r="P15" s="32">
        <v>-1.2265706666666376E-2</v>
      </c>
    </row>
    <row r="16" spans="1:19" s="15" customFormat="1" ht="19.5" customHeight="1" x14ac:dyDescent="0.25">
      <c r="A16" s="12">
        <v>1350</v>
      </c>
      <c r="B16" s="13" t="s">
        <v>407</v>
      </c>
      <c r="C16" s="34">
        <v>0</v>
      </c>
      <c r="D16" s="34">
        <v>0</v>
      </c>
      <c r="E16" s="34">
        <v>0</v>
      </c>
      <c r="F16" s="34">
        <v>0</v>
      </c>
      <c r="G16" s="57">
        <v>0.75661613999999999</v>
      </c>
      <c r="H16" s="34">
        <v>0.75661613999999999</v>
      </c>
      <c r="I16" s="34">
        <v>0</v>
      </c>
      <c r="J16" s="34">
        <v>0</v>
      </c>
      <c r="K16" s="34">
        <v>0.75661613999999999</v>
      </c>
      <c r="L16" s="14"/>
      <c r="M16" s="34">
        <v>0.75661613999999999</v>
      </c>
      <c r="N16" s="34">
        <v>0</v>
      </c>
      <c r="O16" s="34">
        <v>0</v>
      </c>
      <c r="P16" s="34">
        <v>0.75661613999999999</v>
      </c>
    </row>
    <row r="17" spans="1:16" ht="19.5" customHeight="1" x14ac:dyDescent="0.25">
      <c r="A17" s="9">
        <v>1991</v>
      </c>
      <c r="B17" s="10" t="s">
        <v>409</v>
      </c>
      <c r="C17" s="32">
        <v>0</v>
      </c>
      <c r="D17" s="32">
        <v>0</v>
      </c>
      <c r="E17" s="32">
        <v>0</v>
      </c>
      <c r="F17" s="32">
        <v>0</v>
      </c>
      <c r="G17" s="11">
        <v>0</v>
      </c>
      <c r="H17" s="32">
        <v>0</v>
      </c>
      <c r="I17" s="32">
        <v>3.3792870000000003E-2</v>
      </c>
      <c r="J17" s="32">
        <v>0</v>
      </c>
      <c r="K17" s="32">
        <v>-3.3792870000000003E-2</v>
      </c>
      <c r="L17" s="16"/>
      <c r="M17" s="32">
        <v>0</v>
      </c>
      <c r="N17" s="32">
        <v>3.3792870000000003E-2</v>
      </c>
      <c r="O17" s="32">
        <v>0</v>
      </c>
      <c r="P17" s="32">
        <v>-3.3792870000000003E-2</v>
      </c>
    </row>
    <row r="18" spans="1:16" s="15" customFormat="1" ht="19.5" customHeight="1" x14ac:dyDescent="0.25">
      <c r="A18" s="12">
        <v>1910</v>
      </c>
      <c r="B18" s="13" t="s">
        <v>88</v>
      </c>
      <c r="C18" s="34">
        <v>1.4332639166666667</v>
      </c>
      <c r="D18" s="34">
        <v>0</v>
      </c>
      <c r="E18" s="34">
        <v>1.4332639166666665</v>
      </c>
      <c r="F18" s="34">
        <v>0</v>
      </c>
      <c r="G18" s="57">
        <v>17.199166999999999</v>
      </c>
      <c r="H18" s="34">
        <v>17.199166999999999</v>
      </c>
      <c r="I18" s="34">
        <v>0</v>
      </c>
      <c r="J18" s="34">
        <v>17.169577090000001</v>
      </c>
      <c r="K18" s="34">
        <v>2.9589909999998554E-2</v>
      </c>
      <c r="L18" s="14"/>
      <c r="M18" s="34">
        <v>15.765903083333333</v>
      </c>
      <c r="N18" s="34">
        <v>0</v>
      </c>
      <c r="O18" s="34">
        <v>15.736313173333334</v>
      </c>
      <c r="P18" s="34">
        <v>2.9589909999998554E-2</v>
      </c>
    </row>
    <row r="19" spans="1:16" s="15" customFormat="1" ht="19.5" customHeight="1" x14ac:dyDescent="0.25">
      <c r="A19" s="9">
        <v>1210</v>
      </c>
      <c r="B19" s="10" t="s">
        <v>415</v>
      </c>
      <c r="C19" s="32">
        <v>0</v>
      </c>
      <c r="D19" s="32">
        <v>0</v>
      </c>
      <c r="E19" s="32">
        <v>0</v>
      </c>
      <c r="F19" s="32">
        <v>0</v>
      </c>
      <c r="G19" s="11">
        <v>0</v>
      </c>
      <c r="H19" s="32">
        <v>0</v>
      </c>
      <c r="I19" s="32">
        <v>0</v>
      </c>
      <c r="J19" s="32">
        <v>0</v>
      </c>
      <c r="K19" s="32">
        <v>0</v>
      </c>
      <c r="L19" s="16"/>
      <c r="M19" s="32">
        <v>0</v>
      </c>
      <c r="N19" s="32">
        <v>0</v>
      </c>
      <c r="O19" s="32">
        <v>0</v>
      </c>
      <c r="P19" s="32">
        <v>0</v>
      </c>
    </row>
    <row r="20" spans="1:16" s="15" customFormat="1" ht="19.5" customHeight="1" x14ac:dyDescent="0.25">
      <c r="A20" s="12">
        <v>1810</v>
      </c>
      <c r="B20" s="13" t="s">
        <v>408</v>
      </c>
      <c r="C20" s="142">
        <v>0</v>
      </c>
      <c r="D20" s="142">
        <v>0</v>
      </c>
      <c r="E20" s="142">
        <v>0</v>
      </c>
      <c r="F20" s="142">
        <v>0</v>
      </c>
      <c r="G20" s="143">
        <v>0</v>
      </c>
      <c r="H20" s="142">
        <v>0</v>
      </c>
      <c r="I20" s="142">
        <v>-17.30112067</v>
      </c>
      <c r="J20" s="142">
        <v>-4.6366899999999997E-3</v>
      </c>
      <c r="K20" s="142">
        <v>17.305757360000001</v>
      </c>
      <c r="L20" s="19"/>
      <c r="M20" s="142">
        <v>0</v>
      </c>
      <c r="N20" s="142">
        <v>-17.30112067</v>
      </c>
      <c r="O20" s="142">
        <v>-4.6366899999999997E-3</v>
      </c>
      <c r="P20" s="142">
        <v>17.305757360000001</v>
      </c>
    </row>
    <row r="21" spans="1:16" s="15" customFormat="1" ht="19.5" customHeight="1" x14ac:dyDescent="0.25">
      <c r="A21" s="54">
        <v>1992</v>
      </c>
      <c r="B21" s="98" t="s">
        <v>90</v>
      </c>
      <c r="C21" s="33">
        <v>0</v>
      </c>
      <c r="D21" s="33">
        <v>-4.9644847499999996</v>
      </c>
      <c r="E21" s="33">
        <v>4.9644847499999996</v>
      </c>
      <c r="F21" s="33">
        <v>0</v>
      </c>
      <c r="G21" s="11">
        <v>0</v>
      </c>
      <c r="H21" s="33">
        <v>0</v>
      </c>
      <c r="I21" s="33">
        <v>0</v>
      </c>
      <c r="J21" s="33">
        <v>0</v>
      </c>
      <c r="K21" s="33">
        <v>0</v>
      </c>
      <c r="L21" s="56"/>
      <c r="M21" s="33">
        <v>0</v>
      </c>
      <c r="N21" s="33">
        <v>4.9644847499999996</v>
      </c>
      <c r="O21" s="33">
        <v>-4.9644847499999996</v>
      </c>
      <c r="P21" s="33">
        <v>0</v>
      </c>
    </row>
    <row r="22" spans="1:16" ht="12" customHeight="1" x14ac:dyDescent="0.25">
      <c r="A22" s="20"/>
      <c r="B22" s="21"/>
      <c r="C22" s="22"/>
      <c r="D22" s="22"/>
      <c r="E22" s="22"/>
      <c r="F22" s="22"/>
      <c r="G22" s="14"/>
      <c r="H22" s="23"/>
      <c r="I22" s="23"/>
      <c r="J22" s="23"/>
      <c r="K22" s="23"/>
      <c r="L22" s="14"/>
      <c r="M22" s="22"/>
      <c r="N22" s="22"/>
      <c r="O22" s="22"/>
      <c r="P22" s="22"/>
    </row>
    <row r="23" spans="1:16" s="28" customFormat="1" ht="19.5" customHeight="1" x14ac:dyDescent="0.25">
      <c r="A23" s="24"/>
      <c r="B23" s="25" t="s">
        <v>93</v>
      </c>
      <c r="C23" s="26">
        <v>1122.5175326053857</v>
      </c>
      <c r="D23" s="26">
        <v>1446.4215705371705</v>
      </c>
      <c r="E23" s="26">
        <v>632.49286446906501</v>
      </c>
      <c r="F23" s="26">
        <v>-956.39690240084985</v>
      </c>
      <c r="G23" s="27"/>
      <c r="H23" s="26">
        <v>1831.9744605200001</v>
      </c>
      <c r="I23" s="26">
        <v>1068.1464475399998</v>
      </c>
      <c r="J23" s="26">
        <v>475.71698181000005</v>
      </c>
      <c r="K23" s="27">
        <v>288.11103117000022</v>
      </c>
      <c r="L23" s="27"/>
      <c r="M23" s="26">
        <v>709.45692791461465</v>
      </c>
      <c r="N23" s="26">
        <v>-378.27512299717068</v>
      </c>
      <c r="O23" s="26">
        <v>-156.77588265906505</v>
      </c>
      <c r="P23" s="26">
        <v>1244.5079335708504</v>
      </c>
    </row>
    <row r="24" spans="1:16" ht="15" customHeight="1" x14ac:dyDescent="0.25">
      <c r="A24" s="4"/>
      <c r="B24" s="6"/>
      <c r="C24" s="5"/>
      <c r="D24" s="5"/>
      <c r="E24" s="5"/>
      <c r="F24" s="5"/>
      <c r="G24" s="29"/>
      <c r="H24" s="5"/>
      <c r="I24" s="5"/>
      <c r="J24" s="5"/>
      <c r="K24" s="30"/>
      <c r="L24" s="29"/>
      <c r="M24" s="5"/>
      <c r="N24" s="5"/>
      <c r="O24" s="5"/>
      <c r="P24" s="30"/>
    </row>
    <row r="25" spans="1:16" ht="15" customHeight="1" x14ac:dyDescent="0.3">
      <c r="A25" s="82" t="s">
        <v>467</v>
      </c>
      <c r="B25" s="5"/>
      <c r="C25" s="121" t="s">
        <v>456</v>
      </c>
      <c r="D25" s="5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">
      <c r="A26" s="4"/>
      <c r="B26" s="5"/>
      <c r="C26" s="121" t="s">
        <v>457</v>
      </c>
      <c r="D26" s="5"/>
      <c r="E26" s="5"/>
      <c r="F26" s="5"/>
      <c r="G26" s="29"/>
      <c r="H26" s="5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25">
      <c r="A27" s="82" t="s">
        <v>394</v>
      </c>
      <c r="B27" s="5"/>
    </row>
    <row r="28" spans="1:16" ht="15" customHeight="1" x14ac:dyDescent="0.25">
      <c r="A28" s="100" t="s">
        <v>395</v>
      </c>
    </row>
    <row r="29" spans="1:16" x14ac:dyDescent="0.25">
      <c r="A29" s="100" t="s">
        <v>396</v>
      </c>
    </row>
    <row r="30" spans="1:16" x14ac:dyDescent="0.25">
      <c r="A30" s="100" t="s">
        <v>397</v>
      </c>
    </row>
    <row r="33" spans="1:1" x14ac:dyDescent="0.25">
      <c r="A33" s="100" t="s">
        <v>458</v>
      </c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Henderson, Badia</cp:lastModifiedBy>
  <cp:lastPrinted>2017-09-18T18:28:51Z</cp:lastPrinted>
  <dcterms:created xsi:type="dcterms:W3CDTF">2016-10-19T17:33:59Z</dcterms:created>
  <dcterms:modified xsi:type="dcterms:W3CDTF">2018-08-24T19:05:42Z</dcterms:modified>
</cp:coreProperties>
</file>