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anPlotnick\Desktop\"/>
    </mc:Choice>
  </mc:AlternateContent>
  <bookViews>
    <workbookView xWindow="0" yWindow="0" windowWidth="15360" windowHeight="8685" tabRatio="923"/>
  </bookViews>
  <sheets>
    <sheet name="Exhibit 1a - CPE" sheetId="1" r:id="rId1"/>
    <sheet name="Exhibit 1b-Cost Report Summary" sheetId="3" r:id="rId2"/>
    <sheet name="Exhibit 2 - Statistical Infor." sheetId="4" r:id="rId3"/>
    <sheet name="Exhibit 3 - Actual Time Results" sheetId="5" r:id="rId4"/>
    <sheet name="Exhibit 4a - Admin Supp. Detail" sheetId="22" r:id="rId5"/>
    <sheet name="Exhibit 4b Clinic Admin Detail" sheetId="24" r:id="rId6"/>
    <sheet name="Exhibit 4c - Direct Med Detail" sheetId="25" r:id="rId7"/>
    <sheet name="Exhibit 4d - Non Reimb. Detail" sheetId="26" r:id="rId8"/>
    <sheet name="Exhibit 5 -Exp. Summary - COA " sheetId="23" r:id="rId9"/>
    <sheet name="Exhibit 6 - Allocations" sheetId="11" r:id="rId10"/>
    <sheet name="Exhibit 7-Expend for Settlement" sheetId="12" r:id="rId11"/>
    <sheet name="Exhibit 8-Payments and Trans." sheetId="13" r:id="rId12"/>
    <sheet name="Exhibit 9a-Direct Med. Settl" sheetId="14" r:id="rId13"/>
    <sheet name="Exhibit 9b-Medicaid Admin Settl" sheetId="15" r:id="rId14"/>
    <sheet name="Exhibit 10- LHD Financials" sheetId="16" r:id="rId15"/>
    <sheet name="Exhibit 11-Variance" sheetId="17" r:id="rId16"/>
  </sheets>
  <externalReferences>
    <externalReference r:id="rId17"/>
    <externalReference r:id="rId18"/>
  </externalReferences>
  <definedNames>
    <definedName name="_12" localSheetId="4">#REF!</definedName>
    <definedName name="_12" localSheetId="5">#REF!</definedName>
    <definedName name="_12" localSheetId="6">#REF!</definedName>
    <definedName name="_12" localSheetId="7">#REF!</definedName>
    <definedName name="_12" localSheetId="8">#REF!</definedName>
    <definedName name="_12" localSheetId="11">#REF!</definedName>
    <definedName name="_12">#REF!</definedName>
    <definedName name="_2_PZVPAYH_Output_Query" localSheetId="5">#REF!</definedName>
    <definedName name="_2_PZVPAYH_Output_Query" localSheetId="6">#REF!</definedName>
    <definedName name="_2_PZVPAYH_Output_Query" localSheetId="7">#REF!</definedName>
    <definedName name="_2_PZVPAYH_Output_Query" localSheetId="9">#REF!</definedName>
    <definedName name="_2_PZVPAYH_Output_Query" localSheetId="11">#REF!</definedName>
    <definedName name="_2_PZVPAYH_Output_Query" localSheetId="12">#REF!</definedName>
    <definedName name="_2_PZVPAYH_Output_Query">#REF!</definedName>
    <definedName name="_P" localSheetId="4">[1]Oct!#REF!</definedName>
    <definedName name="_P" localSheetId="5">[1]Oct!#REF!</definedName>
    <definedName name="_P" localSheetId="6">[1]Oct!#REF!</definedName>
    <definedName name="_P" localSheetId="7">[1]Oct!#REF!</definedName>
    <definedName name="_P" localSheetId="8">[1]Oct!#REF!</definedName>
    <definedName name="_P" localSheetId="9">[1]Oct!#REF!</definedName>
    <definedName name="_P" localSheetId="11">[1]Oct!#REF!</definedName>
    <definedName name="_P" localSheetId="12">[1]Oct!#REF!</definedName>
    <definedName name="_P">[1]Oct!#REF!</definedName>
    <definedName name="a" localSheetId="5">#REF!</definedName>
    <definedName name="a" localSheetId="6">#REF!</definedName>
    <definedName name="a" localSheetId="7">#REF!</definedName>
    <definedName name="a" localSheetId="9">#REF!</definedName>
    <definedName name="a" localSheetId="11">#REF!</definedName>
    <definedName name="a" localSheetId="12">#REF!</definedName>
    <definedName name="a">#REF!</definedName>
    <definedName name="ADJ" localSheetId="5">#REF!</definedName>
    <definedName name="ADJ" localSheetId="6">#REF!</definedName>
    <definedName name="ADJ" localSheetId="7">#REF!</definedName>
    <definedName name="ADJ" localSheetId="9">#REF!</definedName>
    <definedName name="ADJ" localSheetId="11">#REF!</definedName>
    <definedName name="ADJ" localSheetId="12">#REF!</definedName>
    <definedName name="ADJ">#REF!</definedName>
    <definedName name="adjtop" localSheetId="5">#REF!</definedName>
    <definedName name="adjtop" localSheetId="6">#REF!</definedName>
    <definedName name="adjtop" localSheetId="7">#REF!</definedName>
    <definedName name="adjtop" localSheetId="9">#REF!</definedName>
    <definedName name="adjtop" localSheetId="11">#REF!</definedName>
    <definedName name="adjtop" localSheetId="12">#REF!</definedName>
    <definedName name="adjtop">#REF!</definedName>
    <definedName name="Admin" localSheetId="5">#REF!</definedName>
    <definedName name="Admin" localSheetId="6">#REF!</definedName>
    <definedName name="Admin" localSheetId="7">#REF!</definedName>
    <definedName name="Admin" localSheetId="9">#REF!</definedName>
    <definedName name="Admin" localSheetId="11">#REF!</definedName>
    <definedName name="Admin" localSheetId="12">#REF!</definedName>
    <definedName name="Admin">#REF!</definedName>
    <definedName name="AlloExp" localSheetId="5">#REF!</definedName>
    <definedName name="AlloExp" localSheetId="6">#REF!</definedName>
    <definedName name="AlloExp" localSheetId="7">#REF!</definedName>
    <definedName name="AlloExp" localSheetId="9">#REF!</definedName>
    <definedName name="AlloExp" localSheetId="11">#REF!</definedName>
    <definedName name="AlloExp" localSheetId="12">#REF!</definedName>
    <definedName name="AlloExp">#REF!</definedName>
    <definedName name="Approved" localSheetId="4">[1]Oct!#REF!</definedName>
    <definedName name="Approved" localSheetId="5">[1]Oct!#REF!</definedName>
    <definedName name="Approved" localSheetId="6">[1]Oct!#REF!</definedName>
    <definedName name="Approved" localSheetId="7">[1]Oct!#REF!</definedName>
    <definedName name="Approved" localSheetId="8">[1]Oct!#REF!</definedName>
    <definedName name="Approved" localSheetId="9">[1]Oct!#REF!</definedName>
    <definedName name="Approved" localSheetId="11">[1]Oct!#REF!</definedName>
    <definedName name="Approved" localSheetId="12">[1]Oct!#REF!</definedName>
    <definedName name="Approved">[1]Oct!#REF!</definedName>
    <definedName name="AssignedTotalByProgram" localSheetId="5">#REF!</definedName>
    <definedName name="AssignedTotalByProgram" localSheetId="6">#REF!</definedName>
    <definedName name="AssignedTotalByProgram" localSheetId="7">#REF!</definedName>
    <definedName name="AssignedTotalByProgram" localSheetId="9">#REF!</definedName>
    <definedName name="AssignedTotalByProgram" localSheetId="11">#REF!</definedName>
    <definedName name="AssignedTotalByProgram" localSheetId="12">#REF!</definedName>
    <definedName name="AssignedTotalByProgram">#REF!</definedName>
    <definedName name="AssignedTotalByProgramAll" localSheetId="5">#REF!</definedName>
    <definedName name="AssignedTotalByProgramAll" localSheetId="6">#REF!</definedName>
    <definedName name="AssignedTotalByProgramAll" localSheetId="7">#REF!</definedName>
    <definedName name="AssignedTotalByProgramAll" localSheetId="9">#REF!</definedName>
    <definedName name="AssignedTotalByProgramAll" localSheetId="11">#REF!</definedName>
    <definedName name="AssignedTotalByProgramAll" localSheetId="12">#REF!</definedName>
    <definedName name="AssignedTotalByProgramAll">#REF!</definedName>
    <definedName name="AssignedTotalByService" localSheetId="5">#REF!</definedName>
    <definedName name="AssignedTotalByService" localSheetId="6">#REF!</definedName>
    <definedName name="AssignedTotalByService" localSheetId="7">#REF!</definedName>
    <definedName name="AssignedTotalByService" localSheetId="9">#REF!</definedName>
    <definedName name="AssignedTotalByService" localSheetId="11">#REF!</definedName>
    <definedName name="AssignedTotalByService" localSheetId="12">#REF!</definedName>
    <definedName name="AssignedTotalByService">#REF!</definedName>
    <definedName name="AssignServiceServices" localSheetId="5">#REF!</definedName>
    <definedName name="AssignServiceServices" localSheetId="6">#REF!</definedName>
    <definedName name="AssignServiceServices" localSheetId="7">#REF!</definedName>
    <definedName name="AssignServiceServices" localSheetId="9">#REF!</definedName>
    <definedName name="AssignServiceServices" localSheetId="11">#REF!</definedName>
    <definedName name="AssignServiceServices" localSheetId="12">#REF!</definedName>
    <definedName name="AssignServiceServices">#REF!</definedName>
    <definedName name="AssignServiceTotals" localSheetId="5">#REF!</definedName>
    <definedName name="AssignServiceTotals" localSheetId="6">#REF!</definedName>
    <definedName name="AssignServiceTotals" localSheetId="7">#REF!</definedName>
    <definedName name="AssignServiceTotals" localSheetId="9">#REF!</definedName>
    <definedName name="AssignServiceTotals" localSheetId="11">#REF!</definedName>
    <definedName name="AssignServiceTotals" localSheetId="12">#REF!</definedName>
    <definedName name="AssignServiceTotals">#REF!</definedName>
    <definedName name="AssignTotals" localSheetId="5">#REF!</definedName>
    <definedName name="AssignTotals" localSheetId="6">#REF!</definedName>
    <definedName name="AssignTotals" localSheetId="7">#REF!</definedName>
    <definedName name="AssignTotals" localSheetId="9">#REF!</definedName>
    <definedName name="AssignTotals" localSheetId="11">#REF!</definedName>
    <definedName name="AssignTotals" localSheetId="12">#REF!</definedName>
    <definedName name="AssignTotals">#REF!</definedName>
    <definedName name="cc" localSheetId="11">#REF!</definedName>
    <definedName name="cc">#REF!</definedName>
    <definedName name="CountyNumber" localSheetId="5">#REF!</definedName>
    <definedName name="CountyNumber" localSheetId="6">#REF!</definedName>
    <definedName name="CountyNumber" localSheetId="7">#REF!</definedName>
    <definedName name="CountyNumber" localSheetId="9">#REF!</definedName>
    <definedName name="CountyNumber" localSheetId="11">#REF!</definedName>
    <definedName name="CountyNumber" localSheetId="12">#REF!</definedName>
    <definedName name="CountyNumber">#REF!</definedName>
    <definedName name="ddda" localSheetId="5">#REF!</definedName>
    <definedName name="ddda" localSheetId="6">#REF!</definedName>
    <definedName name="ddda" localSheetId="7">#REF!</definedName>
    <definedName name="ddda" localSheetId="9">#REF!</definedName>
    <definedName name="ddda" localSheetId="11">#REF!</definedName>
    <definedName name="ddda" localSheetId="12">#REF!</definedName>
    <definedName name="ddda">#REF!</definedName>
    <definedName name="DirectLaborCostAll" localSheetId="5">#REF!</definedName>
    <definedName name="DirectLaborCostAll" localSheetId="6">#REF!</definedName>
    <definedName name="DirectLaborCostAll" localSheetId="7">#REF!</definedName>
    <definedName name="DirectLaborCostAll" localSheetId="9">#REF!</definedName>
    <definedName name="DirectLaborCostAll" localSheetId="11">#REF!</definedName>
    <definedName name="DirectLaborCostAll" localSheetId="12">#REF!</definedName>
    <definedName name="DirectLaborCostAll">#REF!</definedName>
    <definedName name="DLC1All" localSheetId="5">#REF!</definedName>
    <definedName name="DLC1All" localSheetId="6">#REF!</definedName>
    <definedName name="DLC1All" localSheetId="7">#REF!</definedName>
    <definedName name="DLC1All" localSheetId="9">#REF!</definedName>
    <definedName name="DLC1All" localSheetId="11">#REF!</definedName>
    <definedName name="DLC1All" localSheetId="12">#REF!</definedName>
    <definedName name="DLC1All">#REF!</definedName>
    <definedName name="DLC2All" localSheetId="5">#REF!</definedName>
    <definedName name="DLC2All" localSheetId="6">#REF!</definedName>
    <definedName name="DLC2All" localSheetId="7">#REF!</definedName>
    <definedName name="DLC2All" localSheetId="9">#REF!</definedName>
    <definedName name="DLC2All" localSheetId="11">#REF!</definedName>
    <definedName name="DLC2All" localSheetId="12">#REF!</definedName>
    <definedName name="DLC2All">#REF!</definedName>
    <definedName name="DLC3All" localSheetId="5">#REF!</definedName>
    <definedName name="DLC3All" localSheetId="6">#REF!</definedName>
    <definedName name="DLC3All" localSheetId="7">#REF!</definedName>
    <definedName name="DLC3All" localSheetId="9">#REF!</definedName>
    <definedName name="DLC3All" localSheetId="11">#REF!</definedName>
    <definedName name="DLC3All" localSheetId="12">#REF!</definedName>
    <definedName name="DLC3All">#REF!</definedName>
    <definedName name="DLC3TotalCosts" localSheetId="5">#REF!</definedName>
    <definedName name="DLC3TotalCosts" localSheetId="6">#REF!</definedName>
    <definedName name="DLC3TotalCosts" localSheetId="7">#REF!</definedName>
    <definedName name="DLC3TotalCosts" localSheetId="9">#REF!</definedName>
    <definedName name="DLC3TotalCosts" localSheetId="11">#REF!</definedName>
    <definedName name="DLC3TotalCosts" localSheetId="12">#REF!</definedName>
    <definedName name="DLC3TotalCosts">#REF!</definedName>
    <definedName name="DLCAvgUnitCosts" localSheetId="5">#REF!</definedName>
    <definedName name="DLCAvgUnitCosts" localSheetId="6">#REF!</definedName>
    <definedName name="DLCAvgUnitCosts" localSheetId="7">#REF!</definedName>
    <definedName name="DLCAvgUnitCosts" localSheetId="9">#REF!</definedName>
    <definedName name="DLCAvgUnitCosts" localSheetId="11">#REF!</definedName>
    <definedName name="DLCAvgUnitCosts" localSheetId="12">#REF!</definedName>
    <definedName name="DLCAvgUnitCosts">#REF!</definedName>
    <definedName name="ExpAllo" localSheetId="5">#REF!</definedName>
    <definedName name="ExpAllo" localSheetId="6">#REF!</definedName>
    <definedName name="ExpAllo" localSheetId="7">#REF!</definedName>
    <definedName name="ExpAllo" localSheetId="9">#REF!</definedName>
    <definedName name="ExpAllo" localSheetId="11">#REF!</definedName>
    <definedName name="ExpAllo" localSheetId="12">#REF!</definedName>
    <definedName name="ExpAllo">#REF!</definedName>
    <definedName name="Expenditure" localSheetId="5">#REF!</definedName>
    <definedName name="Expenditure" localSheetId="6">#REF!</definedName>
    <definedName name="Expenditure" localSheetId="7">#REF!</definedName>
    <definedName name="Expenditure" localSheetId="9">#REF!</definedName>
    <definedName name="Expenditure" localSheetId="11">#REF!</definedName>
    <definedName name="Expenditure" localSheetId="12">#REF!</definedName>
    <definedName name="Expenditure">#REF!</definedName>
    <definedName name="ExpMed" localSheetId="5">#REF!</definedName>
    <definedName name="ExpMed" localSheetId="6">#REF!</definedName>
    <definedName name="ExpMed" localSheetId="7">#REF!</definedName>
    <definedName name="ExpMed" localSheetId="9">#REF!</definedName>
    <definedName name="ExpMed" localSheetId="11">#REF!</definedName>
    <definedName name="ExpMed" localSheetId="12">#REF!</definedName>
    <definedName name="ExpMed">#REF!</definedName>
    <definedName name="ExpPerc" localSheetId="5">#REF!</definedName>
    <definedName name="ExpPerc" localSheetId="6">#REF!</definedName>
    <definedName name="ExpPerc" localSheetId="7">#REF!</definedName>
    <definedName name="ExpPerc" localSheetId="9">#REF!</definedName>
    <definedName name="ExpPerc" localSheetId="11">#REF!</definedName>
    <definedName name="ExpPerc" localSheetId="12">#REF!</definedName>
    <definedName name="ExpPerc">#REF!</definedName>
    <definedName name="ExpTot" localSheetId="5">#REF!</definedName>
    <definedName name="ExpTot" localSheetId="6">#REF!</definedName>
    <definedName name="ExpTot" localSheetId="7">#REF!</definedName>
    <definedName name="ExpTot" localSheetId="9">#REF!</definedName>
    <definedName name="ExpTot" localSheetId="11">#REF!</definedName>
    <definedName name="ExpTot" localSheetId="12">#REF!</definedName>
    <definedName name="ExpTot">#REF!</definedName>
    <definedName name="f">[1]Oct!#REF!</definedName>
    <definedName name="FirstProgram" localSheetId="5">#REF!</definedName>
    <definedName name="FirstProgram" localSheetId="6">#REF!</definedName>
    <definedName name="FirstProgram" localSheetId="7">#REF!</definedName>
    <definedName name="FirstProgram" localSheetId="9">#REF!</definedName>
    <definedName name="FirstProgram" localSheetId="11">#REF!</definedName>
    <definedName name="FirstProgram" localSheetId="12">#REF!</definedName>
    <definedName name="FirstProgram">#REF!</definedName>
    <definedName name="FirstService" localSheetId="5">#REF!</definedName>
    <definedName name="FirstService" localSheetId="6">#REF!</definedName>
    <definedName name="FirstService" localSheetId="7">#REF!</definedName>
    <definedName name="FirstService" localSheetId="9">#REF!</definedName>
    <definedName name="FirstService" localSheetId="11">#REF!</definedName>
    <definedName name="FirstService" localSheetId="12">#REF!</definedName>
    <definedName name="FirstService">#REF!</definedName>
    <definedName name="g">[1]Oct!#REF!</definedName>
    <definedName name="GrandTotal1" localSheetId="5">#REF!</definedName>
    <definedName name="GrandTotal1" localSheetId="6">#REF!</definedName>
    <definedName name="GrandTotal1" localSheetId="7">#REF!</definedName>
    <definedName name="GrandTotal1" localSheetId="9">#REF!</definedName>
    <definedName name="GrandTotal1" localSheetId="11">#REF!</definedName>
    <definedName name="GrandTotal1" localSheetId="12">#REF!</definedName>
    <definedName name="GrandTotal1">#REF!</definedName>
    <definedName name="GrandTotal2" localSheetId="5">#REF!</definedName>
    <definedName name="GrandTotal2" localSheetId="6">#REF!</definedName>
    <definedName name="GrandTotal2" localSheetId="7">#REF!</definedName>
    <definedName name="GrandTotal2" localSheetId="9">#REF!</definedName>
    <definedName name="GrandTotal2" localSheetId="11">#REF!</definedName>
    <definedName name="GrandTotal2" localSheetId="12">#REF!</definedName>
    <definedName name="GrandTotal2">#REF!</definedName>
    <definedName name="GrandTotal3" localSheetId="5">#REF!</definedName>
    <definedName name="GrandTotal3" localSheetId="6">#REF!</definedName>
    <definedName name="GrandTotal3" localSheetId="7">#REF!</definedName>
    <definedName name="GrandTotal3" localSheetId="9">#REF!</definedName>
    <definedName name="GrandTotal3" localSheetId="11">#REF!</definedName>
    <definedName name="GrandTotal3" localSheetId="12">#REF!</definedName>
    <definedName name="GrandTotal3">#REF!</definedName>
    <definedName name="GrandTotal4" localSheetId="5">#REF!</definedName>
    <definedName name="GrandTotal4" localSheetId="6">#REF!</definedName>
    <definedName name="GrandTotal4" localSheetId="7">#REF!</definedName>
    <definedName name="GrandTotal4" localSheetId="9">#REF!</definedName>
    <definedName name="GrandTotal4" localSheetId="11">#REF!</definedName>
    <definedName name="GrandTotal4" localSheetId="12">#REF!</definedName>
    <definedName name="GrandTotal4">#REF!</definedName>
    <definedName name="GrandTotal5" localSheetId="5">#REF!</definedName>
    <definedName name="GrandTotal5" localSheetId="6">#REF!</definedName>
    <definedName name="GrandTotal5" localSheetId="7">#REF!</definedName>
    <definedName name="GrandTotal5" localSheetId="9">#REF!</definedName>
    <definedName name="GrandTotal5" localSheetId="11">#REF!</definedName>
    <definedName name="GrandTotal5" localSheetId="12">#REF!</definedName>
    <definedName name="GrandTotal5">#REF!</definedName>
    <definedName name="Indirect" localSheetId="5">#REF!</definedName>
    <definedName name="Indirect" localSheetId="6">#REF!</definedName>
    <definedName name="Indirect" localSheetId="7">#REF!</definedName>
    <definedName name="Indirect" localSheetId="9">#REF!</definedName>
    <definedName name="Indirect" localSheetId="11">#REF!</definedName>
    <definedName name="Indirect" localSheetId="12">#REF!</definedName>
    <definedName name="Indirect">#REF!</definedName>
    <definedName name="j" localSheetId="4">[1]Oct!#REF!</definedName>
    <definedName name="j" localSheetId="5">[1]Oct!#REF!</definedName>
    <definedName name="j" localSheetId="6">[1]Oct!#REF!</definedName>
    <definedName name="j" localSheetId="7">[1]Oct!#REF!</definedName>
    <definedName name="j" localSheetId="8">[1]Oct!#REF!</definedName>
    <definedName name="j" localSheetId="9">[1]Oct!#REF!</definedName>
    <definedName name="j" localSheetId="11">[1]Oct!#REF!</definedName>
    <definedName name="j" localSheetId="12">[1]Oct!#REF!</definedName>
    <definedName name="j">[1]Oct!#REF!</definedName>
    <definedName name="jkl" localSheetId="5">#REF!</definedName>
    <definedName name="jkl" localSheetId="6">#REF!</definedName>
    <definedName name="jkl" localSheetId="7">#REF!</definedName>
    <definedName name="jkl" localSheetId="9">#REF!</definedName>
    <definedName name="jkl" localSheetId="11">#REF!</definedName>
    <definedName name="jkl" localSheetId="12">#REF!</definedName>
    <definedName name="jkl">#REF!</definedName>
    <definedName name="k" localSheetId="4">[1]Oct!#REF!</definedName>
    <definedName name="k" localSheetId="5">[1]Oct!#REF!</definedName>
    <definedName name="k" localSheetId="6">[1]Oct!#REF!</definedName>
    <definedName name="k" localSheetId="7">[1]Oct!#REF!</definedName>
    <definedName name="k" localSheetId="8">[1]Oct!#REF!</definedName>
    <definedName name="k" localSheetId="9">[1]Oct!#REF!</definedName>
    <definedName name="k" localSheetId="11">[1]Oct!#REF!</definedName>
    <definedName name="k" localSheetId="12">[1]Oct!#REF!</definedName>
    <definedName name="k">[1]Oct!#REF!</definedName>
    <definedName name="l" localSheetId="4">[1]Oct!#REF!</definedName>
    <definedName name="l" localSheetId="5">[1]Oct!#REF!</definedName>
    <definedName name="l" localSheetId="6">[1]Oct!#REF!</definedName>
    <definedName name="l" localSheetId="7">[1]Oct!#REF!</definedName>
    <definedName name="l" localSheetId="8">[1]Oct!#REF!</definedName>
    <definedName name="l" localSheetId="9">[1]Oct!#REF!</definedName>
    <definedName name="l" localSheetId="11">[1]Oct!#REF!</definedName>
    <definedName name="l" localSheetId="12">[1]Oct!#REF!</definedName>
    <definedName name="l">[1]Oct!#REF!</definedName>
    <definedName name="LaborCostAll" localSheetId="5">#REF!</definedName>
    <definedName name="LaborCostAll" localSheetId="6">#REF!</definedName>
    <definedName name="LaborCostAll" localSheetId="7">#REF!</definedName>
    <definedName name="LaborCostAll" localSheetId="9">#REF!</definedName>
    <definedName name="LaborCostAll" localSheetId="11">#REF!</definedName>
    <definedName name="LaborCostAll" localSheetId="12">#REF!</definedName>
    <definedName name="LaborCostAll">#REF!</definedName>
    <definedName name="LaborCostTotals" localSheetId="5">#REF!</definedName>
    <definedName name="LaborCostTotals" localSheetId="6">#REF!</definedName>
    <definedName name="LaborCostTotals" localSheetId="7">#REF!</definedName>
    <definedName name="LaborCostTotals" localSheetId="9">#REF!</definedName>
    <definedName name="LaborCostTotals" localSheetId="11">#REF!</definedName>
    <definedName name="LaborCostTotals" localSheetId="12">#REF!</definedName>
    <definedName name="LaborCostTotals">#REF!</definedName>
    <definedName name="LaborDisciplines" localSheetId="5">#REF!</definedName>
    <definedName name="LaborDisciplines" localSheetId="6">#REF!</definedName>
    <definedName name="LaborDisciplines" localSheetId="7">#REF!</definedName>
    <definedName name="LaborDisciplines" localSheetId="9">#REF!</definedName>
    <definedName name="LaborDisciplines" localSheetId="11">#REF!</definedName>
    <definedName name="LaborDisciplines" localSheetId="12">#REF!</definedName>
    <definedName name="LaborDisciplines">#REF!</definedName>
    <definedName name="LaborMinutesServices" localSheetId="5">#REF!</definedName>
    <definedName name="LaborMinutesServices" localSheetId="6">#REF!</definedName>
    <definedName name="LaborMinutesServices" localSheetId="7">#REF!</definedName>
    <definedName name="LaborMinutesServices" localSheetId="9">#REF!</definedName>
    <definedName name="LaborMinutesServices" localSheetId="11">#REF!</definedName>
    <definedName name="LaborMinutesServices" localSheetId="12">#REF!</definedName>
    <definedName name="LaborMinutesServices">#REF!</definedName>
    <definedName name="LaborMinutesServicesAll" localSheetId="5">#REF!</definedName>
    <definedName name="LaborMinutesServicesAll" localSheetId="6">#REF!</definedName>
    <definedName name="LaborMinutesServicesAll" localSheetId="7">#REF!</definedName>
    <definedName name="LaborMinutesServicesAll" localSheetId="9">#REF!</definedName>
    <definedName name="LaborMinutesServicesAll" localSheetId="11">#REF!</definedName>
    <definedName name="LaborMinutesServicesAll" localSheetId="12">#REF!</definedName>
    <definedName name="LaborMinutesServicesAll">#REF!</definedName>
    <definedName name="LaborName" localSheetId="5">#REF!</definedName>
    <definedName name="LaborName" localSheetId="6">#REF!</definedName>
    <definedName name="LaborName" localSheetId="7">#REF!</definedName>
    <definedName name="LaborName" localSheetId="9">#REF!</definedName>
    <definedName name="LaborName" localSheetId="11">#REF!</definedName>
    <definedName name="LaborName" localSheetId="12">#REF!</definedName>
    <definedName name="LaborName">#REF!</definedName>
    <definedName name="LaborNameMinutes" localSheetId="5">#REF!</definedName>
    <definedName name="LaborNameMinutes" localSheetId="6">#REF!</definedName>
    <definedName name="LaborNameMinutes" localSheetId="7">#REF!</definedName>
    <definedName name="LaborNameMinutes" localSheetId="9">#REF!</definedName>
    <definedName name="LaborNameMinutes" localSheetId="11">#REF!</definedName>
    <definedName name="LaborNameMinutes" localSheetId="12">#REF!</definedName>
    <definedName name="LaborNameMinutes">#REF!</definedName>
    <definedName name="MedExp" localSheetId="5">#REF!</definedName>
    <definedName name="MedExp" localSheetId="6">#REF!</definedName>
    <definedName name="MedExp" localSheetId="7">#REF!</definedName>
    <definedName name="MedExp" localSheetId="9">#REF!</definedName>
    <definedName name="MedExp" localSheetId="11">#REF!</definedName>
    <definedName name="MedExp" localSheetId="12">#REF!</definedName>
    <definedName name="MedExp">#REF!</definedName>
    <definedName name="NewExp" localSheetId="5">#REF!</definedName>
    <definedName name="NewExp" localSheetId="6">#REF!</definedName>
    <definedName name="NewExp" localSheetId="7">#REF!</definedName>
    <definedName name="NewExp" localSheetId="9">#REF!</definedName>
    <definedName name="NewExp" localSheetId="11">#REF!</definedName>
    <definedName name="NewExp" localSheetId="12">#REF!</definedName>
    <definedName name="NewExp">#REF!</definedName>
    <definedName name="NewParent" localSheetId="5">#REF!</definedName>
    <definedName name="NewParent" localSheetId="6">#REF!</definedName>
    <definedName name="NewParent" localSheetId="7">#REF!</definedName>
    <definedName name="NewParent" localSheetId="9">#REF!</definedName>
    <definedName name="NewParent" localSheetId="11">#REF!</definedName>
    <definedName name="NewParent" localSheetId="12">#REF!</definedName>
    <definedName name="NewParent">#REF!</definedName>
    <definedName name="NewSupportExp" localSheetId="5">#REF!</definedName>
    <definedName name="NewSupportExp" localSheetId="6">#REF!</definedName>
    <definedName name="NewSupportExp" localSheetId="7">#REF!</definedName>
    <definedName name="NewSupportExp" localSheetId="9">#REF!</definedName>
    <definedName name="NewSupportExp" localSheetId="11">#REF!</definedName>
    <definedName name="NewSupportExp" localSheetId="12">#REF!</definedName>
    <definedName name="NewSupportExp">#REF!</definedName>
    <definedName name="NonLaborCosts" localSheetId="5">#REF!</definedName>
    <definedName name="NonLaborCosts" localSheetId="6">#REF!</definedName>
    <definedName name="NonLaborCosts" localSheetId="7">#REF!</definedName>
    <definedName name="NonLaborCosts" localSheetId="9">#REF!</definedName>
    <definedName name="NonLaborCosts" localSheetId="11">#REF!</definedName>
    <definedName name="NonLaborCosts" localSheetId="12">#REF!</definedName>
    <definedName name="NonLaborCosts">#REF!</definedName>
    <definedName name="NonLaborTotalCostAll" localSheetId="5">#REF!</definedName>
    <definedName name="NonLaborTotalCostAll" localSheetId="6">#REF!</definedName>
    <definedName name="NonLaborTotalCostAll" localSheetId="7">#REF!</definedName>
    <definedName name="NonLaborTotalCostAll" localSheetId="9">#REF!</definedName>
    <definedName name="NonLaborTotalCostAll" localSheetId="11">#REF!</definedName>
    <definedName name="NonLaborTotalCostAll" localSheetId="12">#REF!</definedName>
    <definedName name="NonLaborTotalCostAll">#REF!</definedName>
    <definedName name="NonLaborTotalCosts" localSheetId="5">#REF!</definedName>
    <definedName name="NonLaborTotalCosts" localSheetId="6">#REF!</definedName>
    <definedName name="NonLaborTotalCosts" localSheetId="7">#REF!</definedName>
    <definedName name="NonLaborTotalCosts" localSheetId="9">#REF!</definedName>
    <definedName name="NonLaborTotalCosts" localSheetId="11">#REF!</definedName>
    <definedName name="NonLaborTotalCosts" localSheetId="12">#REF!</definedName>
    <definedName name="NonLaborTotalCosts">#REF!</definedName>
    <definedName name="OverUnderAllocationData" localSheetId="5">#REF!</definedName>
    <definedName name="OverUnderAllocationData" localSheetId="6">#REF!</definedName>
    <definedName name="OverUnderAllocationData" localSheetId="7">#REF!</definedName>
    <definedName name="OverUnderAllocationData" localSheetId="9">#REF!</definedName>
    <definedName name="OverUnderAllocationData" localSheetId="11">#REF!</definedName>
    <definedName name="OverUnderAllocationData" localSheetId="12">#REF!</definedName>
    <definedName name="OverUnderAllocationData">#REF!</definedName>
    <definedName name="ParentAssignment" localSheetId="5">#REF!</definedName>
    <definedName name="ParentAssignment" localSheetId="6">#REF!</definedName>
    <definedName name="ParentAssignment" localSheetId="7">#REF!</definedName>
    <definedName name="ParentAssignment" localSheetId="9">#REF!</definedName>
    <definedName name="ParentAssignment" localSheetId="11">#REF!</definedName>
    <definedName name="ParentAssignment" localSheetId="12">#REF!</definedName>
    <definedName name="ParentAssignment">#REF!</definedName>
    <definedName name="ParentParent" localSheetId="5">#REF!</definedName>
    <definedName name="ParentParent" localSheetId="6">#REF!</definedName>
    <definedName name="ParentParent" localSheetId="7">#REF!</definedName>
    <definedName name="ParentParent" localSheetId="9">#REF!</definedName>
    <definedName name="ParentParent" localSheetId="11">#REF!</definedName>
    <definedName name="ParentParent" localSheetId="12">#REF!</definedName>
    <definedName name="ParentParent">#REF!</definedName>
    <definedName name="pctpp" localSheetId="4">[1]Oct!#REF!</definedName>
    <definedName name="pctpp" localSheetId="5">[1]Oct!#REF!</definedName>
    <definedName name="pctpp" localSheetId="6">[1]Oct!#REF!</definedName>
    <definedName name="pctpp" localSheetId="7">[1]Oct!#REF!</definedName>
    <definedName name="pctpp" localSheetId="8">[1]Oct!#REF!</definedName>
    <definedName name="pctpp" localSheetId="9">[1]Oct!#REF!</definedName>
    <definedName name="pctpp" localSheetId="11">[1]Oct!#REF!</definedName>
    <definedName name="pctpp" localSheetId="12">[1]Oct!#REF!</definedName>
    <definedName name="pctpp">[1]Oct!#REF!</definedName>
    <definedName name="PercExp" localSheetId="5">#REF!</definedName>
    <definedName name="PercExp" localSheetId="6">#REF!</definedName>
    <definedName name="PercExp" localSheetId="7">#REF!</definedName>
    <definedName name="PercExp" localSheetId="9">#REF!</definedName>
    <definedName name="PercExp" localSheetId="11">#REF!</definedName>
    <definedName name="PercExp" localSheetId="12">#REF!</definedName>
    <definedName name="PercExp">#REF!</definedName>
    <definedName name="pfpadj" localSheetId="5">#REF!</definedName>
    <definedName name="pfpadj" localSheetId="6">#REF!</definedName>
    <definedName name="pfpadj" localSheetId="7">#REF!</definedName>
    <definedName name="pfpadj" localSheetId="9">#REF!</definedName>
    <definedName name="pfpadj" localSheetId="11">#REF!</definedName>
    <definedName name="pfpadj" localSheetId="12">#REF!</definedName>
    <definedName name="pfpadj">#REF!</definedName>
    <definedName name="prem" localSheetId="5">#REF!</definedName>
    <definedName name="prem" localSheetId="6">#REF!</definedName>
    <definedName name="prem" localSheetId="7">#REF!</definedName>
    <definedName name="prem" localSheetId="9">#REF!</definedName>
    <definedName name="prem" localSheetId="11">#REF!</definedName>
    <definedName name="prem" localSheetId="12">#REF!</definedName>
    <definedName name="prem">#REF!</definedName>
    <definedName name="_xlnm.Print_Area" localSheetId="14">'Exhibit 10- LHD Financials'!$A$1:$G$27</definedName>
    <definedName name="_xlnm.Print_Area" localSheetId="15">'Exhibit 11-Variance'!$A$1:$E$55</definedName>
    <definedName name="_xlnm.Print_Area" localSheetId="0">'Exhibit 1a - CPE'!$A$1:$O$77</definedName>
    <definedName name="_xlnm.Print_Area" localSheetId="1">'Exhibit 1b-Cost Report Summary'!$B$3:$U$58</definedName>
    <definedName name="_xlnm.Print_Area" localSheetId="2">'Exhibit 2 - Statistical Infor.'!$A$1:$E$28</definedName>
    <definedName name="_xlnm.Print_Area" localSheetId="3">'Exhibit 3 - Actual Time Results'!$A$1:$J$81</definedName>
    <definedName name="_xlnm.Print_Area" localSheetId="4">'Exhibit 4a - Admin Supp. Detail'!$A$1:$M$130</definedName>
    <definedName name="_xlnm.Print_Area" localSheetId="5">'Exhibit 4b Clinic Admin Detail'!$A$1:$M$142</definedName>
    <definedName name="_xlnm.Print_Area" localSheetId="6">'Exhibit 4c - Direct Med Detail'!$A$1:$M$199</definedName>
    <definedName name="_xlnm.Print_Area" localSheetId="7">'Exhibit 4d - Non Reimb. Detail'!$A$1:$M$58</definedName>
    <definedName name="_xlnm.Print_Area" localSheetId="8">'Exhibit 5 -Exp. Summary - COA '!$A$1:$AA$98</definedName>
    <definedName name="_xlnm.Print_Area" localSheetId="9">'Exhibit 6 - Allocations'!$A$2:$AD$167</definedName>
    <definedName name="_xlnm.Print_Area" localSheetId="10">'Exhibit 7-Expend for Settlement'!$A$1:$H$71</definedName>
    <definedName name="_xlnm.Print_Area" localSheetId="11">'Exhibit 8-Payments and Trans.'!$A$1:$G$25</definedName>
    <definedName name="_xlnm.Print_Area" localSheetId="12">'Exhibit 9a-Direct Med. Settl'!$A$1:$I$39</definedName>
    <definedName name="_xlnm.Print_Area" localSheetId="13">'Exhibit 9b-Medicaid Admin Settl'!$A$1:$D$28</definedName>
    <definedName name="_xlnm.Print_Titles" localSheetId="4">'Exhibit 4a - Admin Supp. Detail'!$1:$13</definedName>
    <definedName name="_xlnm.Print_Titles" localSheetId="5">'Exhibit 4b Clinic Admin Detail'!$1:$13</definedName>
    <definedName name="_xlnm.Print_Titles" localSheetId="6">'Exhibit 4c - Direct Med Detail'!$1:$13</definedName>
    <definedName name="_xlnm.Print_Titles" localSheetId="7">'Exhibit 4d - Non Reimb. Detail'!$1:$13</definedName>
    <definedName name="_xlnm.Print_Titles" localSheetId="8">'Exhibit 5 -Exp. Summary - COA '!$B:$J,'Exhibit 5 -Exp. Summary - COA '!$8:$13</definedName>
    <definedName name="_xlnm.Print_Titles" localSheetId="9">'Exhibit 6 - Allocations'!$2:$12</definedName>
    <definedName name="PROGRAM" localSheetId="5">#REF!</definedName>
    <definedName name="PROGRAM" localSheetId="6">#REF!</definedName>
    <definedName name="PROGRAM" localSheetId="7">#REF!</definedName>
    <definedName name="PROGRAM" localSheetId="9">#REF!</definedName>
    <definedName name="PROGRAM" localSheetId="11">#REF!</definedName>
    <definedName name="PROGRAM" localSheetId="12">#REF!</definedName>
    <definedName name="PROGRAM">#REF!</definedName>
    <definedName name="Program1" localSheetId="5">#REF!</definedName>
    <definedName name="Program1" localSheetId="6">#REF!</definedName>
    <definedName name="Program1" localSheetId="7">#REF!</definedName>
    <definedName name="Program1" localSheetId="9">#REF!</definedName>
    <definedName name="Program1" localSheetId="11">#REF!</definedName>
    <definedName name="Program1" localSheetId="12">#REF!</definedName>
    <definedName name="Program1">#REF!</definedName>
    <definedName name="Program1Data" localSheetId="5">#REF!</definedName>
    <definedName name="Program1Data" localSheetId="6">#REF!</definedName>
    <definedName name="Program1Data" localSheetId="7">#REF!</definedName>
    <definedName name="Program1Data" localSheetId="9">#REF!</definedName>
    <definedName name="Program1Data" localSheetId="11">#REF!</definedName>
    <definedName name="Program1Data" localSheetId="12">#REF!</definedName>
    <definedName name="Program1Data">#REF!</definedName>
    <definedName name="Program2" localSheetId="5">#REF!</definedName>
    <definedName name="Program2" localSheetId="6">#REF!</definedName>
    <definedName name="Program2" localSheetId="7">#REF!</definedName>
    <definedName name="Program2" localSheetId="9">#REF!</definedName>
    <definedName name="Program2" localSheetId="11">#REF!</definedName>
    <definedName name="Program2" localSheetId="12">#REF!</definedName>
    <definedName name="Program2">#REF!</definedName>
    <definedName name="Program2Data" localSheetId="5">#REF!</definedName>
    <definedName name="Program2Data" localSheetId="6">#REF!</definedName>
    <definedName name="Program2Data" localSheetId="7">#REF!</definedName>
    <definedName name="Program2Data" localSheetId="9">#REF!</definedName>
    <definedName name="Program2Data" localSheetId="11">#REF!</definedName>
    <definedName name="Program2Data" localSheetId="12">#REF!</definedName>
    <definedName name="Program2Data">#REF!</definedName>
    <definedName name="Program3" localSheetId="5">#REF!</definedName>
    <definedName name="Program3" localSheetId="6">#REF!</definedName>
    <definedName name="Program3" localSheetId="7">#REF!</definedName>
    <definedName name="Program3" localSheetId="9">#REF!</definedName>
    <definedName name="Program3" localSheetId="11">#REF!</definedName>
    <definedName name="Program3" localSheetId="12">#REF!</definedName>
    <definedName name="Program3">#REF!</definedName>
    <definedName name="Program3Data" localSheetId="5">#REF!</definedName>
    <definedName name="Program3Data" localSheetId="6">#REF!</definedName>
    <definedName name="Program3Data" localSheetId="7">#REF!</definedName>
    <definedName name="Program3Data" localSheetId="9">#REF!</definedName>
    <definedName name="Program3Data" localSheetId="11">#REF!</definedName>
    <definedName name="Program3Data" localSheetId="12">#REF!</definedName>
    <definedName name="Program3Data">#REF!</definedName>
    <definedName name="Program4" localSheetId="5">#REF!</definedName>
    <definedName name="Program4" localSheetId="6">#REF!</definedName>
    <definedName name="Program4" localSheetId="7">#REF!</definedName>
    <definedName name="Program4" localSheetId="9">#REF!</definedName>
    <definedName name="Program4" localSheetId="11">#REF!</definedName>
    <definedName name="Program4" localSheetId="12">#REF!</definedName>
    <definedName name="Program4">#REF!</definedName>
    <definedName name="Program4Data" localSheetId="5">#REF!</definedName>
    <definedName name="Program4Data" localSheetId="6">#REF!</definedName>
    <definedName name="Program4Data" localSheetId="7">#REF!</definedName>
    <definedName name="Program4Data" localSheetId="9">#REF!</definedName>
    <definedName name="Program4Data" localSheetId="11">#REF!</definedName>
    <definedName name="Program4Data" localSheetId="12">#REF!</definedName>
    <definedName name="Program4Data">#REF!</definedName>
    <definedName name="Program5" localSheetId="5">#REF!</definedName>
    <definedName name="Program5" localSheetId="6">#REF!</definedName>
    <definedName name="Program5" localSheetId="7">#REF!</definedName>
    <definedName name="Program5" localSheetId="9">#REF!</definedName>
    <definedName name="Program5" localSheetId="11">#REF!</definedName>
    <definedName name="Program5" localSheetId="12">#REF!</definedName>
    <definedName name="Program5">#REF!</definedName>
    <definedName name="Program5Data" localSheetId="5">#REF!</definedName>
    <definedName name="Program5Data" localSheetId="6">#REF!</definedName>
    <definedName name="Program5Data" localSheetId="7">#REF!</definedName>
    <definedName name="Program5Data" localSheetId="9">#REF!</definedName>
    <definedName name="Program5Data" localSheetId="11">#REF!</definedName>
    <definedName name="Program5Data" localSheetId="12">#REF!</definedName>
    <definedName name="Program5Data">#REF!</definedName>
    <definedName name="programinfotoclear" localSheetId="5">#REF!</definedName>
    <definedName name="programinfotoclear" localSheetId="6">#REF!</definedName>
    <definedName name="programinfotoclear" localSheetId="7">#REF!</definedName>
    <definedName name="programinfotoclear" localSheetId="9">#REF!</definedName>
    <definedName name="programinfotoclear" localSheetId="11">#REF!</definedName>
    <definedName name="programinfotoclear" localSheetId="12">#REF!</definedName>
    <definedName name="programinfotoclear">#REF!</definedName>
    <definedName name="ProgramLookup" localSheetId="5">#REF!</definedName>
    <definedName name="ProgramLookup" localSheetId="6">#REF!</definedName>
    <definedName name="ProgramLookup" localSheetId="7">#REF!</definedName>
    <definedName name="ProgramLookup" localSheetId="9">#REF!</definedName>
    <definedName name="ProgramLookup" localSheetId="11">#REF!</definedName>
    <definedName name="ProgramLookup" localSheetId="12">#REF!</definedName>
    <definedName name="ProgramLookup">#REF!</definedName>
    <definedName name="ProgramNamesAll" localSheetId="5">#REF!</definedName>
    <definedName name="ProgramNamesAll" localSheetId="6">#REF!</definedName>
    <definedName name="ProgramNamesAll" localSheetId="7">#REF!</definedName>
    <definedName name="ProgramNamesAll" localSheetId="9">#REF!</definedName>
    <definedName name="ProgramNamesAll" localSheetId="11">#REF!</definedName>
    <definedName name="ProgramNamesAll" localSheetId="12">#REF!</definedName>
    <definedName name="ProgramNamesAll">#REF!</definedName>
    <definedName name="programnamestoclear" localSheetId="5">#REF!</definedName>
    <definedName name="programnamestoclear" localSheetId="6">#REF!</definedName>
    <definedName name="programnamestoclear" localSheetId="7">#REF!</definedName>
    <definedName name="programnamestoclear" localSheetId="9">#REF!</definedName>
    <definedName name="programnamestoclear" localSheetId="11">#REF!</definedName>
    <definedName name="programnamestoclear" localSheetId="12">#REF!</definedName>
    <definedName name="programnamestoclear">#REF!</definedName>
    <definedName name="Provider_Name" localSheetId="2">'[2]Cover Page'!#REF!</definedName>
    <definedName name="Provider_Name" localSheetId="5">#REF!</definedName>
    <definedName name="Provider_Name" localSheetId="6">#REF!</definedName>
    <definedName name="Provider_Name" localSheetId="7">#REF!</definedName>
    <definedName name="Provider_Name" localSheetId="9">#REF!</definedName>
    <definedName name="Provider_Name" localSheetId="11">#REF!</definedName>
    <definedName name="Provider_Name" localSheetId="12">#REF!</definedName>
    <definedName name="Provider_Name">#REF!</definedName>
    <definedName name="s" localSheetId="5">[1]Oct!#REF!</definedName>
    <definedName name="s" localSheetId="6">[1]Oct!#REF!</definedName>
    <definedName name="s" localSheetId="7">[1]Oct!#REF!</definedName>
    <definedName name="s" localSheetId="9">[1]Oct!#REF!</definedName>
    <definedName name="s" localSheetId="11">[1]Oct!#REF!</definedName>
    <definedName name="s" localSheetId="12">[1]Oct!#REF!</definedName>
    <definedName name="s">[1]Oct!#REF!</definedName>
    <definedName name="Service0" localSheetId="5">#REF!</definedName>
    <definedName name="Service0" localSheetId="6">#REF!</definedName>
    <definedName name="Service0" localSheetId="7">#REF!</definedName>
    <definedName name="Service0" localSheetId="9">#REF!</definedName>
    <definedName name="Service0" localSheetId="11">#REF!</definedName>
    <definedName name="Service0" localSheetId="12">#REF!</definedName>
    <definedName name="Service0">#REF!</definedName>
    <definedName name="ServiceAssignTotal" localSheetId="5">#REF!</definedName>
    <definedName name="ServiceAssignTotal" localSheetId="6">#REF!</definedName>
    <definedName name="ServiceAssignTotal" localSheetId="7">#REF!</definedName>
    <definedName name="ServiceAssignTotal" localSheetId="9">#REF!</definedName>
    <definedName name="ServiceAssignTotal" localSheetId="11">#REF!</definedName>
    <definedName name="ServiceAssignTotal" localSheetId="12">#REF!</definedName>
    <definedName name="ServiceAssignTotal">#REF!</definedName>
    <definedName name="ServiceNameAssign" localSheetId="5">#REF!</definedName>
    <definedName name="ServiceNameAssign" localSheetId="6">#REF!</definedName>
    <definedName name="ServiceNameAssign" localSheetId="7">#REF!</definedName>
    <definedName name="ServiceNameAssign" localSheetId="9">#REF!</definedName>
    <definedName name="ServiceNameAssign" localSheetId="11">#REF!</definedName>
    <definedName name="ServiceNameAssign" localSheetId="12">#REF!</definedName>
    <definedName name="ServiceNameAssign">#REF!</definedName>
    <definedName name="Services1" localSheetId="5">#REF!</definedName>
    <definedName name="Services1" localSheetId="6">#REF!</definedName>
    <definedName name="Services1" localSheetId="7">#REF!</definedName>
    <definedName name="Services1" localSheetId="9">#REF!</definedName>
    <definedName name="Services1" localSheetId="11">#REF!</definedName>
    <definedName name="Services1" localSheetId="12">#REF!</definedName>
    <definedName name="Services1">#REF!</definedName>
    <definedName name="Services2" localSheetId="5">#REF!</definedName>
    <definedName name="Services2" localSheetId="6">#REF!</definedName>
    <definedName name="Services2" localSheetId="7">#REF!</definedName>
    <definedName name="Services2" localSheetId="9">#REF!</definedName>
    <definedName name="Services2" localSheetId="11">#REF!</definedName>
    <definedName name="Services2" localSheetId="12">#REF!</definedName>
    <definedName name="Services2">#REF!</definedName>
    <definedName name="Services3" localSheetId="5">#REF!</definedName>
    <definedName name="Services3" localSheetId="6">#REF!</definedName>
    <definedName name="Services3" localSheetId="7">#REF!</definedName>
    <definedName name="Services3" localSheetId="9">#REF!</definedName>
    <definedName name="Services3" localSheetId="11">#REF!</definedName>
    <definedName name="Services3" localSheetId="12">#REF!</definedName>
    <definedName name="Services3">#REF!</definedName>
    <definedName name="Services4" localSheetId="5">#REF!</definedName>
    <definedName name="Services4" localSheetId="6">#REF!</definedName>
    <definedName name="Services4" localSheetId="7">#REF!</definedName>
    <definedName name="Services4" localSheetId="9">#REF!</definedName>
    <definedName name="Services4" localSheetId="11">#REF!</definedName>
    <definedName name="Services4" localSheetId="12">#REF!</definedName>
    <definedName name="Services4">#REF!</definedName>
    <definedName name="Services5" localSheetId="5">#REF!</definedName>
    <definedName name="Services5" localSheetId="6">#REF!</definedName>
    <definedName name="Services5" localSheetId="7">#REF!</definedName>
    <definedName name="Services5" localSheetId="9">#REF!</definedName>
    <definedName name="Services5" localSheetId="11">#REF!</definedName>
    <definedName name="Services5" localSheetId="12">#REF!</definedName>
    <definedName name="Services5">#REF!</definedName>
    <definedName name="ServicesPull" localSheetId="5">#REF!</definedName>
    <definedName name="ServicesPull" localSheetId="6">#REF!</definedName>
    <definedName name="ServicesPull" localSheetId="7">#REF!</definedName>
    <definedName name="ServicesPull" localSheetId="9">#REF!</definedName>
    <definedName name="ServicesPull" localSheetId="11">#REF!</definedName>
    <definedName name="ServicesPull" localSheetId="12">#REF!</definedName>
    <definedName name="ServicesPull">#REF!</definedName>
    <definedName name="SumSupportExp" localSheetId="5">#REF!</definedName>
    <definedName name="SumSupportExp" localSheetId="6">#REF!</definedName>
    <definedName name="SumSupportExp" localSheetId="7">#REF!</definedName>
    <definedName name="SumSupportExp" localSheetId="9">#REF!</definedName>
    <definedName name="SumSupportExp" localSheetId="11">#REF!</definedName>
    <definedName name="SumSupportExp" localSheetId="12">#REF!</definedName>
    <definedName name="SumSupportExp">#REF!</definedName>
    <definedName name="SupportExp" localSheetId="5">#REF!</definedName>
    <definedName name="SupportExp" localSheetId="6">#REF!</definedName>
    <definedName name="SupportExp" localSheetId="7">#REF!</definedName>
    <definedName name="SupportExp" localSheetId="9">#REF!</definedName>
    <definedName name="SupportExp" localSheetId="11">#REF!</definedName>
    <definedName name="SupportExp" localSheetId="12">#REF!</definedName>
    <definedName name="SupportExp">#REF!</definedName>
    <definedName name="SupportI" localSheetId="5">#REF!</definedName>
    <definedName name="SupportI" localSheetId="6">#REF!</definedName>
    <definedName name="SupportI" localSheetId="7">#REF!</definedName>
    <definedName name="SupportI" localSheetId="9">#REF!</definedName>
    <definedName name="SupportI" localSheetId="11">#REF!</definedName>
    <definedName name="SupportI" localSheetId="12">#REF!</definedName>
    <definedName name="SupportI">#REF!</definedName>
    <definedName name="SupportID" localSheetId="5">#REF!</definedName>
    <definedName name="SupportID" localSheetId="6">#REF!</definedName>
    <definedName name="SupportID" localSheetId="7">#REF!</definedName>
    <definedName name="SupportID" localSheetId="9">#REF!</definedName>
    <definedName name="SupportID" localSheetId="11">#REF!</definedName>
    <definedName name="SupportID" localSheetId="12">#REF!</definedName>
    <definedName name="SupportID">#REF!</definedName>
    <definedName name="supportII" localSheetId="5">#REF!</definedName>
    <definedName name="supportII" localSheetId="6">#REF!</definedName>
    <definedName name="supportII" localSheetId="7">#REF!</definedName>
    <definedName name="supportII" localSheetId="9">#REF!</definedName>
    <definedName name="supportII" localSheetId="11">#REF!</definedName>
    <definedName name="supportII" localSheetId="12">#REF!</definedName>
    <definedName name="supportII">#REF!</definedName>
    <definedName name="supportIII" localSheetId="5">#REF!</definedName>
    <definedName name="supportIII" localSheetId="6">#REF!</definedName>
    <definedName name="supportIII" localSheetId="7">#REF!</definedName>
    <definedName name="supportIII" localSheetId="9">#REF!</definedName>
    <definedName name="supportIII" localSheetId="11">#REF!</definedName>
    <definedName name="supportIII" localSheetId="12">#REF!</definedName>
    <definedName name="supportIII">#REF!</definedName>
    <definedName name="supportIV" localSheetId="5">#REF!</definedName>
    <definedName name="supportIV" localSheetId="6">#REF!</definedName>
    <definedName name="supportIV" localSheetId="7">#REF!</definedName>
    <definedName name="supportIV" localSheetId="9">#REF!</definedName>
    <definedName name="supportIV" localSheetId="11">#REF!</definedName>
    <definedName name="supportIV" localSheetId="12">#REF!</definedName>
    <definedName name="supportIV">#REF!</definedName>
    <definedName name="supportIX" localSheetId="5">#REF!</definedName>
    <definedName name="supportIX" localSheetId="6">#REF!</definedName>
    <definedName name="supportIX" localSheetId="7">#REF!</definedName>
    <definedName name="supportIX" localSheetId="9">#REF!</definedName>
    <definedName name="supportIX" localSheetId="11">#REF!</definedName>
    <definedName name="supportIX" localSheetId="12">#REF!</definedName>
    <definedName name="supportIX">#REF!</definedName>
    <definedName name="SupportParent" localSheetId="5">#REF!</definedName>
    <definedName name="SupportParent" localSheetId="6">#REF!</definedName>
    <definedName name="SupportParent" localSheetId="7">#REF!</definedName>
    <definedName name="SupportParent" localSheetId="9">#REF!</definedName>
    <definedName name="SupportParent" localSheetId="11">#REF!</definedName>
    <definedName name="SupportParent" localSheetId="12">#REF!</definedName>
    <definedName name="SupportParent">#REF!</definedName>
    <definedName name="supportV" localSheetId="5">#REF!</definedName>
    <definedName name="supportV" localSheetId="6">#REF!</definedName>
    <definedName name="supportV" localSheetId="7">#REF!</definedName>
    <definedName name="supportV" localSheetId="9">#REF!</definedName>
    <definedName name="supportV" localSheetId="11">#REF!</definedName>
    <definedName name="supportV" localSheetId="12">#REF!</definedName>
    <definedName name="supportV">#REF!</definedName>
    <definedName name="supportVI" localSheetId="5">#REF!</definedName>
    <definedName name="supportVI" localSheetId="6">#REF!</definedName>
    <definedName name="supportVI" localSheetId="7">#REF!</definedName>
    <definedName name="supportVI" localSheetId="9">#REF!</definedName>
    <definedName name="supportVI" localSheetId="11">#REF!</definedName>
    <definedName name="supportVI" localSheetId="12">#REF!</definedName>
    <definedName name="supportVI">#REF!</definedName>
    <definedName name="supportVII" localSheetId="5">#REF!</definedName>
    <definedName name="supportVII" localSheetId="6">#REF!</definedName>
    <definedName name="supportVII" localSheetId="7">#REF!</definedName>
    <definedName name="supportVII" localSheetId="9">#REF!</definedName>
    <definedName name="supportVII" localSheetId="11">#REF!</definedName>
    <definedName name="supportVII" localSheetId="12">#REF!</definedName>
    <definedName name="supportVII">#REF!</definedName>
    <definedName name="supportVIII" localSheetId="5">#REF!</definedName>
    <definedName name="supportVIII" localSheetId="6">#REF!</definedName>
    <definedName name="supportVIII" localSheetId="7">#REF!</definedName>
    <definedName name="supportVIII" localSheetId="9">#REF!</definedName>
    <definedName name="supportVIII" localSheetId="11">#REF!</definedName>
    <definedName name="supportVIII" localSheetId="12">#REF!</definedName>
    <definedName name="supportVIII">#REF!</definedName>
    <definedName name="supportX" localSheetId="5">#REF!</definedName>
    <definedName name="supportX" localSheetId="6">#REF!</definedName>
    <definedName name="supportX" localSheetId="7">#REF!</definedName>
    <definedName name="supportX" localSheetId="9">#REF!</definedName>
    <definedName name="supportX" localSheetId="11">#REF!</definedName>
    <definedName name="supportX" localSheetId="12">#REF!</definedName>
    <definedName name="supportX">#REF!</definedName>
    <definedName name="TotalExp" localSheetId="5">#REF!</definedName>
    <definedName name="TotalExp" localSheetId="6">#REF!</definedName>
    <definedName name="TotalExp" localSheetId="7">#REF!</definedName>
    <definedName name="TotalExp" localSheetId="9">#REF!</definedName>
    <definedName name="TotalExp" localSheetId="11">#REF!</definedName>
    <definedName name="TotalExp" localSheetId="12">#REF!</definedName>
    <definedName name="TotalExp">#REF!</definedName>
    <definedName name="TotalServiceByService" localSheetId="5">#REF!</definedName>
    <definedName name="TotalServiceByService" localSheetId="6">#REF!</definedName>
    <definedName name="TotalServiceByService" localSheetId="7">#REF!</definedName>
    <definedName name="TotalServiceByService" localSheetId="9">#REF!</definedName>
    <definedName name="TotalServiceByService" localSheetId="11">#REF!</definedName>
    <definedName name="TotalServiceByService" localSheetId="12">#REF!</definedName>
    <definedName name="TotalServiceByService">#REF!</definedName>
    <definedName name="TotExp" localSheetId="5">#REF!</definedName>
    <definedName name="TotExp" localSheetId="6">#REF!</definedName>
    <definedName name="TotExp" localSheetId="7">#REF!</definedName>
    <definedName name="TotExp" localSheetId="9">#REF!</definedName>
    <definedName name="TotExp" localSheetId="11">#REF!</definedName>
    <definedName name="TotExp" localSheetId="12">#REF!</definedName>
    <definedName name="TotExp">#REF!</definedName>
    <definedName name="TotMedExp" localSheetId="5">#REF!</definedName>
    <definedName name="TotMedExp" localSheetId="6">#REF!</definedName>
    <definedName name="TotMedExp" localSheetId="7">#REF!</definedName>
    <definedName name="TotMedExp" localSheetId="9">#REF!</definedName>
    <definedName name="TotMedExp" localSheetId="11">#REF!</definedName>
    <definedName name="TotMedExp" localSheetId="12">#REF!</definedName>
    <definedName name="TotMedExp">#REF!</definedName>
    <definedName name="x" localSheetId="6">#REF!</definedName>
    <definedName name="x" localSheetId="11">#REF!</definedName>
    <definedName name="x" localSheetId="12">#REF!</definedName>
    <definedName name="x">#REF!</definedName>
    <definedName name="xxx" localSheetId="4">[1]Oct!#REF!</definedName>
    <definedName name="xxx" localSheetId="5">[1]Oct!#REF!</definedName>
    <definedName name="xxx" localSheetId="6">[1]Oct!#REF!</definedName>
    <definedName name="xxx" localSheetId="7">[1]Oct!#REF!</definedName>
    <definedName name="xxx" localSheetId="8">[1]Oct!#REF!</definedName>
    <definedName name="xxx" localSheetId="11">[1]Oct!#REF!</definedName>
    <definedName name="xxx" localSheetId="12">[1]Oct!#REF!</definedName>
    <definedName name="xxx">[1]Oct!#REF!</definedName>
    <definedName name="Z" localSheetId="5">#REF!</definedName>
    <definedName name="Z" localSheetId="6">#REF!</definedName>
    <definedName name="Z" localSheetId="7">#REF!</definedName>
    <definedName name="Z" localSheetId="9">#REF!</definedName>
    <definedName name="Z" localSheetId="11">#REF!</definedName>
    <definedName name="Z" localSheetId="12">#REF!</definedName>
    <definedName name="Z">#REF!</definedName>
    <definedName name="Z_4E492CDA_AACF_415B_BC57_0E08E64B13EA_.wvu.Cols" localSheetId="8" hidden="1">'Exhibit 5 -Exp. Summary - COA '!#REF!,'Exhibit 5 -Exp. Summary - COA '!#REF!,'Exhibit 5 -Exp. Summary - COA '!$AB:$AB</definedName>
    <definedName name="Z_4E492CDA_AACF_415B_BC57_0E08E64B13EA_.wvu.PrintArea" localSheetId="0" hidden="1">'Exhibit 1a - CPE'!$A$1:$O$78</definedName>
    <definedName name="Z_4E492CDA_AACF_415B_BC57_0E08E64B13EA_.wvu.PrintArea" localSheetId="4" hidden="1">'Exhibit 4a - Admin Supp. Detail'!$A$1:$R$117</definedName>
    <definedName name="Z_4E492CDA_AACF_415B_BC57_0E08E64B13EA_.wvu.PrintArea" localSheetId="5" hidden="1">'Exhibit 4b Clinic Admin Detail'!$A$2:$S$100</definedName>
    <definedName name="Z_4E492CDA_AACF_415B_BC57_0E08E64B13EA_.wvu.PrintArea" localSheetId="6" hidden="1">'Exhibit 4c - Direct Med Detail'!$A$1:$R$200</definedName>
    <definedName name="Z_4E492CDA_AACF_415B_BC57_0E08E64B13EA_.wvu.PrintArea" localSheetId="7" hidden="1">'Exhibit 4d - Non Reimb. Detail'!$A$1:$M$45</definedName>
    <definedName name="Z_4E492CDA_AACF_415B_BC57_0E08E64B13EA_.wvu.PrintArea" localSheetId="9" hidden="1">'Exhibit 6 - Allocations'!$A$1:$AD$167</definedName>
    <definedName name="Z_4E492CDA_AACF_415B_BC57_0E08E64B13EA_.wvu.Rows" localSheetId="1" hidden="1">'Exhibit 1b-Cost Report Summary'!#REF!</definedName>
    <definedName name="Z_4E492CDA_AACF_415B_BC57_0E08E64B13EA_.wvu.Rows" localSheetId="8" hidden="1">'Exhibit 5 -Exp. Summary - COA '!#REF!</definedName>
    <definedName name="Z_4E492CDA_AACF_415B_BC57_0E08E64B13EA_.wvu.Rows" localSheetId="9" hidden="1">'Exhibit 6 - Allocations'!#REF!</definedName>
    <definedName name="Z_82786BC8_10EF_4E67_BCBC_790A5B7D8B1A_.wvu.Cols" localSheetId="8" hidden="1">'Exhibit 5 -Exp. Summary - COA '!#REF!,'Exhibit 5 -Exp. Summary - COA '!#REF!,'Exhibit 5 -Exp. Summary - COA '!$AB:$AB</definedName>
    <definedName name="Z_82786BC8_10EF_4E67_BCBC_790A5B7D8B1A_.wvu.PrintArea" localSheetId="0" hidden="1">'Exhibit 1a - CPE'!$A$1:$O$78</definedName>
    <definedName name="Z_82786BC8_10EF_4E67_BCBC_790A5B7D8B1A_.wvu.PrintArea" localSheetId="4" hidden="1">'Exhibit 4a - Admin Supp. Detail'!$A$1:$R$117</definedName>
    <definedName name="Z_82786BC8_10EF_4E67_BCBC_790A5B7D8B1A_.wvu.PrintArea" localSheetId="5" hidden="1">'Exhibit 4b Clinic Admin Detail'!$A$2:$S$100</definedName>
    <definedName name="Z_82786BC8_10EF_4E67_BCBC_790A5B7D8B1A_.wvu.PrintArea" localSheetId="6" hidden="1">'Exhibit 4c - Direct Med Detail'!$A$1:$R$200</definedName>
    <definedName name="Z_82786BC8_10EF_4E67_BCBC_790A5B7D8B1A_.wvu.PrintArea" localSheetId="7" hidden="1">'Exhibit 4d - Non Reimb. Detail'!$A$1:$M$45</definedName>
    <definedName name="Z_82786BC8_10EF_4E67_BCBC_790A5B7D8B1A_.wvu.PrintArea" localSheetId="9" hidden="1">'Exhibit 6 - Allocations'!$A$1:$AD$167</definedName>
    <definedName name="Z_82786BC8_10EF_4E67_BCBC_790A5B7D8B1A_.wvu.Rows" localSheetId="1" hidden="1">'Exhibit 1b-Cost Report Summary'!#REF!</definedName>
    <definedName name="Z_82786BC8_10EF_4E67_BCBC_790A5B7D8B1A_.wvu.Rows" localSheetId="8" hidden="1">'Exhibit 5 -Exp. Summary - COA '!#REF!</definedName>
    <definedName name="Z_82786BC8_10EF_4E67_BCBC_790A5B7D8B1A_.wvu.Rows" localSheetId="9" hidden="1">'Exhibit 6 - Allocations'!#REF!</definedName>
    <definedName name="Z_9D87EA3D_9227_4A32_8926_FF7BE3A36AF7_.wvu.PrintArea" localSheetId="2" hidden="1">'Exhibit 2 - Statistical Infor.'!$A$1:$E$21</definedName>
    <definedName name="Z_9D87EA3D_9227_4A32_8926_FF7BE3A36AF7_.wvu.PrintArea" localSheetId="4" hidden="1">'Exhibit 4a - Admin Supp. Detail'!$H$1:$R$119</definedName>
    <definedName name="Z_9D87EA3D_9227_4A32_8926_FF7BE3A36AF7_.wvu.PrintArea" localSheetId="5" hidden="1">'Exhibit 4b Clinic Admin Detail'!$H$2:$R$147</definedName>
    <definedName name="Z_9D87EA3D_9227_4A32_8926_FF7BE3A36AF7_.wvu.PrintArea" localSheetId="6" hidden="1">'Exhibit 4c - Direct Med Detail'!$H$1:$R$203</definedName>
    <definedName name="Z_9D87EA3D_9227_4A32_8926_FF7BE3A36AF7_.wvu.PrintTitles" localSheetId="4" hidden="1">'Exhibit 4a - Admin Supp. Detail'!#REF!</definedName>
    <definedName name="Z_9D87EA3D_9227_4A32_8926_FF7BE3A36AF7_.wvu.PrintTitles" localSheetId="5" hidden="1">'Exhibit 4b Clinic Admin Detail'!#REF!</definedName>
    <definedName name="Z_9D87EA3D_9227_4A32_8926_FF7BE3A36AF7_.wvu.PrintTitles" localSheetId="6" hidden="1">'Exhibit 4c - Direct Med Detail'!#REF!</definedName>
    <definedName name="Z_9D87EA3D_9227_4A32_8926_FF7BE3A36AF7_.wvu.Rows" localSheetId="4" hidden="1">'Exhibit 4a - Admin Supp. Detail'!$A$6:$IK$6</definedName>
    <definedName name="Z_9D87EA3D_9227_4A32_8926_FF7BE3A36AF7_.wvu.Rows" localSheetId="5" hidden="1">'Exhibit 4b Clinic Admin Detail'!#REF!</definedName>
    <definedName name="Z_9D87EA3D_9227_4A32_8926_FF7BE3A36AF7_.wvu.Rows" localSheetId="6" hidden="1">'Exhibit 4c - Direct Med Detail'!#REF!</definedName>
    <definedName name="Z_9D87EA3D_9227_4A32_8926_FF7BE3A36AF7_.wvu.Rows" localSheetId="7" hidden="1">'Exhibit 4d - Non Reimb. Detail'!#REF!,'Exhibit 4d - Non Reimb. Detail'!#REF!</definedName>
    <definedName name="zuer" localSheetId="5">#REF!</definedName>
    <definedName name="zuer" localSheetId="6">#REF!</definedName>
    <definedName name="zuer" localSheetId="7">#REF!</definedName>
    <definedName name="zuer" localSheetId="9">#REF!</definedName>
    <definedName name="zuer" localSheetId="11">#REF!</definedName>
    <definedName name="zuer" localSheetId="12">#REF!</definedName>
    <definedName name="zuer">#REF!</definedName>
  </definedNames>
  <calcPr calcId="152511"/>
  <customWorkbookViews>
    <customWorkbookView name="kstanley - Personal View" guid="{4E492CDA-AACF-415B-BC57-0E08E64B13EA}" mergeInterval="0" personalView="1" maximized="1" xWindow="1" yWindow="1" windowWidth="1280" windowHeight="579" tabRatio="853" activeSheetId="4"/>
    <customWorkbookView name="kcoyle - Personal View" guid="{82786BC8-10EF-4E67-BCBC-790A5B7D8B1A}" mergeInterval="0" personalView="1" maximized="1" xWindow="1" yWindow="1" windowWidth="1276" windowHeight="580" tabRatio="853" activeSheetId="4" showComments="commIndAndComment"/>
  </customWorkbookViews>
</workbook>
</file>

<file path=xl/calcChain.xml><?xml version="1.0" encoding="utf-8"?>
<calcChain xmlns="http://schemas.openxmlformats.org/spreadsheetml/2006/main">
  <c r="F23" i="5" l="1"/>
  <c r="F22" i="5"/>
  <c r="L32" i="25" l="1"/>
  <c r="M24" i="3" l="1"/>
  <c r="W90" i="11"/>
  <c r="W91" i="11"/>
  <c r="W92" i="11"/>
  <c r="W93" i="11"/>
  <c r="W94" i="11"/>
  <c r="W95" i="11"/>
  <c r="W96" i="11"/>
  <c r="W97" i="11"/>
  <c r="W85" i="11"/>
  <c r="W86" i="11" s="1"/>
  <c r="W80" i="11"/>
  <c r="W81" i="11" s="1"/>
  <c r="W72" i="11"/>
  <c r="W73" i="11"/>
  <c r="W74" i="11"/>
  <c r="W75" i="11"/>
  <c r="W76" i="11"/>
  <c r="W63" i="11"/>
  <c r="W64" i="11"/>
  <c r="W65" i="11"/>
  <c r="W66" i="11"/>
  <c r="W67" i="11"/>
  <c r="W68" i="11"/>
  <c r="S50" i="23"/>
  <c r="S51" i="23" s="1"/>
  <c r="S43" i="23"/>
  <c r="W52" i="11"/>
  <c r="S45" i="23"/>
  <c r="S46" i="23"/>
  <c r="K36" i="23"/>
  <c r="M36" i="23"/>
  <c r="O36" i="23"/>
  <c r="Q36" i="23"/>
  <c r="K37" i="23"/>
  <c r="M37" i="23"/>
  <c r="O37" i="23"/>
  <c r="Q37" i="23"/>
  <c r="K38" i="23"/>
  <c r="M38" i="23"/>
  <c r="O38" i="23"/>
  <c r="Q38" i="23"/>
  <c r="K39" i="23"/>
  <c r="M39" i="23"/>
  <c r="O39" i="23"/>
  <c r="Q39" i="23"/>
  <c r="S44" i="23"/>
  <c r="W38" i="11"/>
  <c r="W39" i="11"/>
  <c r="W31" i="11"/>
  <c r="W32" i="11"/>
  <c r="W33" i="11"/>
  <c r="W34" i="11"/>
  <c r="W25" i="11"/>
  <c r="W26" i="11"/>
  <c r="W27" i="11"/>
  <c r="W101" i="11"/>
  <c r="W102" i="11" s="1"/>
  <c r="U90" i="11"/>
  <c r="U91" i="11"/>
  <c r="U92" i="11"/>
  <c r="U93" i="11"/>
  <c r="U94" i="11"/>
  <c r="U95" i="11"/>
  <c r="U96" i="11"/>
  <c r="U97" i="11"/>
  <c r="U85" i="11"/>
  <c r="U86" i="11" s="1"/>
  <c r="U80" i="11"/>
  <c r="U81" i="11" s="1"/>
  <c r="U72" i="11"/>
  <c r="U73" i="11"/>
  <c r="U74" i="11"/>
  <c r="U75" i="11"/>
  <c r="U76" i="11"/>
  <c r="U63" i="11"/>
  <c r="U64" i="11"/>
  <c r="U65" i="11"/>
  <c r="U66" i="11"/>
  <c r="U67" i="11"/>
  <c r="U68" i="11"/>
  <c r="U58" i="11"/>
  <c r="U59" i="11" s="1"/>
  <c r="U51" i="11"/>
  <c r="U52" i="11"/>
  <c r="U53" i="11"/>
  <c r="U54" i="11"/>
  <c r="U44" i="11"/>
  <c r="U45" i="11"/>
  <c r="U46" i="11"/>
  <c r="U47" i="11"/>
  <c r="S31" i="23"/>
  <c r="S23" i="23"/>
  <c r="U32" i="11"/>
  <c r="S25" i="23"/>
  <c r="S26" i="23"/>
  <c r="K17" i="23"/>
  <c r="M17" i="23"/>
  <c r="O17" i="23"/>
  <c r="Q17" i="23"/>
  <c r="K18" i="23"/>
  <c r="M18" i="23"/>
  <c r="O18" i="23"/>
  <c r="Q18" i="23"/>
  <c r="K19" i="23"/>
  <c r="M19" i="23"/>
  <c r="O19" i="23"/>
  <c r="U101" i="11"/>
  <c r="U102" i="11" s="1"/>
  <c r="O90" i="11"/>
  <c r="O91" i="11"/>
  <c r="O92" i="11"/>
  <c r="O93" i="11"/>
  <c r="O94" i="11"/>
  <c r="O95" i="11"/>
  <c r="O96" i="11"/>
  <c r="O97" i="11"/>
  <c r="O85" i="11"/>
  <c r="O86" i="11" s="1"/>
  <c r="O80" i="11"/>
  <c r="O81" i="11" s="1"/>
  <c r="O72" i="11"/>
  <c r="O73" i="11"/>
  <c r="O74" i="11"/>
  <c r="O75" i="11"/>
  <c r="O76" i="11"/>
  <c r="O63" i="11"/>
  <c r="K56" i="23"/>
  <c r="M56" i="23"/>
  <c r="O56" i="23"/>
  <c r="Q56" i="23"/>
  <c r="O65" i="11"/>
  <c r="O66" i="11"/>
  <c r="O67" i="11"/>
  <c r="O68" i="11"/>
  <c r="O58" i="11"/>
  <c r="O59" i="11" s="1"/>
  <c r="O51" i="11"/>
  <c r="O52" i="11"/>
  <c r="O53" i="11"/>
  <c r="O54" i="11"/>
  <c r="O44" i="11"/>
  <c r="O45" i="11"/>
  <c r="O46" i="11"/>
  <c r="O47" i="11"/>
  <c r="O38" i="11"/>
  <c r="O39" i="11"/>
  <c r="O31" i="11"/>
  <c r="O32" i="11"/>
  <c r="O33" i="11"/>
  <c r="O34" i="11"/>
  <c r="O25" i="11"/>
  <c r="O26" i="11"/>
  <c r="O27" i="11"/>
  <c r="O101" i="11"/>
  <c r="O102" i="11" s="1"/>
  <c r="Q90" i="11"/>
  <c r="Q91" i="11"/>
  <c r="Q92" i="11"/>
  <c r="Q93" i="11"/>
  <c r="Q94" i="11"/>
  <c r="Q95" i="11"/>
  <c r="Q96" i="11"/>
  <c r="Q97" i="11"/>
  <c r="Q85" i="11"/>
  <c r="Q86" i="11" s="1"/>
  <c r="Q80" i="11"/>
  <c r="Q81" i="11" s="1"/>
  <c r="Q72" i="11"/>
  <c r="Q73" i="11"/>
  <c r="Q74" i="11"/>
  <c r="Q75" i="11"/>
  <c r="Q76" i="11"/>
  <c r="Q63" i="11"/>
  <c r="Q64" i="11"/>
  <c r="K57" i="23"/>
  <c r="M57" i="23"/>
  <c r="O57" i="23"/>
  <c r="Q57" i="23"/>
  <c r="Q66" i="11"/>
  <c r="Q67" i="11"/>
  <c r="Q68" i="11"/>
  <c r="Q58" i="11"/>
  <c r="Q59" i="11" s="1"/>
  <c r="Q51" i="11"/>
  <c r="Q52" i="11"/>
  <c r="Q53" i="11"/>
  <c r="Q54" i="11"/>
  <c r="Q44" i="11"/>
  <c r="Q45" i="11"/>
  <c r="Q46" i="11"/>
  <c r="Q47" i="11"/>
  <c r="Q38" i="11"/>
  <c r="Q39" i="11"/>
  <c r="Q31" i="11"/>
  <c r="Q32" i="11"/>
  <c r="Q33" i="11"/>
  <c r="Q34" i="11"/>
  <c r="Q25" i="11"/>
  <c r="Q26" i="11"/>
  <c r="Q27" i="11"/>
  <c r="Q101" i="11"/>
  <c r="Q102" i="11" s="1"/>
  <c r="S90" i="11"/>
  <c r="S91" i="11"/>
  <c r="S92" i="11"/>
  <c r="S93" i="11"/>
  <c r="S94" i="11"/>
  <c r="S95" i="11"/>
  <c r="S96" i="11"/>
  <c r="S97" i="11"/>
  <c r="S85" i="11"/>
  <c r="S86" i="11" s="1"/>
  <c r="S80" i="11"/>
  <c r="S81" i="11" s="1"/>
  <c r="S72" i="11"/>
  <c r="S73" i="11"/>
  <c r="S74" i="11"/>
  <c r="S75" i="11"/>
  <c r="S76" i="11"/>
  <c r="S63" i="11"/>
  <c r="S64" i="11"/>
  <c r="S65" i="11"/>
  <c r="K58" i="23"/>
  <c r="M58" i="23"/>
  <c r="O58" i="23"/>
  <c r="Q58" i="23"/>
  <c r="S67" i="11"/>
  <c r="S68" i="11"/>
  <c r="S58" i="11"/>
  <c r="S59" i="11" s="1"/>
  <c r="S51" i="11"/>
  <c r="S52" i="11"/>
  <c r="S53" i="11"/>
  <c r="S54" i="11"/>
  <c r="S44" i="11"/>
  <c r="S45" i="11"/>
  <c r="S46" i="11"/>
  <c r="S47" i="11"/>
  <c r="S38" i="11"/>
  <c r="S39" i="11"/>
  <c r="S31" i="11"/>
  <c r="S32" i="11"/>
  <c r="S33" i="11"/>
  <c r="S34" i="11"/>
  <c r="S25" i="11"/>
  <c r="S26" i="11"/>
  <c r="S27" i="11"/>
  <c r="S101" i="11"/>
  <c r="S102" i="11" s="1"/>
  <c r="Y90" i="11"/>
  <c r="Y91" i="11"/>
  <c r="Y92" i="11"/>
  <c r="Y93" i="11"/>
  <c r="Y94" i="11"/>
  <c r="Y95" i="11"/>
  <c r="Y96" i="11"/>
  <c r="Y97" i="11"/>
  <c r="Y85" i="11"/>
  <c r="Y86" i="11" s="1"/>
  <c r="S72" i="23"/>
  <c r="S73" i="23" s="1"/>
  <c r="S64" i="23"/>
  <c r="Y73" i="11"/>
  <c r="S66" i="23"/>
  <c r="Y75" i="11"/>
  <c r="S68" i="23"/>
  <c r="K55" i="23"/>
  <c r="M55" i="23"/>
  <c r="O55" i="23"/>
  <c r="Q55" i="23"/>
  <c r="Y64" i="11"/>
  <c r="Y65" i="11"/>
  <c r="Y66" i="11"/>
  <c r="Y67" i="11"/>
  <c r="K60" i="23"/>
  <c r="M60" i="23"/>
  <c r="O60" i="23"/>
  <c r="Q60" i="23"/>
  <c r="Y58" i="11"/>
  <c r="Y59" i="11" s="1"/>
  <c r="Y51" i="11"/>
  <c r="Y52" i="11"/>
  <c r="Y53" i="11"/>
  <c r="Y54" i="11"/>
  <c r="Y44" i="11"/>
  <c r="Y45" i="11"/>
  <c r="Y46" i="11"/>
  <c r="Y47" i="11"/>
  <c r="Y38" i="11"/>
  <c r="Y39" i="11"/>
  <c r="Y31" i="11"/>
  <c r="Y32" i="11"/>
  <c r="Y33" i="11"/>
  <c r="Y34" i="11"/>
  <c r="Y25" i="11"/>
  <c r="Y26" i="11"/>
  <c r="Y27" i="11"/>
  <c r="Y101" i="11"/>
  <c r="Y102" i="11" s="1"/>
  <c r="AA90" i="11"/>
  <c r="AA91" i="11"/>
  <c r="AA92" i="11"/>
  <c r="AA93" i="11"/>
  <c r="AA94" i="11"/>
  <c r="AA95" i="11"/>
  <c r="AA96" i="11"/>
  <c r="AA97" i="11"/>
  <c r="AA85" i="11"/>
  <c r="AA86" i="11" s="1"/>
  <c r="AA80" i="11"/>
  <c r="AA81" i="11" s="1"/>
  <c r="AA72" i="11"/>
  <c r="AA73" i="11"/>
  <c r="AA74" i="11"/>
  <c r="S67" i="23"/>
  <c r="AA76" i="11"/>
  <c r="AA63" i="11"/>
  <c r="AA64" i="11"/>
  <c r="AA65" i="11"/>
  <c r="AA66" i="11"/>
  <c r="K59" i="23"/>
  <c r="M59" i="23"/>
  <c r="O59" i="23"/>
  <c r="Q59" i="23"/>
  <c r="AA68" i="11"/>
  <c r="AA58" i="11"/>
  <c r="AA59" i="11" s="1"/>
  <c r="AA51" i="11"/>
  <c r="AA52" i="11"/>
  <c r="AA53" i="11"/>
  <c r="AA54" i="11"/>
  <c r="AA44" i="11"/>
  <c r="AA45" i="11"/>
  <c r="AA46" i="11"/>
  <c r="AA47" i="11"/>
  <c r="AA38" i="11"/>
  <c r="AA39" i="11"/>
  <c r="AA31" i="11"/>
  <c r="AA32" i="11"/>
  <c r="AA33" i="11"/>
  <c r="AA34" i="11"/>
  <c r="AA25" i="11"/>
  <c r="AA26" i="11"/>
  <c r="AA27" i="11"/>
  <c r="AA101" i="11"/>
  <c r="AA102" i="11" s="1"/>
  <c r="S81" i="23"/>
  <c r="S82" i="23"/>
  <c r="S83" i="23"/>
  <c r="S84" i="23"/>
  <c r="S85" i="23"/>
  <c r="S87" i="23"/>
  <c r="S88" i="23"/>
  <c r="K77" i="23"/>
  <c r="K78" i="23" s="1"/>
  <c r="M77" i="23"/>
  <c r="M78" i="23" s="1"/>
  <c r="O77" i="23"/>
  <c r="Q77" i="23"/>
  <c r="Q78" i="23" s="1"/>
  <c r="AC80" i="11"/>
  <c r="AC81" i="11" s="1"/>
  <c r="AC72" i="11"/>
  <c r="S65" i="23"/>
  <c r="AC74" i="11"/>
  <c r="AC75" i="11"/>
  <c r="AC76" i="11"/>
  <c r="AC63" i="11"/>
  <c r="AC64" i="11"/>
  <c r="AC65" i="11"/>
  <c r="AC66" i="11"/>
  <c r="AC67" i="11"/>
  <c r="AC68" i="11"/>
  <c r="AC58" i="11"/>
  <c r="AC59" i="11" s="1"/>
  <c r="AC51" i="11"/>
  <c r="AC53" i="11"/>
  <c r="AC54" i="11"/>
  <c r="AC44" i="11"/>
  <c r="AC45" i="11"/>
  <c r="AC46" i="11"/>
  <c r="AC47" i="11"/>
  <c r="AC38" i="11"/>
  <c r="AC39" i="11"/>
  <c r="AC31" i="11"/>
  <c r="S24" i="23"/>
  <c r="AC33" i="11"/>
  <c r="AC34" i="11"/>
  <c r="AC25" i="11"/>
  <c r="AC26" i="11"/>
  <c r="AC27" i="11"/>
  <c r="I51" i="1"/>
  <c r="G51" i="1"/>
  <c r="S48" i="3"/>
  <c r="S52" i="3" s="1"/>
  <c r="S56" i="3" s="1"/>
  <c r="M35" i="1" s="1"/>
  <c r="B45" i="17" s="1"/>
  <c r="S50" i="3"/>
  <c r="C38" i="3"/>
  <c r="C36" i="3"/>
  <c r="C34" i="3"/>
  <c r="E214" i="25"/>
  <c r="E216" i="25"/>
  <c r="E217" i="25"/>
  <c r="E211" i="25"/>
  <c r="E212" i="25"/>
  <c r="E213" i="25"/>
  <c r="E227" i="25"/>
  <c r="E228" i="25"/>
  <c r="E229" i="25"/>
  <c r="E218" i="25"/>
  <c r="E219" i="25"/>
  <c r="E220" i="25"/>
  <c r="E221" i="25"/>
  <c r="E226" i="25"/>
  <c r="E231" i="25"/>
  <c r="E230" i="25"/>
  <c r="F230" i="25" s="1"/>
  <c r="E237" i="25"/>
  <c r="Q19" i="23"/>
  <c r="D25" i="5"/>
  <c r="F18" i="5"/>
  <c r="F19" i="5"/>
  <c r="F20" i="5"/>
  <c r="F21" i="5"/>
  <c r="E222" i="25"/>
  <c r="E225" i="25"/>
  <c r="K112" i="25"/>
  <c r="E232" i="25"/>
  <c r="E234" i="25"/>
  <c r="E236" i="25"/>
  <c r="G21" i="3"/>
  <c r="G20" i="3"/>
  <c r="F12" i="23"/>
  <c r="F11" i="23"/>
  <c r="C11" i="26"/>
  <c r="C10" i="26"/>
  <c r="C11" i="25"/>
  <c r="C10" i="25"/>
  <c r="C11" i="24"/>
  <c r="C10" i="24"/>
  <c r="C11" i="22"/>
  <c r="C10" i="22"/>
  <c r="A1" i="4"/>
  <c r="A1" i="5"/>
  <c r="A1" i="24" s="1"/>
  <c r="A1" i="25" s="1"/>
  <c r="A1" i="26" s="1"/>
  <c r="E169" i="22"/>
  <c r="E181" i="24"/>
  <c r="D237" i="25"/>
  <c r="E170" i="22"/>
  <c r="E182" i="24"/>
  <c r="D238" i="25"/>
  <c r="E238" i="25"/>
  <c r="D96" i="26"/>
  <c r="E96" i="26" s="1"/>
  <c r="K36" i="26"/>
  <c r="U81" i="23" s="1"/>
  <c r="E171" i="22"/>
  <c r="E183" i="24"/>
  <c r="D239" i="25"/>
  <c r="E239" i="25"/>
  <c r="D97" i="26"/>
  <c r="E97" i="26" s="1"/>
  <c r="K37" i="26"/>
  <c r="U82" i="23"/>
  <c r="E172" i="22"/>
  <c r="E184" i="24"/>
  <c r="D240" i="25"/>
  <c r="K145" i="25"/>
  <c r="K178" i="25"/>
  <c r="D98" i="26"/>
  <c r="E98" i="26" s="1"/>
  <c r="K38" i="26"/>
  <c r="U83" i="23" s="1"/>
  <c r="E173" i="22"/>
  <c r="E185" i="24"/>
  <c r="D241" i="25"/>
  <c r="K146" i="25"/>
  <c r="K179" i="25"/>
  <c r="D99" i="26"/>
  <c r="E99" i="26" s="1"/>
  <c r="K39" i="26"/>
  <c r="U84" i="23" s="1"/>
  <c r="E174" i="22"/>
  <c r="E186" i="24"/>
  <c r="D242" i="25"/>
  <c r="E242" i="25"/>
  <c r="D100" i="26"/>
  <c r="E100" i="26" s="1"/>
  <c r="K40" i="26"/>
  <c r="U85" i="23" s="1"/>
  <c r="K83" i="22"/>
  <c r="D243" i="25"/>
  <c r="D101" i="26"/>
  <c r="E101" i="26" s="1"/>
  <c r="K41" i="26"/>
  <c r="E176" i="22"/>
  <c r="E188" i="24"/>
  <c r="D244" i="25"/>
  <c r="K143" i="25"/>
  <c r="D102" i="26"/>
  <c r="E102" i="26" s="1"/>
  <c r="K42" i="26"/>
  <c r="U87" i="23" s="1"/>
  <c r="K111" i="22"/>
  <c r="D245" i="25"/>
  <c r="K113" i="25"/>
  <c r="K144" i="25"/>
  <c r="K176" i="25"/>
  <c r="K177" i="25"/>
  <c r="D103" i="26"/>
  <c r="E103" i="26" s="1"/>
  <c r="K43" i="26"/>
  <c r="U88" i="23" s="1"/>
  <c r="K53" i="26"/>
  <c r="U92" i="23" s="1"/>
  <c r="U93" i="23" s="1"/>
  <c r="E168" i="22"/>
  <c r="E180" i="24"/>
  <c r="D236" i="25"/>
  <c r="D94" i="26"/>
  <c r="E94" i="26" s="1"/>
  <c r="K180" i="25"/>
  <c r="K181" i="25"/>
  <c r="K182" i="25"/>
  <c r="K183" i="25"/>
  <c r="K184" i="25"/>
  <c r="E176" i="24"/>
  <c r="D232" i="25"/>
  <c r="D90" i="26"/>
  <c r="E90" i="26" s="1"/>
  <c r="K118" i="25"/>
  <c r="E165" i="22"/>
  <c r="E177" i="24"/>
  <c r="F177" i="24" s="1"/>
  <c r="D233" i="25"/>
  <c r="E233" i="25"/>
  <c r="D91" i="26"/>
  <c r="E91" i="26" s="1"/>
  <c r="K129" i="25"/>
  <c r="E243" i="25" s="1"/>
  <c r="K130" i="25"/>
  <c r="K131" i="25"/>
  <c r="K132" i="25"/>
  <c r="E166" i="22"/>
  <c r="E178" i="24"/>
  <c r="D234" i="25"/>
  <c r="D92" i="26"/>
  <c r="E92" i="26" s="1"/>
  <c r="K147" i="25"/>
  <c r="K148" i="25"/>
  <c r="K149" i="25"/>
  <c r="K150" i="25"/>
  <c r="K151" i="25"/>
  <c r="E167" i="22"/>
  <c r="D235" i="25"/>
  <c r="E235" i="25"/>
  <c r="F235" i="25" s="1"/>
  <c r="D93" i="26"/>
  <c r="E93" i="26" s="1"/>
  <c r="K162" i="25"/>
  <c r="K163" i="25"/>
  <c r="K164" i="25"/>
  <c r="K165" i="25"/>
  <c r="E158" i="22"/>
  <c r="E170" i="24"/>
  <c r="D226" i="25"/>
  <c r="D84" i="26"/>
  <c r="E84" i="26" s="1"/>
  <c r="E159" i="22"/>
  <c r="E171" i="24"/>
  <c r="D227" i="25"/>
  <c r="D85" i="26"/>
  <c r="E85" i="26" s="1"/>
  <c r="E160" i="22"/>
  <c r="E172" i="24"/>
  <c r="D228" i="25"/>
  <c r="D86" i="26"/>
  <c r="E86" i="26" s="1"/>
  <c r="E161" i="22"/>
  <c r="E173" i="24"/>
  <c r="D229" i="25"/>
  <c r="D87" i="26"/>
  <c r="E87" i="26" s="1"/>
  <c r="E162" i="22"/>
  <c r="E174" i="24"/>
  <c r="D230" i="25"/>
  <c r="D88" i="26"/>
  <c r="E88" i="26" s="1"/>
  <c r="E163" i="22"/>
  <c r="E175" i="24"/>
  <c r="D231" i="25"/>
  <c r="D89" i="26"/>
  <c r="E89" i="26" s="1"/>
  <c r="K195" i="25"/>
  <c r="U72" i="23" s="1"/>
  <c r="U73" i="23" s="1"/>
  <c r="E150" i="22"/>
  <c r="E162" i="24"/>
  <c r="D218" i="25"/>
  <c r="D76" i="26"/>
  <c r="E76" i="26"/>
  <c r="E151" i="22"/>
  <c r="E163" i="24"/>
  <c r="D219" i="25"/>
  <c r="D77" i="26"/>
  <c r="E77" i="26" s="1"/>
  <c r="E152" i="22"/>
  <c r="E164" i="24"/>
  <c r="D220" i="25"/>
  <c r="D78" i="26"/>
  <c r="E78" i="26" s="1"/>
  <c r="E153" i="22"/>
  <c r="E165" i="24"/>
  <c r="D221" i="25"/>
  <c r="D79" i="26"/>
  <c r="E79" i="26" s="1"/>
  <c r="E154" i="22"/>
  <c r="E166" i="24"/>
  <c r="D222" i="25"/>
  <c r="D80" i="26"/>
  <c r="E80" i="26" s="1"/>
  <c r="K83" i="24"/>
  <c r="K84" i="24"/>
  <c r="K85" i="24"/>
  <c r="K86" i="24"/>
  <c r="E155" i="22"/>
  <c r="E167" i="24"/>
  <c r="D223" i="25"/>
  <c r="E223" i="25"/>
  <c r="F223" i="25" s="1"/>
  <c r="D81" i="26"/>
  <c r="E81" i="26" s="1"/>
  <c r="K97" i="24"/>
  <c r="E187" i="24" s="1"/>
  <c r="K98" i="24"/>
  <c r="K99" i="24"/>
  <c r="K100" i="24"/>
  <c r="E156" i="22"/>
  <c r="E168" i="24"/>
  <c r="D224" i="25"/>
  <c r="D82" i="26"/>
  <c r="E82" i="26" s="1"/>
  <c r="K111" i="24"/>
  <c r="K112" i="24"/>
  <c r="K113" i="24"/>
  <c r="K114" i="24"/>
  <c r="E157" i="22"/>
  <c r="E169" i="24"/>
  <c r="D225" i="25"/>
  <c r="D83" i="26"/>
  <c r="E83" i="26" s="1"/>
  <c r="K125" i="24"/>
  <c r="E189" i="24" s="1"/>
  <c r="K126" i="24"/>
  <c r="K127" i="24"/>
  <c r="K128" i="24"/>
  <c r="K138" i="24"/>
  <c r="U50" i="23" s="1"/>
  <c r="E143" i="22"/>
  <c r="E155" i="24"/>
  <c r="F155" i="24" s="1"/>
  <c r="D211" i="25"/>
  <c r="D69" i="26"/>
  <c r="E69" i="26" s="1"/>
  <c r="E144" i="22"/>
  <c r="E156" i="24"/>
  <c r="F156" i="24" s="1"/>
  <c r="D212" i="25"/>
  <c r="D70" i="26"/>
  <c r="E70" i="26" s="1"/>
  <c r="E145" i="22"/>
  <c r="E157" i="24"/>
  <c r="F157" i="24" s="1"/>
  <c r="D213" i="25"/>
  <c r="D71" i="26"/>
  <c r="E71" i="26" s="1"/>
  <c r="E146" i="22"/>
  <c r="E158" i="24"/>
  <c r="D214" i="25"/>
  <c r="D72" i="26"/>
  <c r="E72" i="26" s="1"/>
  <c r="K70" i="22"/>
  <c r="K71" i="22"/>
  <c r="K72" i="22"/>
  <c r="E147" i="22"/>
  <c r="E159" i="24"/>
  <c r="D215" i="25"/>
  <c r="D246" i="25" s="1"/>
  <c r="E215" i="25"/>
  <c r="D73" i="26"/>
  <c r="E73" i="26" s="1"/>
  <c r="K84" i="22"/>
  <c r="K85" i="22"/>
  <c r="K86" i="22"/>
  <c r="K97" i="22"/>
  <c r="K98" i="22"/>
  <c r="K99" i="22"/>
  <c r="K100" i="22"/>
  <c r="E148" i="22"/>
  <c r="E160" i="24"/>
  <c r="D216" i="25"/>
  <c r="D74" i="26"/>
  <c r="E74" i="26" s="1"/>
  <c r="E149" i="22"/>
  <c r="E161" i="24"/>
  <c r="D217" i="25"/>
  <c r="D75" i="26"/>
  <c r="E75" i="26" s="1"/>
  <c r="K112" i="22"/>
  <c r="K113" i="22"/>
  <c r="K114" i="22"/>
  <c r="K124" i="22"/>
  <c r="U30" i="23" s="1"/>
  <c r="K125" i="22"/>
  <c r="U31" i="23" s="1"/>
  <c r="F22" i="16"/>
  <c r="C16" i="17" s="1"/>
  <c r="M24" i="26"/>
  <c r="P24" i="26" s="1"/>
  <c r="M25" i="26"/>
  <c r="P25" i="26" s="1"/>
  <c r="M26" i="26"/>
  <c r="P26" i="26" s="1"/>
  <c r="M23" i="26"/>
  <c r="P23" i="26" s="1"/>
  <c r="M52" i="22"/>
  <c r="M53" i="22"/>
  <c r="M54" i="22"/>
  <c r="P54" i="22" s="1"/>
  <c r="M38" i="22"/>
  <c r="M39" i="22"/>
  <c r="M40" i="22"/>
  <c r="M24" i="22"/>
  <c r="P24" i="22" s="1"/>
  <c r="M25" i="22"/>
  <c r="M26" i="22"/>
  <c r="M66" i="24"/>
  <c r="M67" i="24"/>
  <c r="P67" i="24" s="1"/>
  <c r="M68" i="24"/>
  <c r="P68" i="24" s="1"/>
  <c r="M52" i="24"/>
  <c r="M53" i="24"/>
  <c r="M54" i="24"/>
  <c r="P54" i="24" s="1"/>
  <c r="M38" i="24"/>
  <c r="P38" i="24" s="1"/>
  <c r="M39" i="24"/>
  <c r="M40" i="24"/>
  <c r="M24" i="24"/>
  <c r="P24" i="24" s="1"/>
  <c r="M25" i="24"/>
  <c r="P25" i="24" s="1"/>
  <c r="M26" i="24"/>
  <c r="P26" i="24" s="1"/>
  <c r="M94" i="25"/>
  <c r="P94" i="25" s="1"/>
  <c r="M95" i="25"/>
  <c r="P95" i="25" s="1"/>
  <c r="M96" i="25"/>
  <c r="P96" i="25" s="1"/>
  <c r="M80" i="25"/>
  <c r="M81" i="25"/>
  <c r="P81" i="25"/>
  <c r="M82" i="25"/>
  <c r="P82" i="25" s="1"/>
  <c r="M66" i="25"/>
  <c r="M67" i="25"/>
  <c r="P67" i="25" s="1"/>
  <c r="M68" i="25"/>
  <c r="P68" i="25" s="1"/>
  <c r="M52" i="25"/>
  <c r="M53" i="25"/>
  <c r="M54" i="25"/>
  <c r="P54" i="25" s="1"/>
  <c r="M38" i="25"/>
  <c r="P38" i="25" s="1"/>
  <c r="M39" i="25"/>
  <c r="M40" i="25"/>
  <c r="M24" i="25"/>
  <c r="P24" i="25" s="1"/>
  <c r="M25" i="25"/>
  <c r="P25" i="25" s="1"/>
  <c r="M26" i="25"/>
  <c r="P26" i="25" s="1"/>
  <c r="D181" i="24"/>
  <c r="D174" i="24"/>
  <c r="D162" i="22"/>
  <c r="P80" i="25"/>
  <c r="D170" i="24"/>
  <c r="D158" i="22"/>
  <c r="D175" i="24"/>
  <c r="D163" i="22"/>
  <c r="D162" i="24"/>
  <c r="D150" i="22"/>
  <c r="D163" i="24"/>
  <c r="D151" i="22"/>
  <c r="P39" i="24"/>
  <c r="P40" i="24"/>
  <c r="D164" i="24"/>
  <c r="D152" i="22"/>
  <c r="P52" i="24"/>
  <c r="P53" i="24"/>
  <c r="D165" i="24"/>
  <c r="D153" i="22"/>
  <c r="P66" i="24"/>
  <c r="D155" i="24"/>
  <c r="D143" i="22"/>
  <c r="P25" i="22"/>
  <c r="P26" i="22"/>
  <c r="D156" i="24"/>
  <c r="D144" i="22"/>
  <c r="P38" i="22"/>
  <c r="P39" i="22"/>
  <c r="P40" i="22"/>
  <c r="D157" i="24"/>
  <c r="D145" i="22"/>
  <c r="P52" i="22"/>
  <c r="P53" i="22"/>
  <c r="D173" i="24"/>
  <c r="D161" i="22"/>
  <c r="P66" i="25"/>
  <c r="D172" i="24"/>
  <c r="F172" i="24" s="1"/>
  <c r="D160" i="22"/>
  <c r="P52" i="25"/>
  <c r="P53" i="25"/>
  <c r="D171" i="24"/>
  <c r="D159" i="22"/>
  <c r="P39" i="25"/>
  <c r="P40" i="25"/>
  <c r="D182" i="24"/>
  <c r="D170" i="22"/>
  <c r="D183" i="24"/>
  <c r="D171" i="22"/>
  <c r="D184" i="24"/>
  <c r="D172" i="22"/>
  <c r="D185" i="24"/>
  <c r="D173" i="22"/>
  <c r="D186" i="24"/>
  <c r="F186" i="24" s="1"/>
  <c r="D174" i="22"/>
  <c r="D187" i="24"/>
  <c r="D175" i="22"/>
  <c r="D188" i="24"/>
  <c r="F188" i="24" s="1"/>
  <c r="D176" i="22"/>
  <c r="D189" i="24"/>
  <c r="D177" i="22"/>
  <c r="D176" i="24"/>
  <c r="D164" i="22"/>
  <c r="D177" i="24"/>
  <c r="D165" i="22"/>
  <c r="D178" i="24"/>
  <c r="D166" i="22"/>
  <c r="D179" i="24"/>
  <c r="D167" i="22"/>
  <c r="D180" i="24"/>
  <c r="D168" i="22"/>
  <c r="D166" i="24"/>
  <c r="D154" i="22"/>
  <c r="D167" i="24"/>
  <c r="D155" i="22"/>
  <c r="D168" i="24"/>
  <c r="D156" i="22"/>
  <c r="D169" i="24"/>
  <c r="D157" i="22"/>
  <c r="D158" i="24"/>
  <c r="D146" i="22"/>
  <c r="D159" i="24"/>
  <c r="D147" i="22"/>
  <c r="D160" i="24"/>
  <c r="D148" i="22"/>
  <c r="D161" i="24"/>
  <c r="D149" i="22"/>
  <c r="Q14" i="3"/>
  <c r="Q13" i="3"/>
  <c r="Q12" i="3"/>
  <c r="S92" i="23"/>
  <c r="S93" i="23" s="1"/>
  <c r="S30" i="23"/>
  <c r="K114" i="25"/>
  <c r="K115" i="25"/>
  <c r="E241" i="25"/>
  <c r="F241" i="25" s="1"/>
  <c r="K116" i="25"/>
  <c r="K117" i="25"/>
  <c r="S86" i="23"/>
  <c r="D73" i="5"/>
  <c r="E66" i="5" s="1"/>
  <c r="E65" i="5"/>
  <c r="F65" i="5" s="1"/>
  <c r="F66" i="5"/>
  <c r="E67" i="5"/>
  <c r="F67" i="5"/>
  <c r="F68" i="5"/>
  <c r="F69" i="5"/>
  <c r="F70" i="5"/>
  <c r="F71" i="5"/>
  <c r="E68" i="5"/>
  <c r="E69" i="5"/>
  <c r="E41" i="5"/>
  <c r="F41" i="5" s="1"/>
  <c r="D49" i="5"/>
  <c r="E44" i="5" s="1"/>
  <c r="F42" i="5"/>
  <c r="E43" i="5"/>
  <c r="F43" i="5"/>
  <c r="F44" i="5"/>
  <c r="F45" i="5"/>
  <c r="F46" i="5"/>
  <c r="F47" i="5"/>
  <c r="E19" i="5"/>
  <c r="E21" i="5"/>
  <c r="I41" i="5"/>
  <c r="G41" i="5"/>
  <c r="I65" i="5"/>
  <c r="G65" i="5"/>
  <c r="I17" i="5"/>
  <c r="G17" i="5"/>
  <c r="C18" i="13"/>
  <c r="C19" i="13"/>
  <c r="C20" i="13"/>
  <c r="C21" i="13"/>
  <c r="C22" i="13"/>
  <c r="C17" i="13"/>
  <c r="K69" i="22"/>
  <c r="D72" i="23"/>
  <c r="D80" i="11" s="1"/>
  <c r="D50" i="23"/>
  <c r="K111" i="25"/>
  <c r="O78" i="23"/>
  <c r="I16" i="5"/>
  <c r="I18" i="5"/>
  <c r="I19" i="5"/>
  <c r="I20" i="5"/>
  <c r="I21" i="5"/>
  <c r="I22" i="5"/>
  <c r="I23" i="5"/>
  <c r="I40" i="5"/>
  <c r="I42" i="5"/>
  <c r="I43" i="5"/>
  <c r="I44" i="5"/>
  <c r="I45" i="5"/>
  <c r="I46" i="5"/>
  <c r="I47" i="5"/>
  <c r="I64" i="5"/>
  <c r="I66" i="5"/>
  <c r="I67" i="5"/>
  <c r="I68" i="5"/>
  <c r="I69" i="5"/>
  <c r="I70" i="5"/>
  <c r="I71" i="5"/>
  <c r="A3" i="17"/>
  <c r="A4" i="16"/>
  <c r="A4" i="15"/>
  <c r="A4" i="14"/>
  <c r="A5" i="13"/>
  <c r="A5" i="12"/>
  <c r="K4" i="11"/>
  <c r="L4" i="23"/>
  <c r="A4" i="26"/>
  <c r="A4" i="25"/>
  <c r="A4" i="24"/>
  <c r="A4" i="22"/>
  <c r="A4" i="5"/>
  <c r="D6" i="17"/>
  <c r="D5" i="17"/>
  <c r="G6" i="16"/>
  <c r="G5" i="16"/>
  <c r="D6" i="15"/>
  <c r="D5" i="15"/>
  <c r="H6" i="14"/>
  <c r="H5" i="14"/>
  <c r="D7" i="13"/>
  <c r="D6" i="13"/>
  <c r="E11" i="12"/>
  <c r="E10" i="12"/>
  <c r="M11" i="11"/>
  <c r="M10" i="11"/>
  <c r="M12" i="23"/>
  <c r="M11" i="23"/>
  <c r="G11" i="26"/>
  <c r="G10" i="26"/>
  <c r="G11" i="25"/>
  <c r="G10" i="25"/>
  <c r="G11" i="24"/>
  <c r="G10" i="24"/>
  <c r="G11" i="22"/>
  <c r="G10" i="22"/>
  <c r="D3" i="4"/>
  <c r="I4" i="5"/>
  <c r="I3" i="5"/>
  <c r="I2" i="5"/>
  <c r="I1" i="5"/>
  <c r="D2" i="4"/>
  <c r="A3" i="4"/>
  <c r="A2" i="4"/>
  <c r="A3" i="12" s="1"/>
  <c r="A2" i="14" s="1"/>
  <c r="C9" i="17"/>
  <c r="C10" i="17"/>
  <c r="L18" i="22"/>
  <c r="L32" i="22"/>
  <c r="L46" i="22"/>
  <c r="L18" i="24"/>
  <c r="L32" i="24"/>
  <c r="L46" i="24"/>
  <c r="L60" i="24"/>
  <c r="L18" i="25"/>
  <c r="L46" i="25"/>
  <c r="L60" i="25"/>
  <c r="L74" i="25"/>
  <c r="L88" i="25"/>
  <c r="G45" i="26"/>
  <c r="C31" i="17"/>
  <c r="C16" i="4"/>
  <c r="D18" i="14" s="1"/>
  <c r="C22" i="4"/>
  <c r="D21" i="4" s="1"/>
  <c r="E18" i="14" s="1"/>
  <c r="D23" i="13"/>
  <c r="E26" i="14" s="1"/>
  <c r="O46" i="3" s="1"/>
  <c r="E23" i="13"/>
  <c r="F26" i="14" s="1"/>
  <c r="Q46" i="3" s="1"/>
  <c r="F23" i="13"/>
  <c r="C26" i="15" s="1"/>
  <c r="S54" i="3" s="1"/>
  <c r="C9" i="16"/>
  <c r="C10" i="16"/>
  <c r="C9" i="15"/>
  <c r="C10" i="15"/>
  <c r="C9" i="14"/>
  <c r="C10" i="14"/>
  <c r="A3" i="13"/>
  <c r="C10" i="13"/>
  <c r="C11" i="13"/>
  <c r="C10" i="12"/>
  <c r="C11" i="12"/>
  <c r="F10" i="11"/>
  <c r="F11" i="11"/>
  <c r="B15" i="23"/>
  <c r="B23" i="11" s="1"/>
  <c r="C16" i="23"/>
  <c r="C24" i="11" s="1"/>
  <c r="C43" i="11" s="1"/>
  <c r="C62" i="11" s="1"/>
  <c r="D17" i="23"/>
  <c r="D25" i="11" s="1"/>
  <c r="D18" i="23"/>
  <c r="D26" i="11" s="1"/>
  <c r="D19" i="23"/>
  <c r="D27" i="11" s="1"/>
  <c r="C22" i="23"/>
  <c r="C42" i="23" s="1"/>
  <c r="C63" i="23" s="1"/>
  <c r="C71" i="11" s="1"/>
  <c r="D23" i="23"/>
  <c r="D31" i="11" s="1"/>
  <c r="D24" i="23"/>
  <c r="D32" i="11" s="1"/>
  <c r="D25" i="23"/>
  <c r="D33" i="11" s="1"/>
  <c r="D26" i="23"/>
  <c r="D34" i="11" s="1"/>
  <c r="C29" i="23"/>
  <c r="C37" i="11" s="1"/>
  <c r="C57" i="11" s="1"/>
  <c r="D30" i="23"/>
  <c r="D38" i="11" s="1"/>
  <c r="D31" i="23"/>
  <c r="D39" i="11" s="1"/>
  <c r="B34" i="23"/>
  <c r="B42" i="11" s="1"/>
  <c r="D36" i="23"/>
  <c r="D44" i="11" s="1"/>
  <c r="D37" i="23"/>
  <c r="D45" i="11" s="1"/>
  <c r="D38" i="23"/>
  <c r="D46" i="11" s="1"/>
  <c r="D39" i="23"/>
  <c r="D47" i="11" s="1"/>
  <c r="D43" i="23"/>
  <c r="D51" i="11" s="1"/>
  <c r="D44" i="23"/>
  <c r="D52" i="11" s="1"/>
  <c r="D45" i="23"/>
  <c r="D53" i="11" s="1"/>
  <c r="D46" i="23"/>
  <c r="D54" i="11" s="1"/>
  <c r="D58" i="11"/>
  <c r="B53" i="23"/>
  <c r="B61" i="11"/>
  <c r="D55" i="23"/>
  <c r="D63" i="11" s="1"/>
  <c r="D56" i="23"/>
  <c r="D64" i="11"/>
  <c r="D57" i="23"/>
  <c r="D65" i="11" s="1"/>
  <c r="D58" i="23"/>
  <c r="D66" i="11"/>
  <c r="D59" i="23"/>
  <c r="D67" i="11" s="1"/>
  <c r="D60" i="23"/>
  <c r="D68" i="11"/>
  <c r="D64" i="23"/>
  <c r="D72" i="11" s="1"/>
  <c r="D65" i="23"/>
  <c r="D73" i="11" s="1"/>
  <c r="D66" i="23"/>
  <c r="D74" i="11" s="1"/>
  <c r="D67" i="23"/>
  <c r="D75" i="11" s="1"/>
  <c r="D68" i="23"/>
  <c r="D76" i="11" s="1"/>
  <c r="B75" i="23"/>
  <c r="B83" i="11" s="1"/>
  <c r="C76" i="23"/>
  <c r="C84" i="11" s="1"/>
  <c r="D77" i="23"/>
  <c r="D85" i="11"/>
  <c r="B88" i="11"/>
  <c r="C80" i="23"/>
  <c r="C89" i="11" s="1"/>
  <c r="D81" i="23"/>
  <c r="D90" i="11" s="1"/>
  <c r="D82" i="23"/>
  <c r="D91" i="11"/>
  <c r="D83" i="23"/>
  <c r="D92" i="11" s="1"/>
  <c r="D84" i="23"/>
  <c r="D93" i="11" s="1"/>
  <c r="D85" i="23"/>
  <c r="D94" i="11" s="1"/>
  <c r="D86" i="23"/>
  <c r="D95" i="11"/>
  <c r="D87" i="23"/>
  <c r="D96" i="11" s="1"/>
  <c r="D88" i="23"/>
  <c r="D97" i="11"/>
  <c r="C91" i="23"/>
  <c r="C100" i="11" s="1"/>
  <c r="D92" i="23"/>
  <c r="D101" i="11"/>
  <c r="L18" i="26"/>
  <c r="H28" i="26"/>
  <c r="I28" i="26"/>
  <c r="J28" i="26"/>
  <c r="K28" i="26"/>
  <c r="L28" i="26"/>
  <c r="M28" i="26"/>
  <c r="N28" i="26"/>
  <c r="O28" i="26"/>
  <c r="H45" i="26"/>
  <c r="I45" i="26"/>
  <c r="J45" i="26"/>
  <c r="H55" i="26"/>
  <c r="I55" i="26"/>
  <c r="J55" i="26"/>
  <c r="D95" i="26"/>
  <c r="E95" i="26" s="1"/>
  <c r="M23" i="25"/>
  <c r="H28" i="25"/>
  <c r="I28" i="25"/>
  <c r="J28" i="25"/>
  <c r="K28" i="25"/>
  <c r="L28" i="25"/>
  <c r="N28" i="25"/>
  <c r="O28" i="25"/>
  <c r="M37" i="25"/>
  <c r="H42" i="25"/>
  <c r="I42" i="25"/>
  <c r="J42" i="25"/>
  <c r="K42" i="25"/>
  <c r="L42" i="25"/>
  <c r="N42" i="25"/>
  <c r="O42" i="25"/>
  <c r="M51" i="25"/>
  <c r="H56" i="25"/>
  <c r="I56" i="25"/>
  <c r="J56" i="25"/>
  <c r="K56" i="25"/>
  <c r="L56" i="25"/>
  <c r="N56" i="25"/>
  <c r="O56" i="25"/>
  <c r="M65" i="25"/>
  <c r="H70" i="25"/>
  <c r="I70" i="25"/>
  <c r="J70" i="25"/>
  <c r="K70" i="25"/>
  <c r="L70" i="25"/>
  <c r="N70" i="25"/>
  <c r="O70" i="25"/>
  <c r="M79" i="25"/>
  <c r="H84" i="25"/>
  <c r="I84" i="25"/>
  <c r="J84" i="25"/>
  <c r="K84" i="25"/>
  <c r="L84" i="25"/>
  <c r="N84" i="25"/>
  <c r="O84" i="25"/>
  <c r="M93" i="25"/>
  <c r="H98" i="25"/>
  <c r="I98" i="25"/>
  <c r="J98" i="25"/>
  <c r="K98" i="25"/>
  <c r="L98" i="25"/>
  <c r="N98" i="25"/>
  <c r="O98" i="25"/>
  <c r="H120" i="25"/>
  <c r="I120" i="25"/>
  <c r="J120" i="25"/>
  <c r="H134" i="25"/>
  <c r="I134" i="25"/>
  <c r="J134" i="25"/>
  <c r="H153" i="25"/>
  <c r="I153" i="25"/>
  <c r="J153" i="25"/>
  <c r="H167" i="25"/>
  <c r="I167" i="25"/>
  <c r="J167" i="25"/>
  <c r="H186" i="25"/>
  <c r="I186" i="25"/>
  <c r="J186" i="25"/>
  <c r="G197" i="25"/>
  <c r="H197" i="25"/>
  <c r="I197" i="25"/>
  <c r="J197" i="25"/>
  <c r="K197" i="25"/>
  <c r="M23" i="24"/>
  <c r="P23" i="24" s="1"/>
  <c r="P28" i="24" s="1"/>
  <c r="U36" i="23" s="1"/>
  <c r="H28" i="24"/>
  <c r="I28" i="24"/>
  <c r="J28" i="24"/>
  <c r="K28" i="24"/>
  <c r="L28" i="24"/>
  <c r="N28" i="24"/>
  <c r="O28" i="24"/>
  <c r="M37" i="24"/>
  <c r="H42" i="24"/>
  <c r="I42" i="24"/>
  <c r="J42" i="24"/>
  <c r="K42" i="24"/>
  <c r="L42" i="24"/>
  <c r="N42" i="24"/>
  <c r="O42" i="24"/>
  <c r="M51" i="24"/>
  <c r="P51" i="24"/>
  <c r="P56" i="24" s="1"/>
  <c r="U38" i="23" s="1"/>
  <c r="H56" i="24"/>
  <c r="I56" i="24"/>
  <c r="J56" i="24"/>
  <c r="K56" i="24"/>
  <c r="L56" i="24"/>
  <c r="N56" i="24"/>
  <c r="O56" i="24"/>
  <c r="M65" i="24"/>
  <c r="P65" i="24" s="1"/>
  <c r="P70" i="24" s="1"/>
  <c r="U39" i="23" s="1"/>
  <c r="H70" i="24"/>
  <c r="I70" i="24"/>
  <c r="J70" i="24"/>
  <c r="K70" i="24"/>
  <c r="L70" i="24"/>
  <c r="N70" i="24"/>
  <c r="O70" i="24"/>
  <c r="H88" i="24"/>
  <c r="I88" i="24"/>
  <c r="J88" i="24"/>
  <c r="H102" i="24"/>
  <c r="I102" i="24"/>
  <c r="J102" i="24"/>
  <c r="H116" i="24"/>
  <c r="I116" i="24"/>
  <c r="J116" i="24"/>
  <c r="H130" i="24"/>
  <c r="I130" i="24"/>
  <c r="J130" i="24"/>
  <c r="G140" i="24"/>
  <c r="H140" i="24"/>
  <c r="I140" i="24"/>
  <c r="J140" i="24"/>
  <c r="K140" i="24"/>
  <c r="M23" i="22"/>
  <c r="P23" i="22" s="1"/>
  <c r="D169" i="22" s="1"/>
  <c r="H28" i="22"/>
  <c r="I28" i="22"/>
  <c r="J28" i="22"/>
  <c r="K28" i="22"/>
  <c r="L28" i="22"/>
  <c r="N28" i="22"/>
  <c r="O28" i="22"/>
  <c r="M37" i="22"/>
  <c r="P37" i="22" s="1"/>
  <c r="H42" i="22"/>
  <c r="I42" i="22"/>
  <c r="J42" i="22"/>
  <c r="K42" i="22"/>
  <c r="L42" i="22"/>
  <c r="N42" i="22"/>
  <c r="O42" i="22"/>
  <c r="M51" i="22"/>
  <c r="P51" i="22" s="1"/>
  <c r="P56" i="22" s="1"/>
  <c r="U19" i="23" s="1"/>
  <c r="H56" i="22"/>
  <c r="I56" i="22"/>
  <c r="J56" i="22"/>
  <c r="K56" i="22"/>
  <c r="L56" i="22"/>
  <c r="N56" i="22"/>
  <c r="O56" i="22"/>
  <c r="H74" i="22"/>
  <c r="I74" i="22"/>
  <c r="J74" i="22"/>
  <c r="H88" i="22"/>
  <c r="I88" i="22"/>
  <c r="J88" i="22"/>
  <c r="H102" i="22"/>
  <c r="I102" i="22"/>
  <c r="J102" i="22"/>
  <c r="H116" i="22"/>
  <c r="I116" i="22"/>
  <c r="J116" i="22"/>
  <c r="G127" i="22"/>
  <c r="H127" i="22"/>
  <c r="I127" i="22"/>
  <c r="J127" i="22"/>
  <c r="G16" i="5"/>
  <c r="G18" i="5"/>
  <c r="G19" i="5"/>
  <c r="G20" i="5"/>
  <c r="G21" i="5"/>
  <c r="G22" i="5"/>
  <c r="G23" i="5"/>
  <c r="G40" i="5"/>
  <c r="G42" i="5"/>
  <c r="G43" i="5"/>
  <c r="G44" i="5"/>
  <c r="G45" i="5"/>
  <c r="G46" i="5"/>
  <c r="G47" i="5"/>
  <c r="G64" i="5"/>
  <c r="G66" i="5"/>
  <c r="G67" i="5"/>
  <c r="G68" i="5"/>
  <c r="G69" i="5"/>
  <c r="G70" i="5"/>
  <c r="G71" i="5"/>
  <c r="C7" i="4"/>
  <c r="C8" i="4"/>
  <c r="D12" i="3"/>
  <c r="D13" i="3"/>
  <c r="D14" i="3"/>
  <c r="A2" i="5"/>
  <c r="A2" i="22" s="1"/>
  <c r="L3" i="23" s="1"/>
  <c r="K3" i="11" s="1"/>
  <c r="A2" i="24"/>
  <c r="A2" i="25" s="1"/>
  <c r="A2" i="26" s="1"/>
  <c r="U51" i="23"/>
  <c r="E164" i="22"/>
  <c r="M56" i="22"/>
  <c r="M56" i="24"/>
  <c r="M28" i="24"/>
  <c r="M33" i="1"/>
  <c r="P23" i="25"/>
  <c r="P28" i="25" s="1"/>
  <c r="U55" i="23" s="1"/>
  <c r="G55" i="26"/>
  <c r="O50" i="3"/>
  <c r="Y50" i="23" l="1"/>
  <c r="E18" i="5"/>
  <c r="F164" i="22"/>
  <c r="E64" i="5"/>
  <c r="F64" i="5" s="1"/>
  <c r="F73" i="5" s="1"/>
  <c r="D50" i="12" s="1"/>
  <c r="E45" i="5"/>
  <c r="E17" i="5"/>
  <c r="F17" i="5" s="1"/>
  <c r="E16" i="5"/>
  <c r="F16" i="5" s="1"/>
  <c r="E20" i="5"/>
  <c r="F182" i="24"/>
  <c r="AA40" i="11"/>
  <c r="C35" i="23"/>
  <c r="C54" i="23" s="1"/>
  <c r="C49" i="23"/>
  <c r="C71" i="23" s="1"/>
  <c r="C79" i="11" s="1"/>
  <c r="F161" i="22"/>
  <c r="M42" i="22"/>
  <c r="P28" i="22"/>
  <c r="U17" i="23" s="1"/>
  <c r="M28" i="22"/>
  <c r="U32" i="23"/>
  <c r="A1" i="22"/>
  <c r="L2" i="23" s="1"/>
  <c r="K2" i="11" s="1"/>
  <c r="A2" i="17"/>
  <c r="A2" i="15"/>
  <c r="A2" i="16" s="1"/>
  <c r="D178" i="22"/>
  <c r="K74" i="22"/>
  <c r="U23" i="23" s="1"/>
  <c r="P28" i="26"/>
  <c r="U77" i="23" s="1"/>
  <c r="U78" i="23" s="1"/>
  <c r="F169" i="24"/>
  <c r="F168" i="24"/>
  <c r="F165" i="22"/>
  <c r="E224" i="25"/>
  <c r="F224" i="25" s="1"/>
  <c r="F242" i="25"/>
  <c r="F238" i="25"/>
  <c r="F219" i="25"/>
  <c r="F227" i="25"/>
  <c r="F217" i="25"/>
  <c r="S40" i="11"/>
  <c r="A2" i="12"/>
  <c r="A1" i="14" s="1"/>
  <c r="A1" i="15" s="1"/>
  <c r="A1" i="16" s="1"/>
  <c r="P42" i="22"/>
  <c r="U18" i="23" s="1"/>
  <c r="M70" i="24"/>
  <c r="K127" i="22"/>
  <c r="F166" i="24"/>
  <c r="F165" i="24"/>
  <c r="F160" i="22"/>
  <c r="F170" i="24"/>
  <c r="F236" i="25"/>
  <c r="F225" i="25"/>
  <c r="F226" i="25"/>
  <c r="F232" i="25"/>
  <c r="F228" i="25"/>
  <c r="A2" i="13"/>
  <c r="M28" i="25"/>
  <c r="K55" i="26"/>
  <c r="C30" i="11"/>
  <c r="C50" i="11" s="1"/>
  <c r="K102" i="22"/>
  <c r="U25" i="23" s="1"/>
  <c r="F162" i="24"/>
  <c r="F178" i="24"/>
  <c r="F239" i="25"/>
  <c r="F234" i="25"/>
  <c r="F237" i="25"/>
  <c r="F221" i="25"/>
  <c r="F212" i="25"/>
  <c r="F214" i="25"/>
  <c r="Y92" i="23"/>
  <c r="Y93" i="23" s="1"/>
  <c r="M40" i="23"/>
  <c r="K134" i="25"/>
  <c r="U65" i="23" s="1"/>
  <c r="E244" i="25"/>
  <c r="F244" i="25" s="1"/>
  <c r="K88" i="24"/>
  <c r="U43" i="23" s="1"/>
  <c r="E179" i="24"/>
  <c r="F179" i="24" s="1"/>
  <c r="K102" i="24"/>
  <c r="U44" i="23" s="1"/>
  <c r="F171" i="24"/>
  <c r="F167" i="22"/>
  <c r="F170" i="22"/>
  <c r="W81" i="23" s="1"/>
  <c r="Y81" i="23" s="1"/>
  <c r="K90" i="11" s="1"/>
  <c r="AC90" i="11" s="1"/>
  <c r="F157" i="22"/>
  <c r="F156" i="22"/>
  <c r="F163" i="22"/>
  <c r="F162" i="22"/>
  <c r="F166" i="22"/>
  <c r="F171" i="22"/>
  <c r="F154" i="22"/>
  <c r="F152" i="22"/>
  <c r="F151" i="22"/>
  <c r="F159" i="22"/>
  <c r="K116" i="22"/>
  <c r="U26" i="23" s="1"/>
  <c r="E177" i="22"/>
  <c r="F177" i="22" s="1"/>
  <c r="Q40" i="11"/>
  <c r="O40" i="11"/>
  <c r="AC40" i="11"/>
  <c r="Y31" i="23"/>
  <c r="K39" i="11" s="1"/>
  <c r="U39" i="11" s="1"/>
  <c r="S60" i="23"/>
  <c r="C28" i="17"/>
  <c r="F176" i="24"/>
  <c r="F184" i="24"/>
  <c r="F164" i="24"/>
  <c r="F163" i="24"/>
  <c r="F180" i="24"/>
  <c r="F181" i="24"/>
  <c r="K130" i="24"/>
  <c r="U46" i="23" s="1"/>
  <c r="F185" i="24"/>
  <c r="F175" i="24"/>
  <c r="F167" i="24"/>
  <c r="F161" i="24"/>
  <c r="F174" i="24"/>
  <c r="F187" i="24"/>
  <c r="F183" i="24"/>
  <c r="F160" i="24"/>
  <c r="F158" i="24"/>
  <c r="S27" i="23"/>
  <c r="E104" i="26"/>
  <c r="D104" i="26"/>
  <c r="E245" i="25"/>
  <c r="F245" i="25" s="1"/>
  <c r="K120" i="25"/>
  <c r="U64" i="23" s="1"/>
  <c r="S59" i="23"/>
  <c r="S36" i="23"/>
  <c r="S18" i="23"/>
  <c r="I49" i="5"/>
  <c r="E36" i="12" s="1"/>
  <c r="E42" i="5"/>
  <c r="S89" i="23"/>
  <c r="B28" i="17" s="1"/>
  <c r="S69" i="23"/>
  <c r="F211" i="25"/>
  <c r="S47" i="23"/>
  <c r="S58" i="23"/>
  <c r="S57" i="23"/>
  <c r="S39" i="23"/>
  <c r="K40" i="23"/>
  <c r="O40" i="23"/>
  <c r="S19" i="23"/>
  <c r="K20" i="23"/>
  <c r="M20" i="23"/>
  <c r="O20" i="23"/>
  <c r="F218" i="25"/>
  <c r="K186" i="25"/>
  <c r="U68" i="23" s="1"/>
  <c r="F222" i="25"/>
  <c r="K153" i="25"/>
  <c r="U66" i="23" s="1"/>
  <c r="E240" i="25"/>
  <c r="F240" i="25" s="1"/>
  <c r="F213" i="25"/>
  <c r="F216" i="25"/>
  <c r="F215" i="25"/>
  <c r="F220" i="25"/>
  <c r="F231" i="25"/>
  <c r="F233" i="25"/>
  <c r="M61" i="23"/>
  <c r="K61" i="23"/>
  <c r="O61" i="23"/>
  <c r="S38" i="23"/>
  <c r="W40" i="11"/>
  <c r="F146" i="22"/>
  <c r="Y28" i="11"/>
  <c r="Q77" i="11"/>
  <c r="F173" i="22"/>
  <c r="F147" i="22"/>
  <c r="U55" i="11"/>
  <c r="W28" i="11"/>
  <c r="F155" i="22"/>
  <c r="O48" i="11"/>
  <c r="AA55" i="11"/>
  <c r="F148" i="22"/>
  <c r="F145" i="22"/>
  <c r="F150" i="22"/>
  <c r="S77" i="11"/>
  <c r="S98" i="11"/>
  <c r="Q35" i="11"/>
  <c r="O77" i="11"/>
  <c r="F143" i="22"/>
  <c r="F158" i="22"/>
  <c r="Y98" i="11"/>
  <c r="S28" i="11"/>
  <c r="F144" i="22"/>
  <c r="Y48" i="11"/>
  <c r="Q98" i="11"/>
  <c r="Q48" i="11"/>
  <c r="W77" i="11"/>
  <c r="F168" i="22"/>
  <c r="F176" i="22"/>
  <c r="F174" i="22"/>
  <c r="F172" i="22"/>
  <c r="F153" i="22"/>
  <c r="AA48" i="11"/>
  <c r="AA98" i="11"/>
  <c r="Y35" i="11"/>
  <c r="U77" i="11"/>
  <c r="AA35" i="11"/>
  <c r="U69" i="11"/>
  <c r="AC69" i="11"/>
  <c r="S48" i="11"/>
  <c r="S55" i="11"/>
  <c r="O35" i="11"/>
  <c r="O98" i="11"/>
  <c r="W35" i="11"/>
  <c r="S35" i="11"/>
  <c r="Q20" i="23"/>
  <c r="AC28" i="11"/>
  <c r="C19" i="17"/>
  <c r="AA28" i="11"/>
  <c r="S17" i="23"/>
  <c r="I25" i="5"/>
  <c r="E21" i="12" s="1"/>
  <c r="P79" i="25"/>
  <c r="P84" i="25" s="1"/>
  <c r="U59" i="23" s="1"/>
  <c r="M84" i="25"/>
  <c r="F169" i="22"/>
  <c r="E40" i="5"/>
  <c r="P93" i="25"/>
  <c r="P98" i="25" s="1"/>
  <c r="U60" i="23" s="1"/>
  <c r="M98" i="25"/>
  <c r="P37" i="25"/>
  <c r="P42" i="25" s="1"/>
  <c r="U56" i="23" s="1"/>
  <c r="M42" i="25"/>
  <c r="C25" i="17"/>
  <c r="C22" i="17"/>
  <c r="I73" i="5"/>
  <c r="E50" i="12" s="1"/>
  <c r="P65" i="25"/>
  <c r="P70" i="25" s="1"/>
  <c r="U58" i="23" s="1"/>
  <c r="M70" i="25"/>
  <c r="D20" i="4"/>
  <c r="G18" i="14" s="1"/>
  <c r="D19" i="4"/>
  <c r="C23" i="13"/>
  <c r="S37" i="23"/>
  <c r="Q40" i="23"/>
  <c r="P37" i="24"/>
  <c r="P42" i="24" s="1"/>
  <c r="U37" i="23" s="1"/>
  <c r="U40" i="23" s="1"/>
  <c r="M42" i="24"/>
  <c r="P51" i="25"/>
  <c r="P56" i="25" s="1"/>
  <c r="U57" i="23" s="1"/>
  <c r="M56" i="25"/>
  <c r="Y30" i="23"/>
  <c r="S32" i="23"/>
  <c r="B31" i="17" s="1"/>
  <c r="D31" i="17" s="1"/>
  <c r="F159" i="24"/>
  <c r="D190" i="24"/>
  <c r="U86" i="23"/>
  <c r="K45" i="26"/>
  <c r="F149" i="22"/>
  <c r="F229" i="25"/>
  <c r="K167" i="25"/>
  <c r="U67" i="23" s="1"/>
  <c r="F243" i="25"/>
  <c r="Q61" i="23"/>
  <c r="Q55" i="11"/>
  <c r="O55" i="11"/>
  <c r="W69" i="11"/>
  <c r="W98" i="11"/>
  <c r="K116" i="24"/>
  <c r="U45" i="23" s="1"/>
  <c r="E175" i="22"/>
  <c r="K88" i="22"/>
  <c r="U24" i="23" s="1"/>
  <c r="Y55" i="11"/>
  <c r="Y72" i="23"/>
  <c r="O28" i="11"/>
  <c r="U48" i="11"/>
  <c r="F189" i="24"/>
  <c r="F173" i="24"/>
  <c r="W67" i="23"/>
  <c r="AC48" i="11"/>
  <c r="S77" i="23"/>
  <c r="Y40" i="11"/>
  <c r="S55" i="23"/>
  <c r="Q28" i="11"/>
  <c r="S56" i="23"/>
  <c r="U98" i="11"/>
  <c r="U20" i="23" l="1"/>
  <c r="U61" i="23"/>
  <c r="K58" i="11"/>
  <c r="Y51" i="23"/>
  <c r="E73" i="5"/>
  <c r="F25" i="5"/>
  <c r="D21" i="12" s="1"/>
  <c r="F21" i="12" s="1"/>
  <c r="W85" i="23"/>
  <c r="Y85" i="23" s="1"/>
  <c r="K94" i="11" s="1"/>
  <c r="AC94" i="11" s="1"/>
  <c r="W55" i="23"/>
  <c r="Y55" i="23" s="1"/>
  <c r="K101" i="11"/>
  <c r="W45" i="23"/>
  <c r="Y45" i="23" s="1"/>
  <c r="K53" i="11" s="1"/>
  <c r="W53" i="11" s="1"/>
  <c r="E25" i="5"/>
  <c r="W64" i="23"/>
  <c r="Y64" i="23" s="1"/>
  <c r="K72" i="11" s="1"/>
  <c r="W66" i="23"/>
  <c r="Y66" i="23" s="1"/>
  <c r="K74" i="11" s="1"/>
  <c r="Y74" i="11" s="1"/>
  <c r="W46" i="23"/>
  <c r="Y46" i="23" s="1"/>
  <c r="K54" i="11" s="1"/>
  <c r="W54" i="11" s="1"/>
  <c r="W39" i="23"/>
  <c r="Y39" i="23" s="1"/>
  <c r="K47" i="11" s="1"/>
  <c r="W47" i="11" s="1"/>
  <c r="E178" i="22"/>
  <c r="W43" i="23"/>
  <c r="Y43" i="23" s="1"/>
  <c r="W57" i="23"/>
  <c r="Y57" i="23" s="1"/>
  <c r="K65" i="11" s="1"/>
  <c r="Q65" i="11" s="1"/>
  <c r="Q69" i="11" s="1"/>
  <c r="Q104" i="11" s="1"/>
  <c r="O111" i="11" s="1"/>
  <c r="O134" i="11" s="1"/>
  <c r="W82" i="23"/>
  <c r="Y82" i="23" s="1"/>
  <c r="K91" i="11" s="1"/>
  <c r="AC91" i="11" s="1"/>
  <c r="A1" i="17"/>
  <c r="W65" i="23"/>
  <c r="Y65" i="23" s="1"/>
  <c r="K73" i="11" s="1"/>
  <c r="AC73" i="11" s="1"/>
  <c r="AC77" i="11" s="1"/>
  <c r="W18" i="23"/>
  <c r="Y18" i="23" s="1"/>
  <c r="K26" i="11" s="1"/>
  <c r="U26" i="11" s="1"/>
  <c r="W37" i="23"/>
  <c r="Y37" i="23" s="1"/>
  <c r="K45" i="11" s="1"/>
  <c r="W45" i="11" s="1"/>
  <c r="W56" i="23"/>
  <c r="Y56" i="23" s="1"/>
  <c r="K64" i="11" s="1"/>
  <c r="O64" i="11" s="1"/>
  <c r="O69" i="11" s="1"/>
  <c r="O104" i="11" s="1"/>
  <c r="O109" i="11" s="1"/>
  <c r="D28" i="17"/>
  <c r="W87" i="23"/>
  <c r="Y87" i="23" s="1"/>
  <c r="K96" i="11" s="1"/>
  <c r="AC96" i="11" s="1"/>
  <c r="W36" i="23"/>
  <c r="Y36" i="23" s="1"/>
  <c r="W84" i="23"/>
  <c r="Y84" i="23" s="1"/>
  <c r="K93" i="11" s="1"/>
  <c r="AC93" i="11" s="1"/>
  <c r="E190" i="24"/>
  <c r="W68" i="23"/>
  <c r="W60" i="23"/>
  <c r="Y60" i="23" s="1"/>
  <c r="K68" i="11" s="1"/>
  <c r="Y68" i="11" s="1"/>
  <c r="W38" i="23"/>
  <c r="Y38" i="23" s="1"/>
  <c r="K46" i="11" s="1"/>
  <c r="W46" i="11" s="1"/>
  <c r="W59" i="23"/>
  <c r="Y59" i="23" s="1"/>
  <c r="K67" i="11" s="1"/>
  <c r="AA67" i="11" s="1"/>
  <c r="AA69" i="11" s="1"/>
  <c r="S20" i="23"/>
  <c r="B19" i="17" s="1"/>
  <c r="D19" i="17" s="1"/>
  <c r="M95" i="23"/>
  <c r="W25" i="23"/>
  <c r="Y25" i="23" s="1"/>
  <c r="K33" i="11" s="1"/>
  <c r="U33" i="11" s="1"/>
  <c r="W17" i="23"/>
  <c r="Y17" i="23" s="1"/>
  <c r="K25" i="11" s="1"/>
  <c r="W77" i="23"/>
  <c r="W78" i="23" s="1"/>
  <c r="W44" i="23"/>
  <c r="Y44" i="23" s="1"/>
  <c r="K52" i="11" s="1"/>
  <c r="AC52" i="11" s="1"/>
  <c r="AC55" i="11" s="1"/>
  <c r="W23" i="23"/>
  <c r="Y23" i="23" s="1"/>
  <c r="K31" i="11" s="1"/>
  <c r="W19" i="23"/>
  <c r="Y19" i="23" s="1"/>
  <c r="K27" i="11" s="1"/>
  <c r="U27" i="11" s="1"/>
  <c r="F50" i="12"/>
  <c r="S40" i="23"/>
  <c r="B22" i="17" s="1"/>
  <c r="D22" i="17" s="1"/>
  <c r="K95" i="23"/>
  <c r="O95" i="23"/>
  <c r="W83" i="23"/>
  <c r="Y83" i="23" s="1"/>
  <c r="K92" i="11" s="1"/>
  <c r="E246" i="25"/>
  <c r="W58" i="23"/>
  <c r="F246" i="25"/>
  <c r="W88" i="23"/>
  <c r="Y88" i="23" s="1"/>
  <c r="K97" i="11" s="1"/>
  <c r="AC97" i="11" s="1"/>
  <c r="S61" i="23"/>
  <c r="B25" i="17" s="1"/>
  <c r="D25" i="17" s="1"/>
  <c r="Y67" i="23"/>
  <c r="K75" i="11" s="1"/>
  <c r="AA75" i="11" s="1"/>
  <c r="AA77" i="11" s="1"/>
  <c r="U27" i="23"/>
  <c r="F175" i="22"/>
  <c r="W86" i="23" s="1"/>
  <c r="F190" i="24"/>
  <c r="W24" i="23"/>
  <c r="U69" i="23"/>
  <c r="K102" i="11"/>
  <c r="AC101" i="11"/>
  <c r="AC102" i="11" s="1"/>
  <c r="W26" i="23"/>
  <c r="Y26" i="23" s="1"/>
  <c r="K34" i="11" s="1"/>
  <c r="U34" i="11" s="1"/>
  <c r="F18" i="14"/>
  <c r="D22" i="4"/>
  <c r="S78" i="23"/>
  <c r="K80" i="11"/>
  <c r="Y73" i="23"/>
  <c r="U47" i="23"/>
  <c r="Q95" i="23"/>
  <c r="U89" i="23"/>
  <c r="F40" i="5"/>
  <c r="F49" i="5" s="1"/>
  <c r="D36" i="12" s="1"/>
  <c r="F36" i="12" s="1"/>
  <c r="E49" i="5"/>
  <c r="K38" i="11"/>
  <c r="Y32" i="23"/>
  <c r="W58" i="11" l="1"/>
  <c r="W59" i="11" s="1"/>
  <c r="K59" i="11"/>
  <c r="W69" i="23"/>
  <c r="Y68" i="23"/>
  <c r="K76" i="11" s="1"/>
  <c r="Y76" i="11" s="1"/>
  <c r="W61" i="23"/>
  <c r="W40" i="23"/>
  <c r="Y77" i="23"/>
  <c r="Y78" i="23" s="1"/>
  <c r="W47" i="23"/>
  <c r="Y58" i="23"/>
  <c r="K66" i="11" s="1"/>
  <c r="S66" i="11" s="1"/>
  <c r="S69" i="11" s="1"/>
  <c r="S104" i="11" s="1"/>
  <c r="O113" i="11" s="1"/>
  <c r="O136" i="11" s="1"/>
  <c r="AA104" i="11"/>
  <c r="O121" i="11" s="1"/>
  <c r="O142" i="11" s="1"/>
  <c r="W20" i="23"/>
  <c r="S95" i="23"/>
  <c r="Y20" i="23"/>
  <c r="W89" i="23"/>
  <c r="U95" i="23"/>
  <c r="W27" i="23"/>
  <c r="Y86" i="23"/>
  <c r="K95" i="11" s="1"/>
  <c r="AC95" i="11" s="1"/>
  <c r="F178" i="22"/>
  <c r="Y24" i="23"/>
  <c r="K51" i="11"/>
  <c r="Y47" i="23"/>
  <c r="K44" i="11"/>
  <c r="Y40" i="23"/>
  <c r="U25" i="11"/>
  <c r="U28" i="11" s="1"/>
  <c r="K28" i="11"/>
  <c r="O132" i="11"/>
  <c r="AC92" i="11"/>
  <c r="U31" i="11"/>
  <c r="U35" i="11" s="1"/>
  <c r="K63" i="11"/>
  <c r="U38" i="11"/>
  <c r="U40" i="11" s="1"/>
  <c r="K40" i="11"/>
  <c r="Y80" i="11"/>
  <c r="Y81" i="11" s="1"/>
  <c r="K81" i="11"/>
  <c r="Y72" i="11"/>
  <c r="K77" i="11" l="1"/>
  <c r="Y77" i="11"/>
  <c r="Y69" i="23"/>
  <c r="K85" i="11"/>
  <c r="K86" i="11" s="1"/>
  <c r="Y61" i="23"/>
  <c r="W95" i="23"/>
  <c r="Y89" i="23"/>
  <c r="I41" i="3" s="1"/>
  <c r="B51" i="17" s="1"/>
  <c r="K98" i="11"/>
  <c r="AC98" i="11"/>
  <c r="U104" i="11"/>
  <c r="O115" i="11" s="1"/>
  <c r="I37" i="3"/>
  <c r="B49" i="17" s="1"/>
  <c r="C49" i="17"/>
  <c r="W51" i="11"/>
  <c r="W55" i="11" s="1"/>
  <c r="K55" i="11"/>
  <c r="Y63" i="11"/>
  <c r="Y69" i="11" s="1"/>
  <c r="K69" i="11"/>
  <c r="K48" i="11"/>
  <c r="W44" i="11"/>
  <c r="W48" i="11" s="1"/>
  <c r="K32" i="11"/>
  <c r="Y27" i="23"/>
  <c r="C51" i="17" l="1"/>
  <c r="D51" i="17" s="1"/>
  <c r="C50" i="17"/>
  <c r="Y104" i="11"/>
  <c r="O119" i="11" s="1"/>
  <c r="O140" i="11" s="1"/>
  <c r="I39" i="3"/>
  <c r="B50" i="17" s="1"/>
  <c r="AC85" i="11"/>
  <c r="AC86" i="11" s="1"/>
  <c r="Y95" i="23"/>
  <c r="B34" i="17" s="1"/>
  <c r="D49" i="17"/>
  <c r="W104" i="11"/>
  <c r="O117" i="11" s="1"/>
  <c r="C48" i="17"/>
  <c r="I35" i="3"/>
  <c r="AC32" i="11"/>
  <c r="AC35" i="11" s="1"/>
  <c r="K35" i="11"/>
  <c r="K104" i="11" s="1"/>
  <c r="C34" i="17" s="1"/>
  <c r="C52" i="17" l="1"/>
  <c r="D50" i="17"/>
  <c r="AC104" i="11"/>
  <c r="O123" i="11" s="1"/>
  <c r="O144" i="11" s="1"/>
  <c r="B16" i="17"/>
  <c r="D16" i="17" s="1"/>
  <c r="F24" i="16"/>
  <c r="F26" i="16" s="1"/>
  <c r="O138" i="11"/>
  <c r="D34" i="17"/>
  <c r="B48" i="17"/>
  <c r="I44" i="3"/>
  <c r="O125" i="11" l="1"/>
  <c r="O146" i="11"/>
  <c r="Q138" i="11" s="1"/>
  <c r="S138" i="11" s="1"/>
  <c r="B52" i="17"/>
  <c r="D52" i="17" s="1"/>
  <c r="D48" i="17"/>
  <c r="Q134" i="11" l="1"/>
  <c r="S134" i="11" s="1"/>
  <c r="O155" i="11" s="1"/>
  <c r="Q136" i="11"/>
  <c r="S136" i="11" s="1"/>
  <c r="O157" i="11" s="1"/>
  <c r="Q132" i="11"/>
  <c r="Q142" i="11"/>
  <c r="S142" i="11" s="1"/>
  <c r="O161" i="11" s="1"/>
  <c r="Q140" i="11"/>
  <c r="S140" i="11" s="1"/>
  <c r="O159" i="11" s="1"/>
  <c r="Q144" i="11"/>
  <c r="S144" i="11" s="1"/>
  <c r="O163" i="11" s="1"/>
  <c r="S163" i="11" s="1"/>
  <c r="Q146" i="11" l="1"/>
  <c r="S132" i="11"/>
  <c r="O153" i="11" s="1"/>
  <c r="S146" i="11" l="1"/>
  <c r="O165" i="11" l="1"/>
  <c r="Q153" i="11" s="1"/>
  <c r="S153" i="11" s="1"/>
  <c r="C23" i="12" l="1"/>
  <c r="B37" i="17"/>
  <c r="Q155" i="11"/>
  <c r="S155" i="11" s="1"/>
  <c r="Q159" i="11"/>
  <c r="S159" i="11" s="1"/>
  <c r="Q157" i="11"/>
  <c r="S157" i="11" s="1"/>
  <c r="Q161" i="11"/>
  <c r="S161" i="11" s="1"/>
  <c r="S165" i="11" l="1"/>
  <c r="C52" i="12"/>
  <c r="B39" i="17"/>
  <c r="C26" i="12"/>
  <c r="C37" i="17" s="1"/>
  <c r="D37" i="17" s="1"/>
  <c r="E23" i="12"/>
  <c r="E26" i="12" s="1"/>
  <c r="C18" i="15" s="1"/>
  <c r="D23" i="12"/>
  <c r="B40" i="17"/>
  <c r="C66" i="12"/>
  <c r="C38" i="12"/>
  <c r="B38" i="17"/>
  <c r="Q165" i="11"/>
  <c r="F23" i="12" l="1"/>
  <c r="F26" i="12" s="1"/>
  <c r="C41" i="12"/>
  <c r="C38" i="17" s="1"/>
  <c r="D38" i="17" s="1"/>
  <c r="E38" i="12"/>
  <c r="E41" i="12" s="1"/>
  <c r="C19" i="15" s="1"/>
  <c r="S41" i="3" s="1"/>
  <c r="D38" i="12"/>
  <c r="D26" i="12"/>
  <c r="C20" i="14" s="1"/>
  <c r="E66" i="12"/>
  <c r="E69" i="12" s="1"/>
  <c r="C21" i="15" s="1"/>
  <c r="S39" i="3" s="1"/>
  <c r="C69" i="12"/>
  <c r="C40" i="17" s="1"/>
  <c r="D40" i="17" s="1"/>
  <c r="D66" i="12"/>
  <c r="F66" i="12"/>
  <c r="F69" i="12" s="1"/>
  <c r="S40" i="3"/>
  <c r="D52" i="12"/>
  <c r="E52" i="12"/>
  <c r="E55" i="12" s="1"/>
  <c r="C20" i="15" s="1"/>
  <c r="S42" i="3" s="1"/>
  <c r="C55" i="12"/>
  <c r="C39" i="17" s="1"/>
  <c r="D39" i="17" s="1"/>
  <c r="G23" i="12" l="1"/>
  <c r="G26" i="12" s="1"/>
  <c r="F52" i="12"/>
  <c r="F55" i="12" s="1"/>
  <c r="C23" i="15"/>
  <c r="C25" i="15" s="1"/>
  <c r="C27" i="15" s="1"/>
  <c r="C45" i="17" s="1"/>
  <c r="D45" i="17" s="1"/>
  <c r="D20" i="14"/>
  <c r="S44" i="3"/>
  <c r="M31" i="1" s="1"/>
  <c r="D41" i="12"/>
  <c r="C21" i="14" s="1"/>
  <c r="D21" i="14" s="1"/>
  <c r="D55" i="12"/>
  <c r="C22" i="14" s="1"/>
  <c r="D22" i="14" s="1"/>
  <c r="G66" i="12"/>
  <c r="G69" i="12" s="1"/>
  <c r="D69" i="12"/>
  <c r="C23" i="14" s="1"/>
  <c r="D23" i="14" s="1"/>
  <c r="F38" i="12"/>
  <c r="F41" i="12" s="1"/>
  <c r="G52" i="12" l="1"/>
  <c r="G55" i="12" s="1"/>
  <c r="F22" i="14"/>
  <c r="Q42" i="3" s="1"/>
  <c r="G22" i="14"/>
  <c r="E22" i="14"/>
  <c r="C25" i="14"/>
  <c r="E23" i="14"/>
  <c r="F23" i="14"/>
  <c r="Q39" i="3" s="1"/>
  <c r="G23" i="14"/>
  <c r="G38" i="12"/>
  <c r="G41" i="12" s="1"/>
  <c r="G20" i="14"/>
  <c r="D25" i="14"/>
  <c r="F20" i="14"/>
  <c r="E20" i="14"/>
  <c r="E21" i="14"/>
  <c r="G21" i="14"/>
  <c r="F21" i="14"/>
  <c r="Q41" i="3" s="1"/>
  <c r="F25" i="14" l="1"/>
  <c r="F27" i="14" s="1"/>
  <c r="Q40" i="3"/>
  <c r="Q44" i="3" s="1"/>
  <c r="K31" i="1" s="1"/>
  <c r="H22" i="14"/>
  <c r="O42" i="3"/>
  <c r="E25" i="14"/>
  <c r="E27" i="14" s="1"/>
  <c r="H20" i="14"/>
  <c r="O40" i="3"/>
  <c r="O41" i="3"/>
  <c r="H21" i="14"/>
  <c r="G25" i="14"/>
  <c r="H23" i="14"/>
  <c r="O39" i="3"/>
  <c r="O44" i="3" l="1"/>
  <c r="I31" i="1" s="1"/>
  <c r="H25" i="14"/>
  <c r="O48" i="3"/>
  <c r="E29" i="14"/>
  <c r="C43" i="17" s="1"/>
  <c r="Q48" i="3"/>
  <c r="F28" i="14"/>
  <c r="Q50" i="3" s="1"/>
  <c r="O52" i="3" l="1"/>
  <c r="I35" i="1" s="1"/>
  <c r="B43" i="17" s="1"/>
  <c r="D43" i="17" s="1"/>
  <c r="I33" i="1"/>
  <c r="K33" i="1"/>
  <c r="Q52" i="3"/>
  <c r="K35" i="1" s="1"/>
  <c r="B44" i="17" s="1"/>
  <c r="F29" i="14"/>
  <c r="C44" i="17" s="1"/>
  <c r="D44" i="17" l="1"/>
</calcChain>
</file>

<file path=xl/sharedStrings.xml><?xml version="1.0" encoding="utf-8"?>
<sst xmlns="http://schemas.openxmlformats.org/spreadsheetml/2006/main" count="1648" uniqueCount="585">
  <si>
    <t>(Admin Support Exhibit 6 Cell O115) X (Adjusted Social Worker Cost Pool Exhibit 6 Cell O134 / (Total Expenditures Exhibit 6 Cell O146))</t>
  </si>
  <si>
    <t>(Admin Support Exhibit 6 Cell O115) X (Adjusted Health Educator &amp; Nutritionist Cost Pool Exhibit 6 Cell O136 / (Total Expenditures Exhibit 6 Cell O146))</t>
  </si>
  <si>
    <t>(Admin Support Exhibit 6 Cell O115) X (Adjusted Clinical Admin Cost Pool Exhibit 6 Cell O138 / (Total Expenditures Exhibit 6 Cell O146))</t>
  </si>
  <si>
    <t>(Admin Support Exhibit 6 Cell O115) X (Adjusted Direct Medical Cost Pool Exhibit 6 Cell O140 / (Total Expenditures Exhibit 6 Cell O146))</t>
  </si>
  <si>
    <t>(Admin Support Exhibit 6 Cell O115) X (Adjusted Laboratory Cost Pool Exhibit 6 Cell O142 / (Total Expenditures Exhibit 6 Cell O146))</t>
  </si>
  <si>
    <t>(Admin Support Exhibit 6 Cell O115) X (Adjusted Non-Reimbursable Cost Pool Exhibit 6 Cell O144 / (Total Expenditures Exhibit 6 Cell O146))</t>
  </si>
  <si>
    <t>(Total Adjusted Clinical Admin Support Cost Pool Cell S138) X (Total Adjusted Social Worker Cost Pool Cell O155 / (Total Expenditures Cell O165 - Total Adjusted Non-Reimburseable Cost Pool Cell O163))</t>
  </si>
  <si>
    <t>(Total Adjusted Clinical Admin Support Cost Pool Cell S138) X (Total Adjusted Health Educator &amp; Nutritionist Cost Pool Cell O157 / (Total Expenditures Cell O165 - Total Adjusted Non-Reimburseable Cost Pool Cell O163))</t>
  </si>
  <si>
    <t>(Total Adjusted Clinical Admin Support Cost Pool Cell S138) X (Total Adjusted Direct Medical Cost Pool Cell O159 / (Total Expenditures Cell O165 - Total Adjusted Non-Reimburseable Cost Pool Cell O163))</t>
  </si>
  <si>
    <t>(Total Adjusted Clinical Admin Support Cost Pool Cell S138) X (Total Adjusted Laboratory Cost Pool Cell O161 / (Total Expenditures Cell O165 - Total Adjusted Non-Reimburseable Cost Pool Cell O163))</t>
  </si>
  <si>
    <t>CERTIFICATION BY OFFICER OF THE PROVIDER</t>
  </si>
  <si>
    <t>Clinical Admin Support Allocation Formula Used in Column Q Rows 153, 155, 157, 159, 161</t>
  </si>
  <si>
    <t>Admin Support Allocation Formula used in Column Q, Rows 132, 134, 136, 138, 140, 142, 144</t>
  </si>
  <si>
    <t>Salary and Benefit Reductions - Salary and Benefits to be Removed from Cost Center</t>
  </si>
  <si>
    <t>Additional Amounts to be Removed from Cost Center</t>
  </si>
  <si>
    <t>Enter Amount of Salary to be Removed from Cost Center</t>
  </si>
  <si>
    <t>Enter Amount of Benefits to be Removed from Cost Center</t>
  </si>
  <si>
    <t>Enter Amount of Employer - FICA to be Removed from Cost Center</t>
  </si>
  <si>
    <t>Enter Amount of Medicare Tax to be Removed from Cost Center</t>
  </si>
  <si>
    <t>Enter Amount of Other Benefits to be Removed from Cost Center</t>
  </si>
  <si>
    <t>Total Reduction to Salary and Benefits</t>
  </si>
  <si>
    <t>TOTAL Amount to be Reduced from Cost Center</t>
  </si>
  <si>
    <t>Identify COST CENTER Where Reduction Amount Will Be Moved</t>
  </si>
  <si>
    <t>Identify ACCOUNT Detail Where Reduction Will Appear for Exhibit 5</t>
  </si>
  <si>
    <t>Non-Reimbursable - WIC</t>
  </si>
  <si>
    <t>TOTAL REDUCTIONS</t>
  </si>
  <si>
    <t>Non-Reimbursable - Other Non-Reimbursable</t>
  </si>
  <si>
    <t>Non-Reimbursable - Environmental Health</t>
  </si>
  <si>
    <t>SECTION II. Operating Expenditures</t>
  </si>
  <si>
    <t>Operating Cost Center Information</t>
  </si>
  <si>
    <t>Expenditure Information</t>
  </si>
  <si>
    <t>Operating Expenditure Reductions - Amount to be Removed from Cost Center</t>
  </si>
  <si>
    <t>Enter Amount of Operating Expenditure to be Removed from Cost Center</t>
  </si>
  <si>
    <t>Non-Reimbursable - Capital Expenditures</t>
  </si>
  <si>
    <t>SECTION III. Adjustments/Transfers to Trial Balance</t>
  </si>
  <si>
    <t>Cost Center Information</t>
  </si>
  <si>
    <t>Adjustment / Transfer</t>
  </si>
  <si>
    <t>Medicaid Charges</t>
  </si>
  <si>
    <t>Total Family Planning Waiver Medicaid Charges - Applicable Period</t>
  </si>
  <si>
    <t>Direct Medical / Clinic - Physician, PA, PE</t>
  </si>
  <si>
    <t>Direct Medical / Clinic - Nurse (PHN, RN, Etc.)</t>
  </si>
  <si>
    <t>Direct Medical / Clinic - Social Worker</t>
  </si>
  <si>
    <t>Direct Medical / Clinic - Outreach Worker/Health Education</t>
  </si>
  <si>
    <t>Direct Medical / Clinic - Other Medical / Clinic Personnel</t>
  </si>
  <si>
    <t>Direct Medical / Clinic - Supplies</t>
  </si>
  <si>
    <t>Direct Medical / Clinic - Capital Expenditures</t>
  </si>
  <si>
    <t>Direct Medical / Clinic - Laboratory Expenditures</t>
  </si>
  <si>
    <t>Direct Medical / Clinic - Contracted Services</t>
  </si>
  <si>
    <t>Direct Medical / Clinic - Other Operating Expenditures</t>
  </si>
  <si>
    <t>Direct Medical / Clinic Exp.</t>
  </si>
  <si>
    <t>Costs will be allocated to all cost pools using Total Salaries and Benefits Costs</t>
  </si>
  <si>
    <t>Non-Reimbursable - Home Health</t>
  </si>
  <si>
    <t>Direct Medical / Clinic - Laboratory Staff</t>
  </si>
  <si>
    <t>Nurses Actual Time Grouping</t>
  </si>
  <si>
    <t>Social Workers Actual Time Grouping</t>
  </si>
  <si>
    <t>Allocation #1 - Allocating the Allocated Admin Support Cost Pool</t>
  </si>
  <si>
    <t>Amt. From Allocation #1</t>
  </si>
  <si>
    <t>To Allocated Clinical Admin Cost Pool</t>
  </si>
  <si>
    <t>(7) 
Allocated Clinical Admin Cost Pool</t>
  </si>
  <si>
    <t>(6) 
Allocated Admin Support Cost Pool</t>
  </si>
  <si>
    <t>Subtotal Allocated Clinical Admin Cost Pool</t>
  </si>
  <si>
    <t>Total Adjusted Allocated Clinical Admin Cost Pool</t>
  </si>
  <si>
    <t>NET SETTLEMENT AMOUNT</t>
  </si>
  <si>
    <r>
      <t xml:space="preserve">TOTAL MEDICAID MAC PAYMENTS FOR FISCAL YEAR </t>
    </r>
    <r>
      <rPr>
        <sz val="11"/>
        <rFont val="Arial"/>
        <family val="2"/>
      </rPr>
      <t>(From Exhibit 8)</t>
    </r>
  </si>
  <si>
    <t>Exhibit 5 Total Expenditures</t>
  </si>
  <si>
    <t>LHD Financials (Exhibit 10)</t>
  </si>
  <si>
    <t>Financial Report Summary</t>
  </si>
  <si>
    <t>LHD FINANCIAL SUMMARY</t>
  </si>
  <si>
    <t>Paid Time Off (Vacation, Paid Leave, etc.)</t>
  </si>
  <si>
    <t>NET COMPUTABLE SETTLEMENT (FMAP Applied)</t>
  </si>
  <si>
    <t>FMAP/FFP</t>
  </si>
  <si>
    <t>Non-Reimbursable Comparison - Exhibits 5 vs. 4d</t>
  </si>
  <si>
    <t>Total Allocated Adj. Expenditures - Exhibit 6</t>
  </si>
  <si>
    <t>Administration and Support Comparison - Exhibits 5 vs. 4a</t>
  </si>
  <si>
    <t>Direct Medical Comparison - Exhibits 5 vs. 4c</t>
  </si>
  <si>
    <t>Section I</t>
  </si>
  <si>
    <t>Section II&amp;III</t>
  </si>
  <si>
    <t>(6)
Total Reductions to Trial Balance Accounts</t>
  </si>
  <si>
    <t>(7)
Total Additions to Trial Balance Accounts</t>
  </si>
  <si>
    <t>Total Trial Balance Amount</t>
  </si>
  <si>
    <t>Total Expenditure by Classification (Expenditure Summary)</t>
  </si>
  <si>
    <t>Allocation #2 - Allocating the Allocated Clinical Admin Cost Pool</t>
  </si>
  <si>
    <t>Nursing Cost Pool for Settlement</t>
  </si>
  <si>
    <t>Cost Pool</t>
  </si>
  <si>
    <t>Total Adjusted Expenditures from Allocation</t>
  </si>
  <si>
    <t>Total Adjusted Nursing Cost Pool</t>
  </si>
  <si>
    <t>Total Adjusted Social Worker Cost Pool</t>
  </si>
  <si>
    <r>
      <rPr>
        <b/>
        <sz val="10"/>
        <rFont val="Arial"/>
        <family val="2"/>
      </rPr>
      <t>N / A</t>
    </r>
    <r>
      <rPr>
        <sz val="10"/>
        <rFont val="Arial"/>
        <family val="2"/>
      </rPr>
      <t xml:space="preserve">
Non-Reimbursable Costs</t>
    </r>
  </si>
  <si>
    <t>Actual Time Reporting</t>
  </si>
  <si>
    <t>Percent of Total</t>
  </si>
  <si>
    <t>TOTAL</t>
  </si>
  <si>
    <t>Referral and Coordination of Care Coordination for Children (CC4C)</t>
  </si>
  <si>
    <t>Referral and Coordination of Pregnancy Care Management (PCM)</t>
  </si>
  <si>
    <t>(Col. G x Col. H)</t>
  </si>
  <si>
    <t>All Expenditures Come from Financial Statements</t>
  </si>
  <si>
    <t>SECTION I. Personnel / Staff Expenditures</t>
  </si>
  <si>
    <t>Personnel Cost Center Information</t>
  </si>
  <si>
    <t>Cost Center Name</t>
  </si>
  <si>
    <t>Salary and Benefits</t>
  </si>
  <si>
    <t>TOTAL SALARY AND BENEFITS</t>
  </si>
  <si>
    <t>Trial Balance Amount (From Financial Statements)</t>
  </si>
  <si>
    <t>Reductions to Trial Balance</t>
  </si>
  <si>
    <t>Personnel Information</t>
  </si>
  <si>
    <t>Expenditure Reductions - Amount to be Removed from Cost Center</t>
  </si>
  <si>
    <t>TOTAL Amount to be Transferred to Trial Balance</t>
  </si>
  <si>
    <t>Enter Amount of Expenditure to be Removed from Cost Center</t>
  </si>
  <si>
    <t>Cost Center List</t>
  </si>
  <si>
    <t>Account/COA List</t>
  </si>
  <si>
    <t>Non-Reimbursable - CC4C</t>
  </si>
  <si>
    <t>Non-Reimbursable - PCM</t>
  </si>
  <si>
    <t>Non-Reimbursable - Reference Lab</t>
  </si>
  <si>
    <t>Admin/Support - Finance Office and Staff</t>
  </si>
  <si>
    <t>Admin/Support - Supplies</t>
  </si>
  <si>
    <t>Admin/Support - Capital Expenditures</t>
  </si>
  <si>
    <t>Admin/Support - Contracted Services</t>
  </si>
  <si>
    <t>Admin/Support - Other Operating Expenditures</t>
  </si>
  <si>
    <t>Clinical Admin - Supplies</t>
  </si>
  <si>
    <t>Clinical Admin - Capital Expenditures</t>
  </si>
  <si>
    <t>Clinical Admin - Contracted Services</t>
  </si>
  <si>
    <t>Clinical Admin - Other Operating Expenditures</t>
  </si>
  <si>
    <t>Clinical Admin - Nursing Director's Office and Clinical Supervisors</t>
  </si>
  <si>
    <t>(1)
Salary &amp; Wages</t>
  </si>
  <si>
    <t>(2)
Employee Benefits</t>
  </si>
  <si>
    <t>(3)
Payroll Taxes</t>
  </si>
  <si>
    <t>(4)
Other Comp.</t>
  </si>
  <si>
    <t>(5)
Subtotal Expenditures</t>
  </si>
  <si>
    <t>LHD Administration / Support Costs by Discipline</t>
  </si>
  <si>
    <t>SECTION II. Non-Reimbursable Expenditures</t>
  </si>
  <si>
    <t>To Non-Reimbursable Cost Pool</t>
  </si>
  <si>
    <t>(9) 
Laboratory Services Cost Pool</t>
  </si>
  <si>
    <t>(10) 
Non-Reimbursable Cost Pool</t>
  </si>
  <si>
    <t xml:space="preserve">(2) 
Allocation
</t>
  </si>
  <si>
    <t>To Allocated Administration/Support Cost Pools</t>
  </si>
  <si>
    <t>(1) 
Total Expenditure</t>
  </si>
  <si>
    <t>(8)
(5) - (6) + (7) Total Adj. Expenditures</t>
  </si>
  <si>
    <t>Gross Expenditures from LHD Financials</t>
  </si>
  <si>
    <t>Net Expenditures from Financials</t>
  </si>
  <si>
    <t>Total Expenditure Comparison - Exhibit 5 vs. LHD Financials</t>
  </si>
  <si>
    <t>Clinical Administration Comparison - Exhibits 5 vs. 4b</t>
  </si>
  <si>
    <t>Adjustments / Transfers to Trial Balance Comparison - Exhibits 5 vs. LHD Financials</t>
  </si>
  <si>
    <t>Adjustments/Transfers Exhibit 5</t>
  </si>
  <si>
    <t>LHD Financials Exhibit 10</t>
  </si>
  <si>
    <t>Allocations and Total Expenditures Comparison - Exhibits 5 vs. 6</t>
  </si>
  <si>
    <t>Nurses Cost Pool</t>
  </si>
  <si>
    <t>Social Worker Cost Pool</t>
  </si>
  <si>
    <t>Direct Medical Cost Pool</t>
  </si>
  <si>
    <t>Total Expenditures for Settlement - Exhibit 7</t>
  </si>
  <si>
    <t>Total Allocated Expenditures and Settlement Cost Comparison - Exhibits 6 vs. 7</t>
  </si>
  <si>
    <t>Summary Expenditure Comparison - Exhibits 1c and 5</t>
  </si>
  <si>
    <t>Summary Settlement Comparison - Exhibits 1a vs. 9a, 9b, 9c</t>
  </si>
  <si>
    <t>Total Calculated Summary - Exhibits 9a-c</t>
  </si>
  <si>
    <t>Medical Settlement</t>
  </si>
  <si>
    <t>Family Planning Settlement</t>
  </si>
  <si>
    <t>Summary of Settlement Amounts - Exhibit 1a</t>
  </si>
  <si>
    <t>Complete Shaded Areas Only</t>
  </si>
  <si>
    <t>(Check One)</t>
  </si>
  <si>
    <t>To:</t>
  </si>
  <si>
    <t>Position Title</t>
  </si>
  <si>
    <t>Date</t>
  </si>
  <si>
    <t>Telephone No.:</t>
  </si>
  <si>
    <t>Email Address:</t>
  </si>
  <si>
    <t>Fax No.:</t>
  </si>
  <si>
    <t>Local Health Department</t>
  </si>
  <si>
    <t>CDSA</t>
  </si>
  <si>
    <t>Other</t>
  </si>
  <si>
    <t xml:space="preserve"> </t>
  </si>
  <si>
    <t>a. Type of Report:</t>
  </si>
  <si>
    <t xml:space="preserve"> [     ]</t>
  </si>
  <si>
    <t>Partial Period Report</t>
  </si>
  <si>
    <t xml:space="preserve">[ X ]  </t>
  </si>
  <si>
    <t>Medicaid</t>
  </si>
  <si>
    <t>Medicaid Administration</t>
  </si>
  <si>
    <t>Quarterly  Cost Report</t>
  </si>
  <si>
    <t>Medical Services</t>
  </si>
  <si>
    <t>(Approved MAC Plan)</t>
  </si>
  <si>
    <t>Full Year Cost Report</t>
  </si>
  <si>
    <t xml:space="preserve">    DATE</t>
  </si>
  <si>
    <t>TITLE</t>
  </si>
  <si>
    <t xml:space="preserve">     PHONE NUMBER</t>
  </si>
  <si>
    <t>Non Reimbursable</t>
  </si>
  <si>
    <t>STATISTICAL INFORMATION</t>
  </si>
  <si>
    <t>Enter **</t>
  </si>
  <si>
    <t>Activity %</t>
  </si>
  <si>
    <t xml:space="preserve">After Reallocation </t>
  </si>
  <si>
    <t xml:space="preserve">Administrative % </t>
  </si>
  <si>
    <t>Type</t>
  </si>
  <si>
    <t xml:space="preserve">from </t>
  </si>
  <si>
    <t xml:space="preserve">of </t>
  </si>
  <si>
    <t>Direct</t>
  </si>
  <si>
    <t>Discounted</t>
  </si>
  <si>
    <t>Activity</t>
  </si>
  <si>
    <t>Gen. Admin.</t>
  </si>
  <si>
    <t>Medical %</t>
  </si>
  <si>
    <t>Administrative  %</t>
  </si>
  <si>
    <t>Administrative</t>
  </si>
  <si>
    <t xml:space="preserve">Total Allocation Percentage </t>
  </si>
  <si>
    <t>Enter code (1-4) for type of activity **</t>
  </si>
  <si>
    <t xml:space="preserve">Enter if activity is for Direct Medical </t>
  </si>
  <si>
    <t xml:space="preserve">Enter if Medicaid activity is for Direct Administrative </t>
  </si>
  <si>
    <t xml:space="preserve">Enter if activity is General Administration for reallocation </t>
  </si>
  <si>
    <t xml:space="preserve">Enter if activity is Non-Medicaid </t>
  </si>
  <si>
    <t>Time Study Data</t>
  </si>
  <si>
    <t>TOTAL EXPENDITURES</t>
  </si>
  <si>
    <t>Reference</t>
  </si>
  <si>
    <t>Subtotal Non-Reimbursable Cost Pool</t>
  </si>
  <si>
    <t>Total Expenditures</t>
  </si>
  <si>
    <t>Total Adjusted Non-Reimbursable Cost Pool</t>
  </si>
  <si>
    <t>Other amounts to be removed</t>
  </si>
  <si>
    <t>Add: State/Local Match required for Federal Funds</t>
  </si>
  <si>
    <t>Vendor/ Employee</t>
  </si>
  <si>
    <t>Job Title</t>
  </si>
  <si>
    <t>First Name</t>
  </si>
  <si>
    <t>Last Name</t>
  </si>
  <si>
    <t xml:space="preserve">Position Number / Employee ID </t>
  </si>
  <si>
    <t>Trial Balance Account Number</t>
  </si>
  <si>
    <t>Account Description</t>
  </si>
  <si>
    <t>Non-Reimbursable Expenditures</t>
  </si>
  <si>
    <t>Amt. From Calculated Expenditures</t>
  </si>
  <si>
    <t>Total Adjusted Amount</t>
  </si>
  <si>
    <t>Total - All Disciplines</t>
  </si>
  <si>
    <t>Col. C * Col. D %</t>
  </si>
  <si>
    <t>LOCAL HEALTH DEPARTMENT CALCULATED COST POOLS</t>
  </si>
  <si>
    <t>LOCAL HEALTH DEPARTMENT ADJUSTED COST POOLS</t>
  </si>
  <si>
    <t xml:space="preserve">Local Health Department Cost Report </t>
  </si>
  <si>
    <t>Diff</t>
  </si>
  <si>
    <t>Allocations</t>
  </si>
  <si>
    <t>TOTAL COST</t>
  </si>
  <si>
    <t>Allocations:</t>
  </si>
  <si>
    <t>Total Facility Expenditures After Reclassification</t>
  </si>
  <si>
    <t>Total Reclassifications</t>
  </si>
  <si>
    <t>Admin Support</t>
  </si>
  <si>
    <t>Direct Medical</t>
  </si>
  <si>
    <t>Total Expenditure</t>
  </si>
  <si>
    <t>To Social Worker Cost Pool</t>
  </si>
  <si>
    <t>Subtotal Social Worker Cost Pool</t>
  </si>
  <si>
    <t>Nurses</t>
  </si>
  <si>
    <t>Social Workers</t>
  </si>
  <si>
    <t>Clinical Administration / Support Costs by Discipline</t>
  </si>
  <si>
    <t>Direct Medical / Clinic Costs by Discipline</t>
  </si>
  <si>
    <t>To Nursing Cost Pool</t>
  </si>
  <si>
    <t>(3)
Nursing Cost Pool</t>
  </si>
  <si>
    <t>(4) 
Social Worker Cost Pool</t>
  </si>
  <si>
    <t>To Direct Medical Cost Pool</t>
  </si>
  <si>
    <t>(8) 
Direct Medical Cost Pool</t>
  </si>
  <si>
    <t>Subtotal Nursing Cost Pool</t>
  </si>
  <si>
    <t>Subtotal Direct Medical Cost Pool</t>
  </si>
  <si>
    <t>Adjusted Nursing Cost Pool</t>
  </si>
  <si>
    <t>Adjusted Social Worker Cost Pool</t>
  </si>
  <si>
    <t>Total Adjusted Direct Medical Cost Pool</t>
  </si>
  <si>
    <t>Total</t>
  </si>
  <si>
    <t>FFP</t>
  </si>
  <si>
    <t>Subtotal Allocated Admin Support Cost Pool</t>
  </si>
  <si>
    <t xml:space="preserve">I.    Direct Medical Costs </t>
  </si>
  <si>
    <t>Non-Reimbursable Costs</t>
  </si>
  <si>
    <t>Social Worker Cost Pool for Settlement</t>
  </si>
  <si>
    <t>Costs</t>
  </si>
  <si>
    <t>Direct Medical Settlement</t>
  </si>
  <si>
    <t>I.    Medicaid Administrative Costs</t>
  </si>
  <si>
    <t>MEDICAID ADMINISTRATIVE CLAIMING AMOUNT</t>
  </si>
  <si>
    <t>NET MEDICAID SETTLEMENT AMOUNT</t>
  </si>
  <si>
    <t>NET MEDICAID COMPUTABLE COSTS</t>
  </si>
  <si>
    <t>COMPUTABLE MEDICAID ADMINISTRATIVE COSTS</t>
  </si>
  <si>
    <t>Clinic Settlement</t>
  </si>
  <si>
    <t>Medical Support</t>
  </si>
  <si>
    <t>Total Amount</t>
  </si>
  <si>
    <t>Adjustments</t>
  </si>
  <si>
    <t>Variance</t>
  </si>
  <si>
    <t>Depreciation</t>
  </si>
  <si>
    <t>NA</t>
  </si>
  <si>
    <t>Medicaid Family</t>
  </si>
  <si>
    <t>Planning Settlement</t>
  </si>
  <si>
    <t>Total Net Computable Medicaid Expenditures</t>
  </si>
  <si>
    <t>Governmental Provider Name and Address:</t>
  </si>
  <si>
    <t>NPI Number:</t>
  </si>
  <si>
    <t>Medicaid Provider Number:</t>
  </si>
  <si>
    <t>Federal Employer Identification Number:</t>
  </si>
  <si>
    <t>Reporting Period (Medicaid State Plan Rate Year):</t>
  </si>
  <si>
    <t>From:</t>
  </si>
  <si>
    <t>b.  Cost by Component:</t>
  </si>
  <si>
    <t>Type of Submission:</t>
  </si>
  <si>
    <t xml:space="preserve">Approved For Submittal to DMA By: </t>
  </si>
  <si>
    <t xml:space="preserve">[ II ]  </t>
  </si>
  <si>
    <t xml:space="preserve">[ I ]  </t>
  </si>
  <si>
    <t xml:space="preserve">[ III ]  </t>
  </si>
  <si>
    <t>2a.</t>
  </si>
  <si>
    <t>Original Cost Report</t>
  </si>
  <si>
    <t>1.</t>
  </si>
  <si>
    <t>2.</t>
  </si>
  <si>
    <t>Reporting Period and Approval:</t>
  </si>
  <si>
    <t>3a. Type of Report:</t>
  </si>
  <si>
    <t>3b. Total Reported Costs</t>
  </si>
  <si>
    <t>3c.  Cost Claimed by Component:</t>
  </si>
  <si>
    <t>COST REPORT SUMMARY</t>
  </si>
  <si>
    <t>NET MAC SETTLEMENT AMOUNT</t>
  </si>
  <si>
    <t>Planning Services</t>
  </si>
  <si>
    <t>Total Number</t>
  </si>
  <si>
    <t>Period for Expenditures</t>
  </si>
  <si>
    <t>Expenditures for Settlement</t>
  </si>
  <si>
    <t>Fiscal Year Start Date</t>
  </si>
  <si>
    <t>Fiscal Year End Date</t>
  </si>
  <si>
    <t>All Expenditures Come from Audited Financial Statements</t>
  </si>
  <si>
    <t>DO NOT ENTER ANY INFORMATION ON FORM</t>
  </si>
  <si>
    <t>Period for Expenditures:</t>
  </si>
  <si>
    <t>Period for Statistics</t>
  </si>
  <si>
    <t xml:space="preserve">DO NOT ENTER ANY INFORMATION ON FORM  </t>
  </si>
  <si>
    <t>From Exhibit  6 - Allocations</t>
  </si>
  <si>
    <t xml:space="preserve">Direct Medical </t>
  </si>
  <si>
    <r>
      <rPr>
        <b/>
        <sz val="10"/>
        <rFont val="Arial"/>
        <family val="2"/>
      </rPr>
      <t xml:space="preserve">MEDICAID COSTS </t>
    </r>
    <r>
      <rPr>
        <sz val="10"/>
        <rFont val="Arial"/>
        <family val="2"/>
      </rPr>
      <t xml:space="preserve">
Apply Medicaid Utilization % from Exhibit 2-Statistical Information                     </t>
    </r>
  </si>
  <si>
    <t>Description of Payment/Transaction</t>
  </si>
  <si>
    <t>Medicaid Interim Payments - Clinic Services</t>
  </si>
  <si>
    <t>Medicaid Interim Payments - Family Planning</t>
  </si>
  <si>
    <t xml:space="preserve">MEDICAID CLINIC SERVICES RELATED </t>
  </si>
  <si>
    <t>MEDICAID FAMILY PLANNING SERVICES RELATED</t>
  </si>
  <si>
    <t>MEDICAID ADMINISTRATIVE CLAIMING RELATED</t>
  </si>
  <si>
    <t>MAC Payment - Q1</t>
  </si>
  <si>
    <t>MAC Payment - Q2</t>
  </si>
  <si>
    <t>MAC Payment - Q3</t>
  </si>
  <si>
    <t>MAC Payment - Q4</t>
  </si>
  <si>
    <t>Direct Medical Costs for Settlement</t>
  </si>
  <si>
    <t>Medicaid Administrative Claiming Costs for Settlement</t>
  </si>
  <si>
    <t>Medicaid Administrative Claiming Settlement</t>
  </si>
  <si>
    <t>*Please see accompanying audited financial report for more information.</t>
  </si>
  <si>
    <t>Period for Expenditures and Payments</t>
  </si>
  <si>
    <t>Period for Transactions</t>
  </si>
  <si>
    <t>Variance Report - QC</t>
  </si>
  <si>
    <t>Differences Between Exhibits - ALL DIFFERENCES SHOULD EQUAL $0</t>
  </si>
  <si>
    <t>Total Expenditures Exhibit 6</t>
  </si>
  <si>
    <t>Total Expenditures Exhibit 4d</t>
  </si>
  <si>
    <t>Total Expenditures Exhibit 4c</t>
  </si>
  <si>
    <t>Total Expenditures Exhibit 4b</t>
  </si>
  <si>
    <t>Total Expenditures Exhibit 4a</t>
  </si>
  <si>
    <t>Total Expenditures Exhibit 5</t>
  </si>
  <si>
    <t>Total on Cover - Exhibit 1c</t>
  </si>
  <si>
    <t>Total Expenditures - Exhibit 5</t>
  </si>
  <si>
    <t>SECTION I - COST REPORT ATTESTATION</t>
  </si>
  <si>
    <t>2b. Type of Provider</t>
  </si>
  <si>
    <t>Administration / Support (From Exhibit 5)</t>
  </si>
  <si>
    <t>Clinical Administration / Support (From Exhibit 5)</t>
  </si>
  <si>
    <t>Direct Medical Care / Clinic (From Exhibit 5)</t>
  </si>
  <si>
    <t>Non Reimbursable (From Exhibit 5)</t>
  </si>
  <si>
    <t>Gross Computable Medicaid Expenditure (From Exhibit 9a &amp; 9b)</t>
  </si>
  <si>
    <t>TOTAL MEDICAID ADMIN CLAIMS FOR FISCAL YEAR (From Exhibit 9b)</t>
  </si>
  <si>
    <t>Name of Officer Authorized to Sign Cost Report</t>
  </si>
  <si>
    <t>Name of Contact Person</t>
  </si>
  <si>
    <t xml:space="preserve">Rate </t>
  </si>
  <si>
    <t>(From Exhibit 2)</t>
  </si>
  <si>
    <t xml:space="preserve">Section I. Payments and Transactions  - MEDICAID </t>
  </si>
  <si>
    <t>Col. C * Col. F %</t>
  </si>
  <si>
    <t>Col. C * Col. E %</t>
  </si>
  <si>
    <t>Col. D + E + F</t>
  </si>
  <si>
    <t>From Exhibit 7</t>
  </si>
  <si>
    <r>
      <rPr>
        <b/>
        <sz val="10"/>
        <rFont val="Arial"/>
        <family val="2"/>
      </rPr>
      <t>MEDICAID FAMILY PLANNING COSTS</t>
    </r>
    <r>
      <rPr>
        <sz val="10"/>
        <rFont val="Arial"/>
        <family val="2"/>
      </rPr>
      <t xml:space="preserve">
Apply Medicaid Family Planning Paid Claims % From Exhibit 2-Statistical Information</t>
    </r>
  </si>
  <si>
    <t>TOTAL MEDICAID INTERIM PAYMENTS (From Exhibit 8)</t>
  </si>
  <si>
    <t>Total Expenditures per Cost Report (From Exhibit 5)</t>
  </si>
  <si>
    <r>
      <t xml:space="preserve">MEDICAID ADMINISTRATIVE CLAIMING COSTS
</t>
    </r>
    <r>
      <rPr>
        <sz val="10"/>
        <rFont val="Arial"/>
        <family val="2"/>
      </rPr>
      <t>From Exhibit 7</t>
    </r>
  </si>
  <si>
    <t>Indirect Costs</t>
  </si>
  <si>
    <t>Admin./Support/Non-Medical Exp.</t>
  </si>
  <si>
    <t xml:space="preserve">Clinical Administration/Support </t>
  </si>
  <si>
    <t>Non Reimbursable Expenditures</t>
  </si>
  <si>
    <t>Admin/Support - Health Director's Office and Staff</t>
  </si>
  <si>
    <t>Admin/Support - Other Personnel</t>
  </si>
  <si>
    <t>Clinical Admin - Billing Office</t>
  </si>
  <si>
    <t>Clinical Admin - Interpreters</t>
  </si>
  <si>
    <t>Clinical Admin - Other Personnel</t>
  </si>
  <si>
    <t>Select from Dropdown Menu</t>
  </si>
  <si>
    <t>Actual Time Study Results &amp; Reallocation of General Administrative Time</t>
  </si>
  <si>
    <t>LOCAL HEALTH DEPARTMENT ACTUAL TIME RESULTS - APPLICABLE GROUPING</t>
  </si>
  <si>
    <t>Non-Reimbursable - Non Clinical/Medical Personnel</t>
  </si>
  <si>
    <t>General Administration - Clinical Related (Meetings, Training and Development)</t>
  </si>
  <si>
    <t>Medicaid Provider Number</t>
  </si>
  <si>
    <t>NPI Number</t>
  </si>
  <si>
    <t>Reporting Period</t>
  </si>
  <si>
    <t>Amended Cost Report - Reason:</t>
  </si>
  <si>
    <t>Apply 
Direct Medical Time Study   
Alloc. % from Actual Time Results</t>
  </si>
  <si>
    <t>Apply 
Medicaid Administrative Time Study Alloc. % from Actual Time Results
MEDICAID COSTS
(Medicaid Utilization Already Applied)</t>
  </si>
  <si>
    <r>
      <rPr>
        <b/>
        <sz val="10"/>
        <rFont val="Arial"/>
        <family val="2"/>
      </rPr>
      <t xml:space="preserve">N / A </t>
    </r>
    <r>
      <rPr>
        <sz val="10"/>
        <rFont val="Arial"/>
        <family val="2"/>
      </rPr>
      <t xml:space="preserve">
(Apply Direct Medical Percentage from Actual Time Results) - 100%</t>
    </r>
  </si>
  <si>
    <r>
      <rPr>
        <b/>
        <sz val="10"/>
        <rFont val="Arial"/>
        <family val="2"/>
      </rPr>
      <t>N / A</t>
    </r>
    <r>
      <rPr>
        <sz val="10"/>
        <rFont val="Arial"/>
        <family val="2"/>
      </rPr>
      <t xml:space="preserve">
(Apply Medicaid Administrative Time Study Alloc. % from Actual Time Results
MEDICAID COSTS
(Medicaid Utilization Already Applied))</t>
    </r>
  </si>
  <si>
    <t>Medicaid Payments</t>
  </si>
  <si>
    <t>"When the provider files a cost report indicating that an overpayment has occurred, full refund is to be remitted with the cost report." CMS Publication 15-1, Section 2409.1(A)(2)</t>
  </si>
  <si>
    <t>This refund shall be remitted under a separate cover with a copy of Exhibit 9a to:</t>
  </si>
  <si>
    <t>DHHS Accounts Receivable</t>
  </si>
  <si>
    <t>Division of Medical Assistance</t>
  </si>
  <si>
    <t>2022 Mail Service Center</t>
  </si>
  <si>
    <t>Raleigh, North Carolina 27699-2022</t>
  </si>
  <si>
    <t>Laboratory Direct Service Activity</t>
  </si>
  <si>
    <t>Behavioral Health Direct Clinical Servi ce Activity</t>
  </si>
  <si>
    <t>To Laboratory Services Cost Pool (Non-Reimbursable Cost Pool)</t>
  </si>
  <si>
    <t>Subtotal Laboratory Cost Pool (Non-Reimbursable Cost Pool)</t>
  </si>
  <si>
    <t>Total Adjusted Laboratory Cost Pool (Non-Reimbursable Cost Pool)</t>
  </si>
  <si>
    <t>Direct Medical Costs Pool for Settlement (Physicians / Physicians Assistance/Nurse Practitioner/Nurse Midwife)</t>
  </si>
  <si>
    <t>Direct Medical (Physicians/Billing/Intake)</t>
  </si>
  <si>
    <t>110XX Health Director's Office and Staff</t>
  </si>
  <si>
    <t>Employee Benefits 11010</t>
  </si>
  <si>
    <t>Employer- FICA (if not covered under employee benefits) 11015</t>
  </si>
  <si>
    <t>Medicare Tax -Employer - (if not listed under employee benefits) 11020</t>
  </si>
  <si>
    <t>Other Benefits / Vendor or Contractor Payments         11025</t>
  </si>
  <si>
    <t>120XX Finance Office and Staff</t>
  </si>
  <si>
    <t>Employee Benefits 12010</t>
  </si>
  <si>
    <t>Employer- FICA (if not covered under employee benefits) 12015</t>
  </si>
  <si>
    <t>Medicare Tax -Employer - (if not listed under employee benefits) 12020</t>
  </si>
  <si>
    <t>Other Benefits / Vendor or Contractor Payments           12025</t>
  </si>
  <si>
    <t>130XX Other Personnel</t>
  </si>
  <si>
    <t>Employee Benefits  13010</t>
  </si>
  <si>
    <t>Employer- FICA (if not covered under employee benefits)   13015</t>
  </si>
  <si>
    <t>Medicare Tax -Employer - (if not listed under employee benefits)  13020</t>
  </si>
  <si>
    <t>Other Benefits / Vendor or Contractor Payments          13025</t>
  </si>
  <si>
    <t>14800 Supplies - LHD Admin / Support</t>
  </si>
  <si>
    <t>15000 Capital Expenditures - LHD Admin / Support</t>
  </si>
  <si>
    <t>16000 Contracted Services - LHD Admin / Support</t>
  </si>
  <si>
    <t>17000 Other Operating Expenditures - LHD Admin / Support</t>
  </si>
  <si>
    <t>18500   Depreciation Expense - LHD Admin / Support</t>
  </si>
  <si>
    <t>18600   Indirect Costs from CAP</t>
  </si>
  <si>
    <t>210XX Nursing Director's Office and Clinical Supervisor Staff</t>
  </si>
  <si>
    <t>Employer- FICA (if not covered under employee benefits)  21015</t>
  </si>
  <si>
    <t>Other Benefits / Vendor or Contractor Payments      21025</t>
  </si>
  <si>
    <t>220XX Billing Office and Staff</t>
  </si>
  <si>
    <t>Employer- FICA (if not covered under employee benefits)   22015</t>
  </si>
  <si>
    <t>Other Benefits / Vendor or Contractor Payments        22025</t>
  </si>
  <si>
    <t>230XX Interpreters</t>
  </si>
  <si>
    <t>Employer- FICA (if not covered under employee benefits)   23015</t>
  </si>
  <si>
    <t>Other Benefits / Vendor or Contractor Payments       23025</t>
  </si>
  <si>
    <t>240XX Other Personnel</t>
  </si>
  <si>
    <t>Employer- FICA (if not covered under employee benefits)   24015</t>
  </si>
  <si>
    <t>Other Benefits / Vendor or Contractor Payments   24025</t>
  </si>
  <si>
    <t>24800 Supplies - Clinic Admin</t>
  </si>
  <si>
    <t>25000 Capital Expenditures - Clinic Admin</t>
  </si>
  <si>
    <t>26000 Contracted Services - Clinic Admin</t>
  </si>
  <si>
    <t>27000 Other Operating Expenditures - Clinic Admin</t>
  </si>
  <si>
    <t>29500   Depreciation Expense</t>
  </si>
  <si>
    <t>Employee Benefits      31010</t>
  </si>
  <si>
    <t>Employer- FICA (if not covered under employee benefits)  31015</t>
  </si>
  <si>
    <t>Medicare Tax -Employer - (if not listed under employee benefits)      31020</t>
  </si>
  <si>
    <t>Other Benefits / Vendor or Contractor Payments      31025</t>
  </si>
  <si>
    <t>Employer- FICA (if not covered under employee benefits)   32015</t>
  </si>
  <si>
    <t>Employee Benefits     32010</t>
  </si>
  <si>
    <t>Medicare Tax -Employer - (if not listed under employee benefits)      32020</t>
  </si>
  <si>
    <t>Other Benefits / Vendor or Contractor Payments        32025</t>
  </si>
  <si>
    <t>330XX Social Workers</t>
  </si>
  <si>
    <t>Employee Benefits         33010</t>
  </si>
  <si>
    <t>Employer- FICA (if not covered under employee benefits)    33015</t>
  </si>
  <si>
    <t>Medicare Tax -Employer - (if not listed under employee benefits)      33020</t>
  </si>
  <si>
    <t>Other Benefits / Vendor or Contractor Payments      33025</t>
  </si>
  <si>
    <t>Employee Benefits       34010</t>
  </si>
  <si>
    <t>Employer- FICA (if not covered under employee benefits)     34015</t>
  </si>
  <si>
    <t>Medicare Tax -Employer - (if not listed under employee benefits)       34020</t>
  </si>
  <si>
    <t>Other Benefits / Vendor or Contractor Payments        34025</t>
  </si>
  <si>
    <t>341XX Laboratory Staff (Techs, etc.)</t>
  </si>
  <si>
    <t>Employee Benefits        34110</t>
  </si>
  <si>
    <t>Employer- FICA (if not covered under employee benefits)     34115</t>
  </si>
  <si>
    <t>Medicare Tax -Employer - (if not listed under employee benefits)         34120</t>
  </si>
  <si>
    <t>Other Benefits / Vendor or Contractor Payments        34125</t>
  </si>
  <si>
    <t>342XX Other Medical / Clinic Personnel</t>
  </si>
  <si>
    <t>Employee Benefits       34210</t>
  </si>
  <si>
    <t>Employer- FICA (if not covered under employee benefits)     34215</t>
  </si>
  <si>
    <t>Medicare Tax -Employer - (if not listed under employee benefits)       34220</t>
  </si>
  <si>
    <t>Other Benefits / Vendor or Contractor Payments       34225</t>
  </si>
  <si>
    <t>34800 Supplies - Medical / Clinic</t>
  </si>
  <si>
    <t>35000 Capital Expenditures - Medical / Clinic</t>
  </si>
  <si>
    <t>36000 Contracted Services - Medical / Clinic</t>
  </si>
  <si>
    <t>36900 Laboratory Expenditures</t>
  </si>
  <si>
    <t>37000 Other Operating Expenditures - Medical / Clinic</t>
  </si>
  <si>
    <t>39500  Depreciation Expense</t>
  </si>
  <si>
    <t>510XX Non Clinical/Medical Personnel Cost (Environmental Health, Home Health, Bioterrorism, etc)</t>
  </si>
  <si>
    <t>Total Gross Salary         51000</t>
  </si>
  <si>
    <t>Employee Benefits       51010</t>
  </si>
  <si>
    <t>Employer- FICA (if not covered under employee benefits)       51015</t>
  </si>
  <si>
    <t>Medicare Tax -Employer - (if not listed under employee benefits)        51020</t>
  </si>
  <si>
    <t>Other Benefits / Vendor or Contractor Payments       51025</t>
  </si>
  <si>
    <t>51100  Environmental Health</t>
  </si>
  <si>
    <t>51200  Home Health</t>
  </si>
  <si>
    <t>51300  CC4C (Community Care 4 Child)</t>
  </si>
  <si>
    <t>51400  PCM (Pregnancy Case Management)</t>
  </si>
  <si>
    <t>51500  WIC (Women Infant Children)</t>
  </si>
  <si>
    <t>55000  Capital Expenditures</t>
  </si>
  <si>
    <t xml:space="preserve">51600  Reference Lab  </t>
  </si>
  <si>
    <t>51700  Other Non-Reimbursable Expenditures</t>
  </si>
  <si>
    <t>59500  Depreciation Expense - Non-Reimbursable</t>
  </si>
  <si>
    <t>310XX - Physicians (MD, PA, Nurse Practitioner)</t>
  </si>
  <si>
    <t>Direct Clinical Service Activity</t>
  </si>
  <si>
    <t>Non Clinical Service Activity</t>
  </si>
  <si>
    <t>Total Family Planning Medicaid Charges - Applicable Period</t>
  </si>
  <si>
    <t>Total Clinical Medicaid Charges - Applicable Period</t>
  </si>
  <si>
    <t>Physicians / PE / Case Managers / Billing / Intake (From Exhibit 9a &amp; 9b)</t>
  </si>
  <si>
    <t>Nurses (From Exhibit 9a &amp; 9b)</t>
  </si>
  <si>
    <t>Social Workers (From Exhibit 9a &amp; 9b)</t>
  </si>
  <si>
    <t>Total Medicaid Interim Payments (From Exhibits 9a &amp; 9b)</t>
  </si>
  <si>
    <t>Col. D * Col. E %</t>
  </si>
  <si>
    <t>Col. D * Col. F %</t>
  </si>
  <si>
    <t>Col. D * Col. G %</t>
  </si>
  <si>
    <t>Col. E + F + G</t>
  </si>
  <si>
    <t>Medicaid Total Expenditures</t>
  </si>
  <si>
    <t>FMAP (Blended)</t>
  </si>
  <si>
    <t>Admin Support Cost Pool Allocated in Section 1. Below</t>
  </si>
  <si>
    <t>Clinical Admin Support Cost Pool Allocated in Section 2. Below</t>
  </si>
  <si>
    <t>PART I CERTIFICATION</t>
  </si>
  <si>
    <t>320XX Nurses (PHN, RN, Enhanced Role Nurse)</t>
  </si>
  <si>
    <t>To Health Educator / Nutritionist Cost Pool</t>
  </si>
  <si>
    <t>Health Educator &amp; Nutritionist Cost Pool for Settlement</t>
  </si>
  <si>
    <t>(5) 
Health Educator &amp; Nutritionist Cost Pool</t>
  </si>
  <si>
    <t>Subtotal Health Educator &amp; Nutritionist Cost Pool</t>
  </si>
  <si>
    <t>Total Adjusted Health Educator &amp; Nutritionist Cost Pool</t>
  </si>
  <si>
    <t>340XX Health Educators &amp; Nutritionists</t>
  </si>
  <si>
    <t>Health Educators &amp; Nutritionists (From Exhibit 9a &amp; 9b)</t>
  </si>
  <si>
    <t>Health Educators &amp; Nutritionists Actual Time Grouping</t>
  </si>
  <si>
    <t>Health Educators &amp; Nutritionists</t>
  </si>
  <si>
    <t>Health Educators &amp; Nutrtionists</t>
  </si>
  <si>
    <t>Health Educator &amp; Nutritionist Cost Pool</t>
  </si>
  <si>
    <t>Total Gross Computable Expenditure (Exhibit 1b)</t>
  </si>
  <si>
    <t>Total Net Computable Expenditure (Exhibit 1b)</t>
  </si>
  <si>
    <t>Total Net Computable Settlement 
(FMAP/FFP Applied) (Exhibits 1b)</t>
  </si>
  <si>
    <t>I HEREBY CERTIFY that:</t>
  </si>
  <si>
    <t>SIGNATURE (Officer of the Government Agency)</t>
  </si>
  <si>
    <t>Type of Time Report</t>
  </si>
  <si>
    <t>Period of Time Reporting</t>
  </si>
  <si>
    <t>Time Reporting Information</t>
  </si>
  <si>
    <r>
      <t xml:space="preserve">TOTAL </t>
    </r>
    <r>
      <rPr>
        <sz val="7"/>
        <color indexed="8"/>
        <rFont val="Arial"/>
        <family val="2"/>
      </rPr>
      <t>(From Exhibit 4a, Section I)</t>
    </r>
  </si>
  <si>
    <r>
      <t xml:space="preserve">TOTAL </t>
    </r>
    <r>
      <rPr>
        <sz val="7"/>
        <color indexed="8"/>
        <rFont val="Arial"/>
        <family val="2"/>
      </rPr>
      <t>(From Exhibit 4a, Section II)</t>
    </r>
  </si>
  <si>
    <r>
      <t xml:space="preserve">TOTAL </t>
    </r>
    <r>
      <rPr>
        <sz val="7"/>
        <color indexed="8"/>
        <rFont val="Arial"/>
        <family val="2"/>
      </rPr>
      <t>(From Exhibit 4a, Section III)</t>
    </r>
  </si>
  <si>
    <r>
      <t xml:space="preserve">TOTAL </t>
    </r>
    <r>
      <rPr>
        <sz val="7"/>
        <color indexed="8"/>
        <rFont val="Arial"/>
        <family val="2"/>
      </rPr>
      <t>(From Exhibit 4b, Section I)</t>
    </r>
  </si>
  <si>
    <r>
      <t xml:space="preserve">TOTAL </t>
    </r>
    <r>
      <rPr>
        <sz val="7"/>
        <color indexed="8"/>
        <rFont val="Arial"/>
        <family val="2"/>
      </rPr>
      <t>(From Exhibit 4b, Section II)</t>
    </r>
  </si>
  <si>
    <r>
      <t xml:space="preserve">TOTAL </t>
    </r>
    <r>
      <rPr>
        <sz val="7"/>
        <color indexed="8"/>
        <rFont val="Arial"/>
        <family val="2"/>
      </rPr>
      <t>(From Exhibit 4b, Section III)</t>
    </r>
  </si>
  <si>
    <r>
      <t xml:space="preserve">TOTAL </t>
    </r>
    <r>
      <rPr>
        <sz val="7"/>
        <color indexed="8"/>
        <rFont val="Arial"/>
        <family val="2"/>
      </rPr>
      <t>(From Exhibit 4c, Section I)</t>
    </r>
  </si>
  <si>
    <r>
      <t xml:space="preserve">TOTAL </t>
    </r>
    <r>
      <rPr>
        <sz val="7"/>
        <color indexed="8"/>
        <rFont val="Arial"/>
        <family val="2"/>
      </rPr>
      <t>(From Exhibit 4c, Section II)</t>
    </r>
  </si>
  <si>
    <r>
      <t xml:space="preserve">TOTAL </t>
    </r>
    <r>
      <rPr>
        <sz val="7"/>
        <color indexed="8"/>
        <rFont val="Arial"/>
        <family val="2"/>
      </rPr>
      <t>(From Exhibit 4c, Section III)</t>
    </r>
  </si>
  <si>
    <r>
      <t xml:space="preserve">TOTAL </t>
    </r>
    <r>
      <rPr>
        <sz val="7"/>
        <color indexed="8"/>
        <rFont val="Arial"/>
        <family val="2"/>
      </rPr>
      <t>(From Exhibit 4d, Section I)</t>
    </r>
  </si>
  <si>
    <r>
      <t xml:space="preserve">TOTAL </t>
    </r>
    <r>
      <rPr>
        <sz val="7"/>
        <color indexed="8"/>
        <rFont val="Arial"/>
        <family val="2"/>
      </rPr>
      <t>(From Exhibit 4d, Section II)</t>
    </r>
  </si>
  <si>
    <r>
      <t xml:space="preserve">TOTAL </t>
    </r>
    <r>
      <rPr>
        <sz val="7"/>
        <color indexed="8"/>
        <rFont val="Arial"/>
        <family val="2"/>
      </rPr>
      <t>(From Exhibit 5)</t>
    </r>
  </si>
  <si>
    <t xml:space="preserve">I have examined this statement, the accompanying Supporting Schedules, the allocation of expenses and </t>
  </si>
  <si>
    <t>services, and the attached Worksheets for the period from</t>
  </si>
  <si>
    <t>to</t>
  </si>
  <si>
    <t>and that to the best of my knowledge and belief they are true and correct statements prepared from the books and</t>
  </si>
  <si>
    <t>records of the provider in accordance with applicable instructions.</t>
  </si>
  <si>
    <t>The expenditures included in this statement are based on the actual total cost of recorded expenditures including</t>
  </si>
  <si>
    <t>the federal and non-federal share.</t>
  </si>
  <si>
    <t>The required amount of state and/or local funds were available and used to pay for total computable allowable</t>
  </si>
  <si>
    <t>expenditures included in this statement, and as such state and/or local funds were in accordance with all applicable</t>
  </si>
  <si>
    <t>federal requirements for the non-federal share match of expenditures (including that the funds were not Federal funds</t>
  </si>
  <si>
    <t>in origin, or are Federal funds authorized by Federal law to be used to match other Federal funds, and that the claimed</t>
  </si>
  <si>
    <t>expenditures were not used to meet matching requirements under other Federally funded programs).</t>
  </si>
  <si>
    <t>Federal matching funds are being claimed on this report in accordance with the Cost Report instructions provided by</t>
  </si>
  <si>
    <t xml:space="preserve">the NC Department of Health &amp; Human Services effective for the above reporting period.  </t>
  </si>
  <si>
    <t>I am the officer authorized by the referenced government agency to submit this form and I have made a good faith effort</t>
  </si>
  <si>
    <t>to assure that all information reported is true and accurate.</t>
  </si>
  <si>
    <t>I understand that this information will be used as a basis for claims for federal funds, and possibly state funds, and that</t>
  </si>
  <si>
    <t xml:space="preserve">falsification and concealment of a material fact may be prosecuted under federal or state civil or criminal law.  </t>
  </si>
  <si>
    <t>Costs will be allocated to all cost pools using Accumulated Cost</t>
  </si>
  <si>
    <t>Amt. From Allocated Admin Support Cost Pool
(Calculated Using Accumulated Cost)</t>
  </si>
  <si>
    <t>Actual Time</t>
  </si>
  <si>
    <t>(Total Adjusted Clinical Admin Support Cost Pool Cell S138) X (Total Adjusted Nursing Cost Pool Cell O153 / (Total Expenditures Cell O165 - Total Adjusted Non-Reimburseable Cost Pool Cell O163))</t>
  </si>
  <si>
    <t>(Admin Support Exhibit 6 Cell O115) X (Adjusted Nursing Cost Pool Exhibit 6 Cell O132 / (Total Expenditures Exhibit 6 Cell O146))</t>
  </si>
  <si>
    <t>Amt. From Allocated Clinical Admin Cost Pool
(Calculated Using Accumulated Cost)</t>
  </si>
  <si>
    <t>Charges Count</t>
  </si>
  <si>
    <t>Total Medicaid Charges - Applicable Period</t>
  </si>
  <si>
    <t>Total Charges - Applicable Period</t>
  </si>
  <si>
    <t>Total Medicaid Charges to Total Charges</t>
  </si>
  <si>
    <r>
      <rPr>
        <b/>
        <sz val="10"/>
        <rFont val="Arial"/>
        <family val="2"/>
      </rPr>
      <t xml:space="preserve">MEDICAID FAMILY PLANNING WAIVER COSTS - Non-Reimbursable 
</t>
    </r>
    <r>
      <rPr>
        <sz val="10"/>
        <rFont val="Arial"/>
        <family val="2"/>
      </rPr>
      <t>Apply Medicaid FP Waiver Charges % From Exhibit 2-Statistical Information</t>
    </r>
  </si>
  <si>
    <r>
      <rPr>
        <b/>
        <sz val="10"/>
        <rFont val="Arial"/>
        <family val="2"/>
      </rPr>
      <t>MEDICAID CLINIC SERVICES COSTS</t>
    </r>
    <r>
      <rPr>
        <sz val="10"/>
        <rFont val="Arial"/>
        <family val="2"/>
      </rPr>
      <t xml:space="preserve">
Apply Medicaid Clinical Charges % From Exhibit 2-Statistical Information</t>
    </r>
  </si>
  <si>
    <t>North Carolina Division of Medical Assistance</t>
  </si>
  <si>
    <t>07/01/2014 - 06/30/2015</t>
  </si>
  <si>
    <t>Is position funded by Federal funds?  Yes or No</t>
  </si>
  <si>
    <t>Is position funded by Federal funds? Yes or No</t>
  </si>
  <si>
    <t>Is expenditure funded by Federal funds? Yes or No</t>
  </si>
  <si>
    <t>X</t>
  </si>
  <si>
    <t>Total Gross Salary 11000</t>
  </si>
  <si>
    <t>Total Gross Salary 12000</t>
  </si>
  <si>
    <t>Total Gross Salary 13000</t>
  </si>
  <si>
    <t>Total Gross Salary 21000</t>
  </si>
  <si>
    <t>Total Gross Salary 22000</t>
  </si>
  <si>
    <t>Total Gross Salary 23000</t>
  </si>
  <si>
    <t>Total Gross Salary 24000</t>
  </si>
  <si>
    <t>Employee Benefits 21010</t>
  </si>
  <si>
    <t>Employee Benefits 22010</t>
  </si>
  <si>
    <t>Employee Benefits 23010</t>
  </si>
  <si>
    <t>Employee Benefits 24010</t>
  </si>
  <si>
    <t>Medicare Tax -Employer - (if not listed under employee benefits)  23020</t>
  </si>
  <si>
    <t>Medicare Tax -Employer - (if not listed under employee benefits)  24020</t>
  </si>
  <si>
    <t>Medicare Tax -Employer - (if not listed under employee benefits)  22020</t>
  </si>
  <si>
    <t>Medicare Tax -Employer - (if not listed under employee benefits) 21020</t>
  </si>
  <si>
    <t>Total Gross Salary  32000</t>
  </si>
  <si>
    <t>Total Gross Salary  31000</t>
  </si>
  <si>
    <t>Total Gross Salary  33000</t>
  </si>
  <si>
    <t>Total Gross Salary  34000</t>
  </si>
  <si>
    <t>Total Gross Salary  34100</t>
  </si>
  <si>
    <t>Total Gross Salary  34200</t>
  </si>
  <si>
    <r>
      <t xml:space="preserve">TOTAL </t>
    </r>
    <r>
      <rPr>
        <sz val="8"/>
        <color indexed="8"/>
        <rFont val="Arial"/>
        <family val="2"/>
      </rPr>
      <t>(From Exhibit 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</si>
</sst>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$* #,##0.00_$;[Red]_$* \(#,##0.00\);_$* &quot;0.00&quot;_$;_$@_$"/>
    <numFmt numFmtId="165" formatCode="0."/>
    <numFmt numFmtId="166" formatCode="0.00_)"/>
    <numFmt numFmtId="167" formatCode="mm/dd/yy"/>
    <numFmt numFmtId="168" formatCode="[&lt;=9999999]###\-####;\(###\)\ ###\-####"/>
    <numFmt numFmtId="169" formatCode="&quot;$&quot;#,##0"/>
    <numFmt numFmtId="170" formatCode="_(* #,##0_);_(* \(#,##0\);_(* &quot;-&quot;??_);_(@_)"/>
    <numFmt numFmtId="171" formatCode="0.000%"/>
    <numFmt numFmtId="172" formatCode="_(&quot;$&quot;* #,##0_);_(&quot;$&quot;* \(#,##0\);_(&quot;$&quot;* &quot;-&quot;??_);_(@_)"/>
    <numFmt numFmtId="173" formatCode="0.000000"/>
    <numFmt numFmtId="174" formatCode="&quot;$&quot;#,##0.00"/>
  </numFmts>
  <fonts count="60">
    <font>
      <sz val="10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i/>
      <sz val="12"/>
      <name val="Times New Roman"/>
      <family val="1"/>
    </font>
    <font>
      <u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Tms Rmn"/>
    </font>
    <font>
      <sz val="10"/>
      <name val="Tms Rmn"/>
    </font>
    <font>
      <b/>
      <i/>
      <u/>
      <sz val="12"/>
      <name val="Times New Roman"/>
      <family val="1"/>
    </font>
    <font>
      <sz val="8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Helv"/>
    </font>
    <font>
      <sz val="12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b/>
      <sz val="8"/>
      <color indexed="8"/>
      <name val="Arial"/>
      <family val="2"/>
    </font>
    <font>
      <b/>
      <sz val="12"/>
      <color indexed="10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u/>
      <sz val="7"/>
      <color indexed="8"/>
      <name val="Arial"/>
      <family val="2"/>
    </font>
    <font>
      <b/>
      <sz val="7"/>
      <color indexed="10"/>
      <name val="Arial"/>
      <family val="2"/>
    </font>
    <font>
      <sz val="7"/>
      <color indexed="10"/>
      <name val="Arial"/>
      <family val="2"/>
    </font>
    <font>
      <sz val="9"/>
      <color indexed="8"/>
      <name val="Arial"/>
      <family val="2"/>
    </font>
    <font>
      <b/>
      <u/>
      <sz val="7"/>
      <color indexed="8"/>
      <name val="Arial"/>
      <family val="2"/>
    </font>
    <font>
      <b/>
      <sz val="12"/>
      <color indexed="14"/>
      <name val="Arial"/>
      <family val="2"/>
    </font>
    <font>
      <b/>
      <u/>
      <sz val="10"/>
      <color indexed="8"/>
      <name val="Arial"/>
      <family val="2"/>
    </font>
    <font>
      <b/>
      <u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7"/>
      <color indexed="8"/>
      <name val="Helv"/>
    </font>
    <font>
      <sz val="7"/>
      <color indexed="8"/>
      <name val="Helvetica"/>
      <family val="2"/>
    </font>
    <font>
      <b/>
      <sz val="9"/>
      <color indexed="8"/>
      <name val="Arial"/>
      <family val="2"/>
    </font>
    <font>
      <sz val="9"/>
      <color indexed="10"/>
      <name val="Arial"/>
      <family val="2"/>
    </font>
    <font>
      <b/>
      <u/>
      <sz val="8"/>
      <color indexed="8"/>
      <name val="Arial"/>
      <family val="2"/>
    </font>
    <font>
      <b/>
      <sz val="12"/>
      <color rgb="FFFF0000"/>
      <name val="Arial"/>
      <family val="2"/>
    </font>
    <font>
      <sz val="8"/>
      <color indexed="10"/>
      <name val="Arial"/>
      <family val="2"/>
    </font>
    <font>
      <b/>
      <sz val="12"/>
      <color indexed="8"/>
      <name val="Arial"/>
      <family val="2"/>
    </font>
    <font>
      <b/>
      <u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gray125"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1">
    <xf numFmtId="0" fontId="0" fillId="0" borderId="0"/>
    <xf numFmtId="0" fontId="5" fillId="0" borderId="0" applyFill="0" applyBorder="0" applyProtection="0">
      <alignment horizontal="left"/>
    </xf>
    <xf numFmtId="0" fontId="6" fillId="0" borderId="0" applyNumberFormat="0" applyFill="0" applyBorder="0" applyProtection="0">
      <alignment horizontal="left"/>
    </xf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8" fillId="0" borderId="1" applyFill="0" applyBorder="0" applyAlignment="0" applyProtection="0"/>
    <xf numFmtId="165" fontId="9" fillId="2" borderId="2"/>
    <xf numFmtId="0" fontId="10" fillId="0" borderId="0" applyFont="0" applyFill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1" fillId="0" borderId="3" applyNumberFormat="0" applyFill="0" applyBorder="0" applyProtection="0">
      <alignment horizontal="left"/>
    </xf>
    <xf numFmtId="38" fontId="12" fillId="3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0" fontId="12" fillId="4" borderId="4" applyNumberFormat="0" applyBorder="0" applyAlignment="0" applyProtection="0"/>
    <xf numFmtId="37" fontId="13" fillId="0" borderId="0"/>
    <xf numFmtId="166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50" fillId="0" borderId="0"/>
    <xf numFmtId="0" fontId="8" fillId="0" borderId="0"/>
    <xf numFmtId="9" fontId="23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193">
    <xf numFmtId="0" fontId="0" fillId="0" borderId="0" xfId="0"/>
    <xf numFmtId="0" fontId="3" fillId="0" borderId="4" xfId="25" applyFont="1" applyBorder="1" applyAlignment="1">
      <alignment horizontal="left"/>
    </xf>
    <xf numFmtId="0" fontId="20" fillId="0" borderId="0" xfId="25" applyFont="1" applyBorder="1"/>
    <xf numFmtId="0" fontId="7" fillId="0" borderId="0" xfId="0" applyFont="1" applyAlignment="1">
      <alignment horizontal="left"/>
    </xf>
    <xf numFmtId="41" fontId="20" fillId="0" borderId="0" xfId="0" applyNumberFormat="1" applyFont="1" applyBorder="1"/>
    <xf numFmtId="0" fontId="22" fillId="0" borderId="0" xfId="0" applyFont="1" applyFill="1" applyBorder="1"/>
    <xf numFmtId="0" fontId="7" fillId="0" borderId="0" xfId="0" applyFont="1" applyBorder="1"/>
    <xf numFmtId="42" fontId="20" fillId="0" borderId="0" xfId="0" applyNumberFormat="1" applyFont="1" applyFill="1" applyBorder="1"/>
    <xf numFmtId="0" fontId="3" fillId="0" borderId="4" xfId="25" applyFont="1" applyBorder="1" applyAlignment="1">
      <alignment horizontal="right"/>
    </xf>
    <xf numFmtId="0" fontId="7" fillId="0" borderId="0" xfId="25" applyFont="1" applyBorder="1"/>
    <xf numFmtId="42" fontId="20" fillId="0" borderId="0" xfId="0" applyNumberFormat="1" applyFont="1" applyBorder="1"/>
    <xf numFmtId="0" fontId="3" fillId="0" borderId="0" xfId="25" applyFont="1" applyBorder="1" applyAlignment="1">
      <alignment horizontal="right"/>
    </xf>
    <xf numFmtId="37" fontId="3" fillId="0" borderId="14" xfId="25" applyNumberFormat="1" applyFont="1" applyBorder="1" applyAlignment="1">
      <alignment horizontal="left"/>
    </xf>
    <xf numFmtId="49" fontId="3" fillId="0" borderId="15" xfId="25" applyNumberFormat="1" applyFont="1" applyBorder="1" applyAlignment="1">
      <alignment horizontal="right"/>
    </xf>
    <xf numFmtId="37" fontId="3" fillId="0" borderId="16" xfId="27" applyNumberFormat="1" applyFont="1" applyBorder="1" applyAlignment="1" applyProtection="1"/>
    <xf numFmtId="49" fontId="3" fillId="0" borderId="17" xfId="25" applyNumberFormat="1" applyFont="1" applyBorder="1" applyAlignment="1">
      <alignment horizontal="right"/>
    </xf>
    <xf numFmtId="0" fontId="3" fillId="0" borderId="16" xfId="25" applyFont="1" applyBorder="1" applyAlignment="1">
      <alignment horizontal="left"/>
    </xf>
    <xf numFmtId="0" fontId="3" fillId="0" borderId="18" xfId="25" applyFont="1" applyBorder="1" applyAlignment="1">
      <alignment horizontal="left"/>
    </xf>
    <xf numFmtId="49" fontId="3" fillId="0" borderId="19" xfId="25" applyNumberFormat="1" applyFont="1" applyBorder="1" applyAlignment="1">
      <alignment horizontal="right"/>
    </xf>
    <xf numFmtId="0" fontId="3" fillId="0" borderId="17" xfId="25" applyFont="1" applyBorder="1" applyAlignment="1">
      <alignment horizontal="right"/>
    </xf>
    <xf numFmtId="14" fontId="3" fillId="0" borderId="16" xfId="25" applyNumberFormat="1" applyFont="1" applyBorder="1" applyAlignment="1">
      <alignment horizontal="right"/>
    </xf>
    <xf numFmtId="10" fontId="3" fillId="0" borderId="4" xfId="30" applyNumberFormat="1" applyFont="1" applyFill="1" applyBorder="1" applyAlignment="1">
      <alignment horizontal="right"/>
    </xf>
    <xf numFmtId="172" fontId="3" fillId="0" borderId="4" xfId="8" applyNumberFormat="1" applyFont="1" applyFill="1" applyBorder="1" applyAlignment="1">
      <alignment horizontal="right"/>
    </xf>
    <xf numFmtId="9" fontId="3" fillId="0" borderId="4" xfId="28" applyFont="1" applyFill="1" applyBorder="1" applyAlignment="1">
      <alignment horizontal="right"/>
    </xf>
    <xf numFmtId="0" fontId="3" fillId="0" borderId="16" xfId="25" applyFont="1" applyBorder="1"/>
    <xf numFmtId="0" fontId="20" fillId="0" borderId="16" xfId="25" applyFont="1" applyBorder="1"/>
    <xf numFmtId="0" fontId="22" fillId="0" borderId="0" xfId="25" applyFont="1" applyFill="1" applyBorder="1"/>
    <xf numFmtId="37" fontId="3" fillId="0" borderId="16" xfId="25" applyNumberFormat="1" applyFont="1" applyBorder="1"/>
    <xf numFmtId="0" fontId="22" fillId="0" borderId="6" xfId="0" applyFont="1" applyBorder="1"/>
    <xf numFmtId="37" fontId="3" fillId="0" borderId="16" xfId="0" applyNumberFormat="1" applyFont="1" applyBorder="1"/>
    <xf numFmtId="0" fontId="3" fillId="0" borderId="16" xfId="0" applyFont="1" applyBorder="1"/>
    <xf numFmtId="0" fontId="20" fillId="0" borderId="0" xfId="0" applyFont="1" applyBorder="1"/>
    <xf numFmtId="0" fontId="7" fillId="0" borderId="16" xfId="0" applyFont="1" applyBorder="1"/>
    <xf numFmtId="0" fontId="7" fillId="0" borderId="22" xfId="0" applyFont="1" applyBorder="1"/>
    <xf numFmtId="0" fontId="22" fillId="0" borderId="0" xfId="0" applyFont="1" applyBorder="1"/>
    <xf numFmtId="41" fontId="12" fillId="0" borderId="0" xfId="0" applyNumberFormat="1" applyFont="1" applyBorder="1"/>
    <xf numFmtId="0" fontId="7" fillId="0" borderId="0" xfId="0" applyFont="1" applyBorder="1" applyAlignment="1">
      <alignment horizontal="right"/>
    </xf>
    <xf numFmtId="0" fontId="20" fillId="0" borderId="16" xfId="0" applyFont="1" applyBorder="1"/>
    <xf numFmtId="0" fontId="3" fillId="0" borderId="0" xfId="25" applyFont="1" applyBorder="1" applyAlignment="1">
      <alignment horizontal="left"/>
    </xf>
    <xf numFmtId="49" fontId="3" fillId="0" borderId="24" xfId="25" applyNumberFormat="1" applyFont="1" applyBorder="1" applyAlignment="1">
      <alignment horizontal="right"/>
    </xf>
    <xf numFmtId="0" fontId="3" fillId="0" borderId="22" xfId="25" applyFont="1" applyBorder="1" applyAlignment="1">
      <alignment horizontal="left"/>
    </xf>
    <xf numFmtId="2" fontId="16" fillId="0" borderId="16" xfId="25" applyNumberFormat="1" applyFont="1" applyBorder="1" applyAlignment="1">
      <alignment horizontal="center"/>
    </xf>
    <xf numFmtId="0" fontId="7" fillId="0" borderId="20" xfId="0" applyFont="1" applyBorder="1"/>
    <xf numFmtId="0" fontId="7" fillId="0" borderId="15" xfId="0" applyFont="1" applyBorder="1"/>
    <xf numFmtId="0" fontId="7" fillId="0" borderId="17" xfId="0" applyFont="1" applyBorder="1"/>
    <xf numFmtId="0" fontId="7" fillId="0" borderId="17" xfId="25" applyFont="1" applyBorder="1"/>
    <xf numFmtId="0" fontId="7" fillId="0" borderId="6" xfId="25" applyFont="1" applyBorder="1"/>
    <xf numFmtId="14" fontId="7" fillId="0" borderId="4" xfId="25" applyNumberFormat="1" applyFont="1" applyBorder="1" applyAlignment="1">
      <alignment horizontal="center"/>
    </xf>
    <xf numFmtId="0" fontId="7" fillId="0" borderId="12" xfId="0" applyFont="1" applyBorder="1"/>
    <xf numFmtId="0" fontId="7" fillId="0" borderId="3" xfId="0" applyFont="1" applyBorder="1"/>
    <xf numFmtId="0" fontId="7" fillId="0" borderId="13" xfId="0" applyFont="1" applyBorder="1"/>
    <xf numFmtId="0" fontId="3" fillId="0" borderId="3" xfId="0" applyFont="1" applyFill="1" applyBorder="1"/>
    <xf numFmtId="0" fontId="3" fillId="0" borderId="6" xfId="0" applyFont="1" applyFill="1" applyBorder="1"/>
    <xf numFmtId="42" fontId="20" fillId="0" borderId="17" xfId="0" applyNumberFormat="1" applyFont="1" applyFill="1" applyBorder="1"/>
    <xf numFmtId="0" fontId="3" fillId="0" borderId="4" xfId="0" applyFont="1" applyBorder="1" applyAlignment="1">
      <alignment wrapText="1"/>
    </xf>
    <xf numFmtId="1" fontId="3" fillId="5" borderId="4" xfId="0" applyNumberFormat="1" applyFont="1" applyFill="1" applyBorder="1" applyAlignment="1">
      <alignment horizontal="center" wrapText="1"/>
    </xf>
    <xf numFmtId="37" fontId="3" fillId="0" borderId="14" xfId="25" applyNumberFormat="1" applyFont="1" applyBorder="1"/>
    <xf numFmtId="0" fontId="7" fillId="0" borderId="16" xfId="25" applyFont="1" applyBorder="1"/>
    <xf numFmtId="0" fontId="7" fillId="0" borderId="0" xfId="25" applyFont="1" applyBorder="1" applyAlignment="1">
      <alignment horizontal="right"/>
    </xf>
    <xf numFmtId="0" fontId="7" fillId="0" borderId="22" xfId="25" applyFont="1" applyBorder="1"/>
    <xf numFmtId="0" fontId="7" fillId="0" borderId="29" xfId="25" applyFont="1" applyBorder="1" applyAlignment="1">
      <alignment horizontal="center" vertical="center" wrapText="1"/>
    </xf>
    <xf numFmtId="0" fontId="12" fillId="0" borderId="0" xfId="25" applyFont="1" applyFill="1" applyBorder="1" applyAlignment="1">
      <alignment horizontal="center" vertical="center" wrapText="1"/>
    </xf>
    <xf numFmtId="0" fontId="12" fillId="0" borderId="0" xfId="25" applyFont="1" applyFill="1" applyBorder="1" applyAlignment="1">
      <alignment horizontal="center" wrapText="1"/>
    </xf>
    <xf numFmtId="0" fontId="12" fillId="0" borderId="17" xfId="25" applyFont="1" applyFill="1" applyBorder="1" applyAlignment="1">
      <alignment horizontal="center" wrapText="1"/>
    </xf>
    <xf numFmtId="42" fontId="20" fillId="0" borderId="0" xfId="25" applyNumberFormat="1" applyFont="1" applyFill="1" applyBorder="1"/>
    <xf numFmtId="42" fontId="20" fillId="0" borderId="17" xfId="25" applyNumberFormat="1" applyFont="1" applyFill="1" applyBorder="1"/>
    <xf numFmtId="0" fontId="12" fillId="0" borderId="20" xfId="25" applyFont="1" applyFill="1" applyBorder="1"/>
    <xf numFmtId="0" fontId="7" fillId="0" borderId="0" xfId="25" applyFont="1" applyFill="1" applyBorder="1" applyAlignment="1">
      <alignment horizontal="center"/>
    </xf>
    <xf numFmtId="0" fontId="12" fillId="0" borderId="0" xfId="25" applyFont="1" applyFill="1" applyBorder="1"/>
    <xf numFmtId="41" fontId="20" fillId="0" borderId="17" xfId="4" applyNumberFormat="1" applyFont="1" applyFill="1" applyBorder="1"/>
    <xf numFmtId="0" fontId="22" fillId="0" borderId="0" xfId="25" applyFont="1" applyBorder="1"/>
    <xf numFmtId="0" fontId="12" fillId="0" borderId="0" xfId="25" applyFont="1" applyBorder="1"/>
    <xf numFmtId="0" fontId="24" fillId="0" borderId="0" xfId="25" applyFont="1" applyBorder="1" applyAlignment="1"/>
    <xf numFmtId="42" fontId="20" fillId="0" borderId="17" xfId="25" applyNumberFormat="1" applyFont="1" applyBorder="1"/>
    <xf numFmtId="0" fontId="24" fillId="0" borderId="0" xfId="25" applyFont="1" applyFill="1" applyBorder="1" applyAlignment="1">
      <alignment horizontal="center" vertical="center" wrapText="1"/>
    </xf>
    <xf numFmtId="42" fontId="20" fillId="0" borderId="0" xfId="11" applyNumberFormat="1" applyFont="1" applyFill="1" applyBorder="1" applyAlignment="1">
      <alignment horizontal="center"/>
    </xf>
    <xf numFmtId="41" fontId="12" fillId="0" borderId="0" xfId="25" applyNumberFormat="1" applyFont="1" applyFill="1" applyBorder="1"/>
    <xf numFmtId="41" fontId="20" fillId="0" borderId="0" xfId="25" applyNumberFormat="1" applyFont="1" applyBorder="1"/>
    <xf numFmtId="42" fontId="20" fillId="0" borderId="0" xfId="25" applyNumberFormat="1" applyFont="1" applyBorder="1"/>
    <xf numFmtId="41" fontId="12" fillId="0" borderId="0" xfId="25" applyNumberFormat="1" applyFont="1" applyBorder="1"/>
    <xf numFmtId="0" fontId="3" fillId="0" borderId="3" xfId="25" applyFont="1" applyFill="1" applyBorder="1"/>
    <xf numFmtId="0" fontId="7" fillId="0" borderId="0" xfId="25" applyFont="1"/>
    <xf numFmtId="0" fontId="36" fillId="0" borderId="0" xfId="25" applyFont="1"/>
    <xf numFmtId="0" fontId="12" fillId="0" borderId="0" xfId="25" applyFont="1"/>
    <xf numFmtId="0" fontId="12" fillId="0" borderId="20" xfId="0" applyFont="1" applyFill="1" applyBorder="1"/>
    <xf numFmtId="0" fontId="7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Border="1"/>
    <xf numFmtId="0" fontId="24" fillId="0" borderId="0" xfId="0" applyFont="1" applyBorder="1" applyAlignment="1"/>
    <xf numFmtId="42" fontId="20" fillId="0" borderId="17" xfId="0" applyNumberFormat="1" applyFont="1" applyBorder="1"/>
    <xf numFmtId="41" fontId="12" fillId="0" borderId="0" xfId="0" applyNumberFormat="1" applyFont="1" applyFill="1" applyBorder="1"/>
    <xf numFmtId="37" fontId="3" fillId="0" borderId="14" xfId="0" applyNumberFormat="1" applyFont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172" fontId="7" fillId="0" borderId="4" xfId="8" applyNumberFormat="1" applyFont="1" applyBorder="1"/>
    <xf numFmtId="0" fontId="7" fillId="0" borderId="0" xfId="0" applyFont="1" applyFill="1" applyBorder="1"/>
    <xf numFmtId="42" fontId="24" fillId="0" borderId="0" xfId="25" applyNumberFormat="1" applyFont="1" applyFill="1" applyBorder="1" applyAlignment="1">
      <alignment horizontal="center" vertical="center" wrapText="1"/>
    </xf>
    <xf numFmtId="42" fontId="7" fillId="0" borderId="0" xfId="25" applyNumberFormat="1" applyFont="1" applyBorder="1"/>
    <xf numFmtId="49" fontId="3" fillId="0" borderId="16" xfId="25" applyNumberFormat="1" applyFont="1" applyBorder="1" applyAlignment="1">
      <alignment horizontal="left"/>
    </xf>
    <xf numFmtId="49" fontId="3" fillId="0" borderId="16" xfId="25" applyNumberFormat="1" applyFont="1" applyBorder="1"/>
    <xf numFmtId="0" fontId="28" fillId="0" borderId="4" xfId="25" applyFont="1" applyBorder="1" applyAlignment="1">
      <alignment horizontal="center"/>
    </xf>
    <xf numFmtId="0" fontId="28" fillId="0" borderId="0" xfId="25" applyFont="1" applyBorder="1" applyAlignment="1">
      <alignment horizontal="right"/>
    </xf>
    <xf numFmtId="8" fontId="20" fillId="0" borderId="4" xfId="4" applyNumberFormat="1" applyFont="1" applyFill="1" applyBorder="1"/>
    <xf numFmtId="8" fontId="20" fillId="0" borderId="0" xfId="4" applyNumberFormat="1" applyFont="1" applyFill="1" applyBorder="1"/>
    <xf numFmtId="8" fontId="20" fillId="0" borderId="32" xfId="25" applyNumberFormat="1" applyFont="1" applyBorder="1"/>
    <xf numFmtId="8" fontId="20" fillId="0" borderId="32" xfId="25" applyNumberFormat="1" applyFont="1" applyFill="1" applyBorder="1"/>
    <xf numFmtId="8" fontId="20" fillId="0" borderId="32" xfId="0" applyNumberFormat="1" applyFont="1" applyFill="1" applyBorder="1"/>
    <xf numFmtId="8" fontId="20" fillId="0" borderId="32" xfId="0" applyNumberFormat="1" applyFont="1" applyBorder="1"/>
    <xf numFmtId="8" fontId="20" fillId="0" borderId="4" xfId="11" applyNumberFormat="1" applyFont="1" applyFill="1" applyBorder="1" applyAlignment="1">
      <alignment horizontal="center"/>
    </xf>
    <xf numFmtId="8" fontId="20" fillId="0" borderId="4" xfId="11" applyNumberFormat="1" applyFont="1" applyFill="1" applyBorder="1" applyAlignment="1">
      <alignment horizontal="right"/>
    </xf>
    <xf numFmtId="8" fontId="20" fillId="0" borderId="4" xfId="4" applyNumberFormat="1" applyFont="1" applyFill="1" applyBorder="1" applyAlignment="1">
      <alignment horizontal="right"/>
    </xf>
    <xf numFmtId="8" fontId="20" fillId="0" borderId="0" xfId="4" applyNumberFormat="1" applyFont="1" applyFill="1" applyBorder="1" applyAlignment="1">
      <alignment horizontal="right"/>
    </xf>
    <xf numFmtId="8" fontId="20" fillId="0" borderId="32" xfId="0" applyNumberFormat="1" applyFont="1" applyBorder="1" applyAlignment="1">
      <alignment horizontal="right"/>
    </xf>
    <xf numFmtId="8" fontId="20" fillId="0" borderId="32" xfId="25" applyNumberFormat="1" applyFont="1" applyBorder="1" applyAlignment="1">
      <alignment horizontal="right"/>
    </xf>
    <xf numFmtId="14" fontId="3" fillId="0" borderId="0" xfId="25" applyNumberFormat="1" applyFont="1" applyBorder="1" applyAlignment="1"/>
    <xf numFmtId="0" fontId="3" fillId="0" borderId="0" xfId="25" applyFont="1" applyBorder="1" applyAlignment="1"/>
    <xf numFmtId="14" fontId="3" fillId="0" borderId="17" xfId="25" applyNumberFormat="1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3" fillId="0" borderId="0" xfId="25" applyFont="1" applyBorder="1" applyAlignment="1">
      <alignment horizontal="center"/>
    </xf>
    <xf numFmtId="1" fontId="3" fillId="0" borderId="4" xfId="0" applyNumberFormat="1" applyFont="1" applyFill="1" applyBorder="1" applyAlignment="1">
      <alignment horizontal="center" wrapText="1"/>
    </xf>
    <xf numFmtId="0" fontId="3" fillId="0" borderId="20" xfId="25" applyFont="1" applyBorder="1" applyAlignment="1">
      <alignment horizontal="left"/>
    </xf>
    <xf numFmtId="0" fontId="3" fillId="0" borderId="4" xfId="25" applyFont="1" applyBorder="1" applyAlignment="1">
      <alignment horizontal="center"/>
    </xf>
    <xf numFmtId="0" fontId="3" fillId="0" borderId="21" xfId="25" applyFont="1" applyBorder="1" applyAlignment="1">
      <alignment horizontal="left"/>
    </xf>
    <xf numFmtId="14" fontId="3" fillId="0" borderId="4" xfId="25" applyNumberFormat="1" applyFont="1" applyBorder="1" applyAlignment="1">
      <alignment horizontal="center"/>
    </xf>
    <xf numFmtId="0" fontId="3" fillId="0" borderId="6" xfId="25" applyFont="1" applyBorder="1" applyAlignment="1">
      <alignment horizontal="left"/>
    </xf>
    <xf numFmtId="0" fontId="7" fillId="0" borderId="12" xfId="25" applyFont="1" applyBorder="1"/>
    <xf numFmtId="0" fontId="7" fillId="0" borderId="3" xfId="25" applyFont="1" applyBorder="1"/>
    <xf numFmtId="0" fontId="7" fillId="0" borderId="13" xfId="25" applyFont="1" applyBorder="1"/>
    <xf numFmtId="42" fontId="7" fillId="0" borderId="0" xfId="25" applyNumberFormat="1" applyFont="1"/>
    <xf numFmtId="0" fontId="7" fillId="0" borderId="20" xfId="25" applyFont="1" applyBorder="1"/>
    <xf numFmtId="0" fontId="7" fillId="0" borderId="0" xfId="25" applyFont="1" applyFill="1" applyBorder="1"/>
    <xf numFmtId="42" fontId="7" fillId="0" borderId="20" xfId="25" applyNumberFormat="1" applyFont="1" applyBorder="1"/>
    <xf numFmtId="0" fontId="7" fillId="0" borderId="17" xfId="25" applyFont="1" applyBorder="1" applyAlignment="1">
      <alignment horizontal="right"/>
    </xf>
    <xf numFmtId="0" fontId="7" fillId="0" borderId="24" xfId="25" applyFont="1" applyBorder="1"/>
    <xf numFmtId="0" fontId="7" fillId="0" borderId="29" xfId="25" applyFont="1" applyBorder="1" applyAlignment="1">
      <alignment horizontal="right"/>
    </xf>
    <xf numFmtId="42" fontId="7" fillId="0" borderId="0" xfId="4" applyNumberFormat="1" applyFont="1" applyFill="1" applyBorder="1" applyAlignment="1">
      <alignment horizontal="center"/>
    </xf>
    <xf numFmtId="9" fontId="7" fillId="0" borderId="0" xfId="25" applyNumberFormat="1" applyFont="1" applyFill="1" applyBorder="1" applyAlignment="1">
      <alignment horizontal="center"/>
    </xf>
    <xf numFmtId="42" fontId="7" fillId="0" borderId="0" xfId="11" applyNumberFormat="1" applyFont="1" applyFill="1" applyBorder="1" applyAlignment="1">
      <alignment horizontal="center"/>
    </xf>
    <xf numFmtId="42" fontId="7" fillId="0" borderId="20" xfId="11" applyNumberFormat="1" applyFont="1" applyFill="1" applyBorder="1" applyAlignment="1">
      <alignment horizontal="center"/>
    </xf>
    <xf numFmtId="42" fontId="7" fillId="0" borderId="15" xfId="11" applyNumberFormat="1" applyFont="1" applyFill="1" applyBorder="1" applyAlignment="1">
      <alignment horizontal="center"/>
    </xf>
    <xf numFmtId="8" fontId="7" fillId="0" borderId="4" xfId="11" applyNumberFormat="1" applyFont="1" applyFill="1" applyBorder="1" applyAlignment="1">
      <alignment horizontal="right"/>
    </xf>
    <xf numFmtId="0" fontId="7" fillId="0" borderId="58" xfId="25" applyFont="1" applyBorder="1" applyAlignment="1">
      <alignment horizontal="right"/>
    </xf>
    <xf numFmtId="0" fontId="7" fillId="0" borderId="16" xfId="25" applyFont="1" applyBorder="1" applyAlignment="1">
      <alignment horizontal="right"/>
    </xf>
    <xf numFmtId="8" fontId="7" fillId="0" borderId="0" xfId="11" applyNumberFormat="1" applyFont="1" applyBorder="1" applyAlignment="1">
      <alignment horizontal="center"/>
    </xf>
    <xf numFmtId="8" fontId="7" fillId="0" borderId="0" xfId="25" applyNumberFormat="1" applyFont="1" applyFill="1" applyBorder="1"/>
    <xf numFmtId="8" fontId="7" fillId="0" borderId="0" xfId="11" applyNumberFormat="1" applyFont="1" applyFill="1" applyBorder="1" applyAlignment="1">
      <alignment horizontal="center"/>
    </xf>
    <xf numFmtId="41" fontId="7" fillId="0" borderId="0" xfId="11" applyNumberFormat="1" applyFont="1" applyFill="1" applyBorder="1" applyAlignment="1">
      <alignment horizontal="center"/>
    </xf>
    <xf numFmtId="0" fontId="7" fillId="0" borderId="16" xfId="25" applyFont="1" applyBorder="1" applyAlignment="1">
      <alignment horizontal="center"/>
    </xf>
    <xf numFmtId="8" fontId="7" fillId="0" borderId="32" xfId="25" applyNumberFormat="1" applyFont="1" applyBorder="1"/>
    <xf numFmtId="8" fontId="7" fillId="0" borderId="32" xfId="25" applyNumberFormat="1" applyFont="1" applyFill="1" applyBorder="1"/>
    <xf numFmtId="44" fontId="7" fillId="0" borderId="0" xfId="11" applyFont="1" applyBorder="1"/>
    <xf numFmtId="44" fontId="7" fillId="0" borderId="17" xfId="11" applyFont="1" applyBorder="1"/>
    <xf numFmtId="44" fontId="7" fillId="0" borderId="6" xfId="11" applyFont="1" applyBorder="1"/>
    <xf numFmtId="0" fontId="7" fillId="0" borderId="12" xfId="25" applyFont="1" applyBorder="1" applyAlignment="1">
      <alignment horizontal="center"/>
    </xf>
    <xf numFmtId="7" fontId="7" fillId="0" borderId="3" xfId="25" applyNumberFormat="1" applyFont="1" applyBorder="1"/>
    <xf numFmtId="8" fontId="7" fillId="0" borderId="0" xfId="11" applyNumberFormat="1" applyFont="1" applyFill="1" applyBorder="1" applyAlignment="1">
      <alignment horizontal="right"/>
    </xf>
    <xf numFmtId="8" fontId="7" fillId="0" borderId="32" xfId="25" applyNumberFormat="1" applyFont="1" applyBorder="1" applyAlignment="1">
      <alignment horizontal="right"/>
    </xf>
    <xf numFmtId="8" fontId="7" fillId="0" borderId="32" xfId="25" applyNumberFormat="1" applyFont="1" applyFill="1" applyBorder="1" applyAlignment="1">
      <alignment horizontal="right"/>
    </xf>
    <xf numFmtId="0" fontId="36" fillId="0" borderId="16" xfId="25" applyFont="1" applyBorder="1" applyProtection="1"/>
    <xf numFmtId="0" fontId="36" fillId="0" borderId="0" xfId="25" applyFont="1" applyFill="1" applyBorder="1" applyProtection="1"/>
    <xf numFmtId="0" fontId="7" fillId="0" borderId="4" xfId="25" applyFont="1" applyBorder="1"/>
    <xf numFmtId="172" fontId="7" fillId="0" borderId="4" xfId="25" applyNumberFormat="1" applyFont="1" applyBorder="1"/>
    <xf numFmtId="0" fontId="36" fillId="0" borderId="0" xfId="25" applyFont="1" applyBorder="1" applyProtection="1"/>
    <xf numFmtId="0" fontId="7" fillId="0" borderId="4" xfId="25" applyFont="1" applyBorder="1" applyAlignment="1">
      <alignment horizontal="right"/>
    </xf>
    <xf numFmtId="0" fontId="7" fillId="0" borderId="0" xfId="0" applyFont="1"/>
    <xf numFmtId="0" fontId="35" fillId="0" borderId="0" xfId="0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7" fillId="0" borderId="6" xfId="0" applyFont="1" applyBorder="1"/>
    <xf numFmtId="0" fontId="35" fillId="0" borderId="6" xfId="0" applyFont="1" applyBorder="1" applyAlignment="1">
      <alignment horizontal="center"/>
    </xf>
    <xf numFmtId="0" fontId="7" fillId="0" borderId="24" xfId="0" applyFont="1" applyBorder="1"/>
    <xf numFmtId="0" fontId="7" fillId="0" borderId="29" xfId="0" applyFont="1" applyBorder="1" applyAlignment="1">
      <alignment horizontal="right"/>
    </xf>
    <xf numFmtId="9" fontId="7" fillId="0" borderId="0" xfId="0" applyNumberFormat="1" applyFont="1" applyFill="1" applyBorder="1" applyAlignment="1">
      <alignment horizontal="center"/>
    </xf>
    <xf numFmtId="0" fontId="7" fillId="0" borderId="58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8" fontId="7" fillId="0" borderId="0" xfId="0" applyNumberFormat="1" applyFont="1" applyFill="1" applyBorder="1"/>
    <xf numFmtId="0" fontId="7" fillId="0" borderId="16" xfId="0" applyFont="1" applyBorder="1" applyAlignment="1">
      <alignment horizontal="center"/>
    </xf>
    <xf numFmtId="8" fontId="7" fillId="0" borderId="32" xfId="0" applyNumberFormat="1" applyFont="1" applyBorder="1"/>
    <xf numFmtId="8" fontId="7" fillId="0" borderId="32" xfId="0" applyNumberFormat="1" applyFont="1" applyFill="1" applyBorder="1"/>
    <xf numFmtId="42" fontId="7" fillId="0" borderId="0" xfId="0" applyNumberFormat="1" applyFont="1" applyBorder="1"/>
    <xf numFmtId="42" fontId="7" fillId="0" borderId="17" xfId="0" applyNumberFormat="1" applyFont="1" applyBorder="1"/>
    <xf numFmtId="0" fontId="7" fillId="0" borderId="22" xfId="0" applyFont="1" applyBorder="1" applyAlignment="1">
      <alignment horizontal="center"/>
    </xf>
    <xf numFmtId="0" fontId="7" fillId="0" borderId="6" xfId="0" applyFont="1" applyFill="1" applyBorder="1"/>
    <xf numFmtId="42" fontId="7" fillId="0" borderId="6" xfId="0" applyNumberFormat="1" applyFont="1" applyFill="1" applyBorder="1"/>
    <xf numFmtId="42" fontId="7" fillId="0" borderId="24" xfId="0" applyNumberFormat="1" applyFont="1" applyFill="1" applyBorder="1"/>
    <xf numFmtId="0" fontId="7" fillId="0" borderId="12" xfId="0" applyFont="1" applyBorder="1" applyAlignment="1">
      <alignment horizontal="center"/>
    </xf>
    <xf numFmtId="7" fontId="7" fillId="0" borderId="3" xfId="0" applyNumberFormat="1" applyFont="1" applyBorder="1"/>
    <xf numFmtId="0" fontId="7" fillId="0" borderId="0" xfId="0" applyFont="1" applyBorder="1" applyAlignment="1">
      <alignment horizontal="center"/>
    </xf>
    <xf numFmtId="2" fontId="7" fillId="0" borderId="0" xfId="0" applyNumberFormat="1" applyFont="1"/>
    <xf numFmtId="0" fontId="7" fillId="0" borderId="0" xfId="0" applyFont="1" applyAlignment="1">
      <alignment horizontal="right"/>
    </xf>
    <xf numFmtId="0" fontId="7" fillId="0" borderId="0" xfId="0" applyFont="1" applyFill="1" applyBorder="1" applyAlignment="1">
      <alignment horizontal="right"/>
    </xf>
    <xf numFmtId="0" fontId="46" fillId="0" borderId="16" xfId="0" applyFont="1" applyBorder="1"/>
    <xf numFmtId="10" fontId="7" fillId="0" borderId="0" xfId="0" applyNumberFormat="1" applyFont="1" applyFill="1" applyBorder="1" applyAlignment="1">
      <alignment horizontal="center"/>
    </xf>
    <xf numFmtId="8" fontId="7" fillId="0" borderId="32" xfId="0" applyNumberFormat="1" applyFont="1" applyBorder="1" applyAlignment="1">
      <alignment horizontal="right"/>
    </xf>
    <xf numFmtId="8" fontId="7" fillId="0" borderId="32" xfId="0" applyNumberFormat="1" applyFont="1" applyFill="1" applyBorder="1" applyAlignment="1">
      <alignment horizontal="right"/>
    </xf>
    <xf numFmtId="8" fontId="7" fillId="0" borderId="0" xfId="0" applyNumberFormat="1" applyFont="1" applyFill="1" applyBorder="1" applyAlignment="1">
      <alignment horizontal="right"/>
    </xf>
    <xf numFmtId="8" fontId="7" fillId="0" borderId="0" xfId="0" applyNumberFormat="1" applyFont="1" applyBorder="1" applyAlignment="1">
      <alignment horizontal="right"/>
    </xf>
    <xf numFmtId="8" fontId="7" fillId="0" borderId="0" xfId="11" applyNumberFormat="1" applyFont="1" applyBorder="1" applyAlignment="1">
      <alignment horizontal="right"/>
    </xf>
    <xf numFmtId="42" fontId="7" fillId="0" borderId="0" xfId="0" applyNumberFormat="1" applyFont="1" applyFill="1" applyBorder="1"/>
    <xf numFmtId="42" fontId="7" fillId="0" borderId="17" xfId="0" applyNumberFormat="1" applyFont="1" applyFill="1" applyBorder="1"/>
    <xf numFmtId="10" fontId="3" fillId="0" borderId="4" xfId="28" applyNumberFormat="1" applyFont="1" applyFill="1" applyBorder="1" applyAlignment="1">
      <alignment horizontal="right"/>
    </xf>
    <xf numFmtId="0" fontId="24" fillId="0" borderId="0" xfId="25" applyFont="1" applyBorder="1" applyAlignment="1">
      <alignment horizontal="right"/>
    </xf>
    <xf numFmtId="0" fontId="38" fillId="7" borderId="0" xfId="25" applyFont="1" applyFill="1" applyProtection="1"/>
    <xf numFmtId="37" fontId="38" fillId="7" borderId="0" xfId="25" applyNumberFormat="1" applyFont="1" applyFill="1" applyAlignment="1" applyProtection="1">
      <alignment horizontal="left"/>
    </xf>
    <xf numFmtId="0" fontId="38" fillId="7" borderId="0" xfId="25" applyFont="1" applyFill="1" applyBorder="1" applyProtection="1"/>
    <xf numFmtId="0" fontId="38" fillId="7" borderId="14" xfId="25" applyFont="1" applyFill="1" applyBorder="1" applyProtection="1"/>
    <xf numFmtId="37" fontId="38" fillId="7" borderId="20" xfId="25" applyNumberFormat="1" applyFont="1" applyFill="1" applyBorder="1" applyAlignment="1" applyProtection="1">
      <alignment horizontal="left"/>
    </xf>
    <xf numFmtId="0" fontId="38" fillId="7" borderId="20" xfId="25" applyFont="1" applyFill="1" applyBorder="1" applyProtection="1"/>
    <xf numFmtId="0" fontId="38" fillId="7" borderId="15" xfId="25" applyFont="1" applyFill="1" applyBorder="1" applyProtection="1"/>
    <xf numFmtId="0" fontId="38" fillId="7" borderId="16" xfId="25" applyFont="1" applyFill="1" applyBorder="1" applyProtection="1"/>
    <xf numFmtId="37" fontId="39" fillId="7" borderId="0" xfId="25" applyNumberFormat="1" applyFont="1" applyFill="1" applyBorder="1" applyAlignment="1" applyProtection="1">
      <alignment horizontal="center"/>
    </xf>
    <xf numFmtId="0" fontId="38" fillId="7" borderId="17" xfId="25" applyFont="1" applyFill="1" applyBorder="1" applyProtection="1"/>
    <xf numFmtId="37" fontId="45" fillId="7" borderId="0" xfId="25" applyNumberFormat="1" applyFont="1" applyFill="1" applyBorder="1" applyAlignment="1" applyProtection="1">
      <alignment horizontal="center"/>
    </xf>
    <xf numFmtId="0" fontId="3" fillId="7" borderId="0" xfId="0" applyFont="1" applyFill="1" applyBorder="1" applyAlignment="1">
      <alignment horizontal="left" wrapText="1"/>
    </xf>
    <xf numFmtId="0" fontId="38" fillId="7" borderId="18" xfId="25" applyFont="1" applyFill="1" applyBorder="1" applyProtection="1"/>
    <xf numFmtId="0" fontId="3" fillId="7" borderId="21" xfId="0" applyFont="1" applyFill="1" applyBorder="1" applyAlignment="1">
      <alignment horizontal="left" wrapText="1"/>
    </xf>
    <xf numFmtId="0" fontId="38" fillId="7" borderId="21" xfId="25" applyFont="1" applyFill="1" applyBorder="1" applyProtection="1"/>
    <xf numFmtId="37" fontId="45" fillId="7" borderId="21" xfId="25" applyNumberFormat="1" applyFont="1" applyFill="1" applyBorder="1" applyAlignment="1" applyProtection="1">
      <alignment horizontal="center"/>
    </xf>
    <xf numFmtId="0" fontId="38" fillId="7" borderId="19" xfId="25" applyFont="1" applyFill="1" applyBorder="1" applyProtection="1"/>
    <xf numFmtId="37" fontId="39" fillId="7" borderId="0" xfId="0" quotePrefix="1" applyNumberFormat="1" applyFont="1" applyFill="1" applyBorder="1" applyAlignment="1" applyProtection="1">
      <alignment horizontal="left"/>
    </xf>
    <xf numFmtId="0" fontId="39" fillId="7" borderId="0" xfId="0" applyFont="1" applyFill="1" applyBorder="1" applyProtection="1"/>
    <xf numFmtId="0" fontId="38" fillId="7" borderId="0" xfId="0" applyFont="1" applyFill="1" applyBorder="1" applyProtection="1"/>
    <xf numFmtId="14" fontId="38" fillId="7" borderId="0" xfId="25" applyNumberFormat="1" applyFont="1" applyFill="1" applyBorder="1" applyProtection="1"/>
    <xf numFmtId="0" fontId="38" fillId="7" borderId="0" xfId="25" applyFont="1" applyFill="1" applyBorder="1" applyAlignment="1" applyProtection="1"/>
    <xf numFmtId="49" fontId="38" fillId="7" borderId="0" xfId="25" applyNumberFormat="1" applyFont="1" applyFill="1" applyBorder="1" applyProtection="1"/>
    <xf numFmtId="0" fontId="40" fillId="7" borderId="0" xfId="0" applyFont="1" applyFill="1" applyBorder="1" applyAlignment="1" applyProtection="1">
      <alignment horizontal="right"/>
    </xf>
    <xf numFmtId="0" fontId="12" fillId="7" borderId="4" xfId="0" applyFont="1" applyFill="1" applyBorder="1" applyAlignment="1" applyProtection="1">
      <alignment horizontal="center"/>
    </xf>
    <xf numFmtId="49" fontId="38" fillId="7" borderId="0" xfId="25" applyNumberFormat="1" applyFont="1" applyFill="1" applyBorder="1" applyAlignment="1" applyProtection="1"/>
    <xf numFmtId="37" fontId="38" fillId="7" borderId="0" xfId="0" applyNumberFormat="1" applyFont="1" applyFill="1" applyBorder="1" applyAlignment="1" applyProtection="1">
      <alignment horizontal="right"/>
    </xf>
    <xf numFmtId="0" fontId="38" fillId="7" borderId="22" xfId="25" applyFont="1" applyFill="1" applyBorder="1" applyProtection="1"/>
    <xf numFmtId="0" fontId="38" fillId="7" borderId="6" xfId="25" applyFont="1" applyFill="1" applyBorder="1" applyProtection="1"/>
    <xf numFmtId="49" fontId="38" fillId="7" borderId="6" xfId="25" applyNumberFormat="1" applyFont="1" applyFill="1" applyBorder="1" applyProtection="1"/>
    <xf numFmtId="0" fontId="38" fillId="7" borderId="6" xfId="25" applyFont="1" applyFill="1" applyBorder="1" applyAlignment="1" applyProtection="1"/>
    <xf numFmtId="14" fontId="38" fillId="7" borderId="6" xfId="25" applyNumberFormat="1" applyFont="1" applyFill="1" applyBorder="1" applyProtection="1"/>
    <xf numFmtId="0" fontId="38" fillId="7" borderId="24" xfId="25" applyFont="1" applyFill="1" applyBorder="1" applyProtection="1"/>
    <xf numFmtId="0" fontId="39" fillId="7" borderId="0" xfId="25" quotePrefix="1" applyFont="1" applyFill="1" applyBorder="1" applyAlignment="1" applyProtection="1">
      <alignment horizontal="left"/>
    </xf>
    <xf numFmtId="0" fontId="39" fillId="7" borderId="0" xfId="25" quotePrefix="1" applyFont="1" applyFill="1" applyBorder="1" applyProtection="1"/>
    <xf numFmtId="37" fontId="39" fillId="7" borderId="0" xfId="0" applyNumberFormat="1" applyFont="1" applyFill="1" applyBorder="1" applyAlignment="1" applyProtection="1">
      <alignment horizontal="left"/>
    </xf>
    <xf numFmtId="0" fontId="38" fillId="7" borderId="0" xfId="25" applyFont="1" applyFill="1" applyBorder="1" applyAlignment="1" applyProtection="1">
      <alignment horizontal="right"/>
    </xf>
    <xf numFmtId="14" fontId="36" fillId="7" borderId="4" xfId="25" applyNumberFormat="1" applyFont="1" applyFill="1" applyBorder="1" applyAlignment="1" applyProtection="1">
      <alignment horizontal="center"/>
    </xf>
    <xf numFmtId="0" fontId="52" fillId="7" borderId="0" xfId="25" applyFont="1" applyFill="1" applyBorder="1" applyProtection="1"/>
    <xf numFmtId="0" fontId="52" fillId="7" borderId="0" xfId="25" applyFont="1" applyFill="1" applyBorder="1" applyAlignment="1" applyProtection="1"/>
    <xf numFmtId="0" fontId="52" fillId="7" borderId="0" xfId="25" applyFont="1" applyFill="1" applyBorder="1" applyAlignment="1" applyProtection="1">
      <alignment horizontal="right"/>
    </xf>
    <xf numFmtId="0" fontId="50" fillId="7" borderId="0" xfId="26" applyFill="1" applyBorder="1" applyAlignment="1"/>
    <xf numFmtId="37" fontId="38" fillId="7" borderId="18" xfId="25" applyNumberFormat="1" applyFont="1" applyFill="1" applyBorder="1" applyAlignment="1" applyProtection="1">
      <alignment horizontal="left"/>
    </xf>
    <xf numFmtId="37" fontId="39" fillId="7" borderId="21" xfId="25" applyNumberFormat="1" applyFont="1" applyFill="1" applyBorder="1" applyAlignment="1" applyProtection="1">
      <alignment horizontal="left"/>
    </xf>
    <xf numFmtId="0" fontId="39" fillId="7" borderId="53" xfId="25" applyFont="1" applyFill="1" applyBorder="1" applyProtection="1"/>
    <xf numFmtId="0" fontId="38" fillId="7" borderId="11" xfId="25" applyFont="1" applyFill="1" applyBorder="1" applyProtection="1"/>
    <xf numFmtId="37" fontId="39" fillId="7" borderId="53" xfId="25" applyNumberFormat="1" applyFont="1" applyFill="1" applyBorder="1" applyAlignment="1" applyProtection="1">
      <alignment horizontal="left"/>
    </xf>
    <xf numFmtId="0" fontId="39" fillId="7" borderId="21" xfId="25" applyFont="1" applyFill="1" applyBorder="1" applyAlignment="1" applyProtection="1">
      <alignment horizontal="centerContinuous"/>
    </xf>
    <xf numFmtId="0" fontId="38" fillId="7" borderId="21" xfId="25" applyFont="1" applyFill="1" applyBorder="1" applyAlignment="1" applyProtection="1">
      <alignment horizontal="centerContinuous"/>
    </xf>
    <xf numFmtId="37" fontId="38" fillId="7" borderId="21" xfId="25" applyNumberFormat="1" applyFont="1" applyFill="1" applyBorder="1" applyAlignment="1" applyProtection="1">
      <alignment horizontal="centerContinuous"/>
    </xf>
    <xf numFmtId="0" fontId="38" fillId="7" borderId="19" xfId="25" applyFont="1" applyFill="1" applyBorder="1" applyAlignment="1" applyProtection="1">
      <alignment horizontal="centerContinuous"/>
    </xf>
    <xf numFmtId="0" fontId="38" fillId="7" borderId="1" xfId="25" applyFont="1" applyFill="1" applyBorder="1" applyProtection="1"/>
    <xf numFmtId="0" fontId="38" fillId="7" borderId="5" xfId="25" applyFont="1" applyFill="1" applyBorder="1" applyProtection="1"/>
    <xf numFmtId="0" fontId="38" fillId="7" borderId="0" xfId="25" applyFont="1" applyFill="1" applyBorder="1" applyAlignment="1" applyProtection="1">
      <alignment horizontal="centerContinuous"/>
    </xf>
    <xf numFmtId="37" fontId="38" fillId="7" borderId="0" xfId="25" applyNumberFormat="1" applyFont="1" applyFill="1" applyBorder="1" applyAlignment="1" applyProtection="1">
      <alignment horizontal="left"/>
    </xf>
    <xf numFmtId="0" fontId="39" fillId="7" borderId="0" xfId="25" applyFont="1" applyFill="1" applyBorder="1" applyProtection="1"/>
    <xf numFmtId="0" fontId="38" fillId="7" borderId="17" xfId="25" applyFont="1" applyFill="1" applyBorder="1" applyAlignment="1" applyProtection="1">
      <alignment horizontal="centerContinuous"/>
    </xf>
    <xf numFmtId="172" fontId="44" fillId="7" borderId="32" xfId="8" applyNumberFormat="1" applyFont="1" applyFill="1" applyBorder="1" applyAlignment="1" applyProtection="1"/>
    <xf numFmtId="0" fontId="38" fillId="7" borderId="1" xfId="25" applyFont="1" applyFill="1" applyBorder="1" applyAlignment="1" applyProtection="1">
      <alignment horizontal="centerContinuous"/>
    </xf>
    <xf numFmtId="37" fontId="38" fillId="7" borderId="0" xfId="25" applyNumberFormat="1" applyFont="1" applyFill="1" applyBorder="1" applyAlignment="1" applyProtection="1">
      <alignment horizontal="center"/>
    </xf>
    <xf numFmtId="172" fontId="44" fillId="7" borderId="0" xfId="8" applyNumberFormat="1" applyFont="1" applyFill="1" applyBorder="1" applyProtection="1"/>
    <xf numFmtId="37" fontId="38" fillId="7" borderId="1" xfId="25" applyNumberFormat="1" applyFont="1" applyFill="1" applyBorder="1" applyAlignment="1" applyProtection="1">
      <alignment horizontal="centerContinuous"/>
    </xf>
    <xf numFmtId="37" fontId="41" fillId="7" borderId="0" xfId="25" applyNumberFormat="1" applyFont="1" applyFill="1" applyBorder="1" applyAlignment="1" applyProtection="1">
      <alignment horizontal="center"/>
    </xf>
    <xf numFmtId="37" fontId="38" fillId="7" borderId="0" xfId="25" applyNumberFormat="1" applyFont="1" applyFill="1" applyBorder="1" applyAlignment="1" applyProtection="1">
      <alignment horizontal="right"/>
    </xf>
    <xf numFmtId="6" fontId="44" fillId="7" borderId="0" xfId="8" applyNumberFormat="1" applyFont="1" applyFill="1" applyBorder="1" applyAlignment="1" applyProtection="1"/>
    <xf numFmtId="6" fontId="44" fillId="7" borderId="0" xfId="25" applyNumberFormat="1" applyFont="1" applyFill="1" applyBorder="1" applyAlignment="1" applyProtection="1"/>
    <xf numFmtId="7" fontId="38" fillId="7" borderId="0" xfId="25" applyNumberFormat="1" applyFont="1" applyFill="1" applyProtection="1"/>
    <xf numFmtId="0" fontId="39" fillId="7" borderId="0" xfId="25" applyFont="1" applyFill="1" applyBorder="1" applyAlignment="1" applyProtection="1">
      <alignment horizontal="left" indent="1"/>
    </xf>
    <xf numFmtId="0" fontId="44" fillId="7" borderId="0" xfId="25" applyFont="1" applyFill="1" applyProtection="1"/>
    <xf numFmtId="0" fontId="39" fillId="7" borderId="0" xfId="25" applyFont="1" applyFill="1" applyBorder="1" applyAlignment="1" applyProtection="1">
      <alignment horizontal="right" indent="1"/>
    </xf>
    <xf numFmtId="172" fontId="53" fillId="7" borderId="54" xfId="8" applyNumberFormat="1" applyFont="1" applyFill="1" applyBorder="1" applyProtection="1"/>
    <xf numFmtId="37" fontId="39" fillId="7" borderId="0" xfId="25" applyNumberFormat="1" applyFont="1" applyFill="1" applyBorder="1" applyAlignment="1" applyProtection="1">
      <alignment horizontal="right"/>
    </xf>
    <xf numFmtId="6" fontId="53" fillId="7" borderId="32" xfId="8" applyNumberFormat="1" applyFont="1" applyFill="1" applyBorder="1" applyAlignment="1" applyProtection="1"/>
    <xf numFmtId="6" fontId="53" fillId="7" borderId="0" xfId="25" applyNumberFormat="1" applyFont="1" applyFill="1" applyBorder="1" applyAlignment="1" applyProtection="1"/>
    <xf numFmtId="172" fontId="38" fillId="7" borderId="0" xfId="8" applyNumberFormat="1" applyFont="1" applyFill="1" applyBorder="1" applyProtection="1"/>
    <xf numFmtId="6" fontId="53" fillId="7" borderId="0" xfId="8" applyNumberFormat="1" applyFont="1" applyFill="1" applyBorder="1" applyAlignment="1" applyProtection="1"/>
    <xf numFmtId="0" fontId="38" fillId="7" borderId="0" xfId="25" applyFont="1" applyFill="1" applyBorder="1" applyAlignment="1" applyProtection="1">
      <alignment horizontal="left" indent="2"/>
    </xf>
    <xf numFmtId="172" fontId="38" fillId="7" borderId="0" xfId="8" applyNumberFormat="1" applyFont="1" applyFill="1" applyBorder="1" applyAlignment="1" applyProtection="1"/>
    <xf numFmtId="6" fontId="54" fillId="7" borderId="0" xfId="8" applyNumberFormat="1" applyFont="1" applyFill="1" applyBorder="1" applyAlignment="1" applyProtection="1"/>
    <xf numFmtId="6" fontId="54" fillId="7" borderId="0" xfId="25" applyNumberFormat="1" applyFont="1" applyFill="1" applyBorder="1" applyAlignment="1" applyProtection="1"/>
    <xf numFmtId="8" fontId="44" fillId="7" borderId="0" xfId="8" applyNumberFormat="1" applyFont="1" applyFill="1" applyBorder="1" applyProtection="1"/>
    <xf numFmtId="8" fontId="44" fillId="7" borderId="0" xfId="25" applyNumberFormat="1" applyFont="1" applyFill="1" applyBorder="1" applyProtection="1"/>
    <xf numFmtId="0" fontId="39" fillId="7" borderId="0" xfId="25" applyFont="1" applyFill="1" applyBorder="1" applyAlignment="1" applyProtection="1">
      <alignment horizontal="right"/>
    </xf>
    <xf numFmtId="8" fontId="38" fillId="7" borderId="0" xfId="8" applyNumberFormat="1" applyFont="1" applyFill="1" applyBorder="1" applyAlignment="1" applyProtection="1"/>
    <xf numFmtId="8" fontId="38" fillId="7" borderId="0" xfId="25" applyNumberFormat="1" applyFont="1" applyFill="1" applyBorder="1" applyAlignment="1" applyProtection="1"/>
    <xf numFmtId="10" fontId="44" fillId="7" borderId="4" xfId="28" applyNumberFormat="1" applyFont="1" applyFill="1" applyBorder="1" applyAlignment="1" applyProtection="1"/>
    <xf numFmtId="10" fontId="44" fillId="7" borderId="0" xfId="28" applyNumberFormat="1" applyFont="1" applyFill="1" applyBorder="1" applyAlignment="1" applyProtection="1"/>
    <xf numFmtId="172" fontId="39" fillId="7" borderId="0" xfId="8" applyNumberFormat="1" applyFont="1" applyFill="1" applyBorder="1" applyAlignment="1" applyProtection="1"/>
    <xf numFmtId="6" fontId="34" fillId="7" borderId="32" xfId="8" applyNumberFormat="1" applyFont="1" applyFill="1" applyBorder="1" applyAlignment="1" applyProtection="1"/>
    <xf numFmtId="6" fontId="39" fillId="7" borderId="0" xfId="25" applyNumberFormat="1" applyFont="1" applyFill="1" applyBorder="1" applyAlignment="1" applyProtection="1"/>
    <xf numFmtId="6" fontId="38" fillId="7" borderId="0" xfId="8" applyNumberFormat="1" applyFont="1" applyFill="1" applyBorder="1" applyAlignment="1" applyProtection="1"/>
    <xf numFmtId="6" fontId="38" fillId="7" borderId="0" xfId="25" applyNumberFormat="1" applyFont="1" applyFill="1" applyBorder="1" applyAlignment="1" applyProtection="1"/>
    <xf numFmtId="6" fontId="39" fillId="7" borderId="0" xfId="25" applyNumberFormat="1" applyFont="1" applyFill="1" applyBorder="1" applyAlignment="1" applyProtection="1">
      <alignment horizontal="right"/>
    </xf>
    <xf numFmtId="6" fontId="34" fillId="7" borderId="0" xfId="8" applyNumberFormat="1" applyFont="1" applyFill="1" applyBorder="1" applyAlignment="1" applyProtection="1"/>
    <xf numFmtId="6" fontId="39" fillId="7" borderId="0" xfId="8" applyNumberFormat="1" applyFont="1" applyFill="1" applyBorder="1" applyAlignment="1" applyProtection="1">
      <alignment horizontal="right"/>
    </xf>
    <xf numFmtId="0" fontId="38" fillId="7" borderId="12" xfId="25" applyFont="1" applyFill="1" applyBorder="1" applyProtection="1"/>
    <xf numFmtId="0" fontId="38" fillId="7" borderId="3" xfId="25" applyFont="1" applyFill="1" applyBorder="1" applyProtection="1"/>
    <xf numFmtId="0" fontId="38" fillId="7" borderId="55" xfId="25" applyFont="1" applyFill="1" applyBorder="1" applyProtection="1"/>
    <xf numFmtId="0" fontId="38" fillId="7" borderId="56" xfId="25" applyFont="1" applyFill="1" applyBorder="1" applyProtection="1"/>
    <xf numFmtId="37" fontId="38" fillId="7" borderId="3" xfId="25" applyNumberFormat="1" applyFont="1" applyFill="1" applyBorder="1" applyAlignment="1" applyProtection="1">
      <alignment horizontal="center"/>
    </xf>
    <xf numFmtId="0" fontId="38" fillId="7" borderId="13" xfId="25" applyFont="1" applyFill="1" applyBorder="1" applyProtection="1"/>
    <xf numFmtId="0" fontId="3" fillId="7" borderId="14" xfId="25" applyFont="1" applyFill="1" applyBorder="1"/>
    <xf numFmtId="0" fontId="7" fillId="7" borderId="20" xfId="25" applyFont="1" applyFill="1" applyBorder="1"/>
    <xf numFmtId="0" fontId="7" fillId="7" borderId="20" xfId="25" applyFont="1" applyFill="1" applyBorder="1" applyAlignment="1">
      <alignment horizontal="center"/>
    </xf>
    <xf numFmtId="0" fontId="19" fillId="7" borderId="20" xfId="25" applyFont="1" applyFill="1" applyBorder="1"/>
    <xf numFmtId="0" fontId="7" fillId="7" borderId="0" xfId="25" applyFont="1" applyFill="1"/>
    <xf numFmtId="0" fontId="28" fillId="7" borderId="0" xfId="25" applyFont="1" applyFill="1" applyBorder="1" applyAlignment="1">
      <alignment horizontal="right"/>
    </xf>
    <xf numFmtId="0" fontId="28" fillId="7" borderId="4" xfId="25" applyFont="1" applyFill="1" applyBorder="1" applyAlignment="1">
      <alignment horizontal="center"/>
    </xf>
    <xf numFmtId="0" fontId="7" fillId="7" borderId="15" xfId="25" applyFont="1" applyFill="1" applyBorder="1"/>
    <xf numFmtId="37" fontId="3" fillId="7" borderId="16" xfId="25" applyNumberFormat="1" applyFont="1" applyFill="1" applyBorder="1"/>
    <xf numFmtId="0" fontId="7" fillId="7" borderId="0" xfId="25" applyFont="1" applyFill="1" applyBorder="1"/>
    <xf numFmtId="0" fontId="7" fillId="7" borderId="0" xfId="25" applyFont="1" applyFill="1" applyBorder="1" applyAlignment="1">
      <alignment horizontal="center"/>
    </xf>
    <xf numFmtId="0" fontId="19" fillId="7" borderId="0" xfId="25" applyFont="1" applyFill="1" applyBorder="1"/>
    <xf numFmtId="0" fontId="7" fillId="7" borderId="17" xfId="25" applyFont="1" applyFill="1" applyBorder="1"/>
    <xf numFmtId="0" fontId="3" fillId="7" borderId="16" xfId="25" applyFont="1" applyFill="1" applyBorder="1"/>
    <xf numFmtId="0" fontId="20" fillId="7" borderId="0" xfId="25" applyFont="1" applyFill="1" applyBorder="1"/>
    <xf numFmtId="0" fontId="3" fillId="7" borderId="0" xfId="25" applyFont="1" applyFill="1" applyBorder="1" applyAlignment="1"/>
    <xf numFmtId="14" fontId="28" fillId="7" borderId="4" xfId="25" applyNumberFormat="1" applyFont="1" applyFill="1" applyBorder="1" applyAlignment="1">
      <alignment horizontal="center"/>
    </xf>
    <xf numFmtId="49" fontId="3" fillId="7" borderId="16" xfId="25" applyNumberFormat="1" applyFont="1" applyFill="1" applyBorder="1"/>
    <xf numFmtId="0" fontId="3" fillId="7" borderId="0" xfId="25" applyFont="1" applyFill="1" applyBorder="1" applyAlignment="1">
      <alignment horizontal="right"/>
    </xf>
    <xf numFmtId="0" fontId="16" fillId="7" borderId="0" xfId="25" applyFont="1" applyFill="1" applyBorder="1" applyAlignment="1"/>
    <xf numFmtId="0" fontId="28" fillId="7" borderId="0" xfId="25" applyFont="1" applyFill="1"/>
    <xf numFmtId="0" fontId="3" fillId="7" borderId="18" xfId="25" applyFont="1" applyFill="1" applyBorder="1"/>
    <xf numFmtId="0" fontId="20" fillId="7" borderId="21" xfId="25" applyFont="1" applyFill="1" applyBorder="1"/>
    <xf numFmtId="0" fontId="7" fillId="7" borderId="21" xfId="25" applyFont="1" applyFill="1" applyBorder="1" applyAlignment="1">
      <alignment horizontal="center"/>
    </xf>
    <xf numFmtId="0" fontId="19" fillId="7" borderId="21" xfId="25" applyFont="1" applyFill="1" applyBorder="1"/>
    <xf numFmtId="0" fontId="3" fillId="7" borderId="21" xfId="25" applyFont="1" applyFill="1" applyBorder="1" applyAlignment="1">
      <alignment horizontal="right"/>
    </xf>
    <xf numFmtId="0" fontId="16" fillId="7" borderId="21" xfId="25" applyFont="1" applyFill="1" applyBorder="1" applyAlignment="1"/>
    <xf numFmtId="0" fontId="7" fillId="7" borderId="19" xfId="25" applyFont="1" applyFill="1" applyBorder="1"/>
    <xf numFmtId="0" fontId="7" fillId="7" borderId="16" xfId="25" applyFont="1" applyFill="1" applyBorder="1"/>
    <xf numFmtId="0" fontId="7" fillId="7" borderId="17" xfId="25" applyFont="1" applyFill="1" applyBorder="1" applyAlignment="1">
      <alignment horizontal="center"/>
    </xf>
    <xf numFmtId="14" fontId="3" fillId="7" borderId="0" xfId="25" applyNumberFormat="1" applyFont="1" applyFill="1" applyBorder="1" applyAlignment="1"/>
    <xf numFmtId="0" fontId="3" fillId="7" borderId="0" xfId="25" applyFont="1" applyFill="1" applyBorder="1"/>
    <xf numFmtId="0" fontId="7" fillId="7" borderId="6" xfId="25" applyFont="1" applyFill="1" applyBorder="1"/>
    <xf numFmtId="0" fontId="7" fillId="7" borderId="6" xfId="25" applyFont="1" applyFill="1" applyBorder="1" applyAlignment="1">
      <alignment horizontal="center"/>
    </xf>
    <xf numFmtId="0" fontId="19" fillId="7" borderId="6" xfId="25" applyFont="1" applyFill="1" applyBorder="1" applyAlignment="1">
      <alignment horizontal="center"/>
    </xf>
    <xf numFmtId="0" fontId="7" fillId="7" borderId="29" xfId="25" applyFont="1" applyFill="1" applyBorder="1"/>
    <xf numFmtId="0" fontId="7" fillId="7" borderId="8" xfId="25" applyFont="1" applyFill="1" applyBorder="1" applyAlignment="1">
      <alignment horizontal="center"/>
    </xf>
    <xf numFmtId="0" fontId="7" fillId="7" borderId="5" xfId="25" applyFont="1" applyFill="1" applyBorder="1" applyAlignment="1">
      <alignment horizontal="center"/>
    </xf>
    <xf numFmtId="0" fontId="7" fillId="7" borderId="5" xfId="25" applyFont="1" applyFill="1" applyBorder="1" applyAlignment="1">
      <alignment horizontal="center" wrapText="1"/>
    </xf>
    <xf numFmtId="0" fontId="30" fillId="7" borderId="0" xfId="25" applyFont="1" applyFill="1" applyBorder="1"/>
    <xf numFmtId="0" fontId="7" fillId="7" borderId="30" xfId="25" applyFont="1" applyFill="1" applyBorder="1" applyAlignment="1">
      <alignment horizontal="center"/>
    </xf>
    <xf numFmtId="9" fontId="12" fillId="7" borderId="17" xfId="30" applyFont="1" applyFill="1" applyBorder="1" applyAlignment="1">
      <alignment horizontal="center"/>
    </xf>
    <xf numFmtId="9" fontId="12" fillId="7" borderId="5" xfId="30" applyFont="1" applyFill="1" applyBorder="1" applyAlignment="1">
      <alignment horizontal="center"/>
    </xf>
    <xf numFmtId="9" fontId="21" fillId="7" borderId="17" xfId="30" applyFont="1" applyFill="1" applyBorder="1" applyAlignment="1">
      <alignment horizontal="center"/>
    </xf>
    <xf numFmtId="0" fontId="21" fillId="7" borderId="0" xfId="25" applyFont="1" applyFill="1" applyAlignment="1">
      <alignment horizontal="center"/>
    </xf>
    <xf numFmtId="0" fontId="21" fillId="7" borderId="0" xfId="25" applyFont="1" applyFill="1" applyBorder="1" applyAlignment="1">
      <alignment horizontal="center"/>
    </xf>
    <xf numFmtId="0" fontId="7" fillId="7" borderId="10" xfId="25" applyFont="1" applyFill="1" applyBorder="1" applyAlignment="1">
      <alignment horizontal="center"/>
    </xf>
    <xf numFmtId="9" fontId="12" fillId="7" borderId="7" xfId="30" applyFont="1" applyFill="1" applyBorder="1" applyAlignment="1">
      <alignment horizontal="center"/>
    </xf>
    <xf numFmtId="0" fontId="7" fillId="7" borderId="7" xfId="25" applyFont="1" applyFill="1" applyBorder="1" applyAlignment="1">
      <alignment horizontal="center"/>
    </xf>
    <xf numFmtId="0" fontId="7" fillId="7" borderId="5" xfId="25" applyFont="1" applyFill="1" applyBorder="1"/>
    <xf numFmtId="0" fontId="7" fillId="7" borderId="4" xfId="0" applyFont="1" applyFill="1" applyBorder="1" applyAlignment="1">
      <alignment vertical="top" wrapText="1"/>
    </xf>
    <xf numFmtId="0" fontId="7" fillId="7" borderId="26" xfId="25" applyFont="1" applyFill="1" applyBorder="1" applyAlignment="1">
      <alignment horizontal="center"/>
    </xf>
    <xf numFmtId="10" fontId="7" fillId="7" borderId="4" xfId="28" applyNumberFormat="1" applyFont="1" applyFill="1" applyBorder="1" applyAlignment="1">
      <alignment horizontal="center"/>
    </xf>
    <xf numFmtId="10" fontId="7" fillId="7" borderId="4" xfId="4" applyNumberFormat="1" applyFont="1" applyFill="1" applyBorder="1" applyAlignment="1">
      <alignment horizontal="center"/>
    </xf>
    <xf numFmtId="10" fontId="7" fillId="7" borderId="4" xfId="4" applyNumberFormat="1" applyFont="1" applyFill="1" applyBorder="1" applyAlignment="1"/>
    <xf numFmtId="171" fontId="7" fillId="7" borderId="17" xfId="30" applyNumberFormat="1" applyFont="1" applyFill="1" applyBorder="1"/>
    <xf numFmtId="9" fontId="7" fillId="7" borderId="0" xfId="25" applyNumberFormat="1" applyFont="1" applyFill="1" applyAlignment="1">
      <alignment horizontal="center"/>
    </xf>
    <xf numFmtId="0" fontId="7" fillId="7" borderId="0" xfId="25" applyFont="1" applyFill="1" applyAlignment="1">
      <alignment horizontal="center"/>
    </xf>
    <xf numFmtId="9" fontId="7" fillId="7" borderId="0" xfId="25" applyNumberFormat="1" applyFont="1" applyFill="1" applyAlignment="1">
      <alignment horizontal="left"/>
    </xf>
    <xf numFmtId="0" fontId="7" fillId="7" borderId="16" xfId="25" applyFont="1" applyFill="1" applyBorder="1" applyAlignment="1">
      <alignment horizontal="left"/>
    </xf>
    <xf numFmtId="0" fontId="7" fillId="7" borderId="29" xfId="25" applyFont="1" applyFill="1" applyBorder="1" applyAlignment="1">
      <alignment horizontal="left"/>
    </xf>
    <xf numFmtId="0" fontId="22" fillId="7" borderId="0" xfId="25" applyFont="1" applyFill="1" applyBorder="1"/>
    <xf numFmtId="10" fontId="7" fillId="7" borderId="5" xfId="4" applyNumberFormat="1" applyFont="1" applyFill="1" applyBorder="1" applyAlignment="1">
      <alignment horizontal="center"/>
    </xf>
    <xf numFmtId="10" fontId="7" fillId="7" borderId="5" xfId="4" applyNumberFormat="1" applyFont="1" applyFill="1" applyBorder="1" applyAlignment="1"/>
    <xf numFmtId="0" fontId="20" fillId="7" borderId="4" xfId="25" applyFont="1" applyFill="1" applyBorder="1"/>
    <xf numFmtId="0" fontId="7" fillId="7" borderId="4" xfId="25" applyFont="1" applyFill="1" applyBorder="1" applyAlignment="1">
      <alignment horizontal="center"/>
    </xf>
    <xf numFmtId="10" fontId="20" fillId="7" borderId="4" xfId="4" applyNumberFormat="1" applyFont="1" applyFill="1" applyBorder="1" applyAlignment="1">
      <alignment horizontal="center"/>
    </xf>
    <xf numFmtId="10" fontId="20" fillId="7" borderId="25" xfId="4" applyNumberFormat="1" applyFont="1" applyFill="1" applyBorder="1" applyAlignment="1">
      <alignment horizontal="center"/>
    </xf>
    <xf numFmtId="10" fontId="20" fillId="7" borderId="33" xfId="25" applyNumberFormat="1" applyFont="1" applyFill="1" applyBorder="1"/>
    <xf numFmtId="10" fontId="7" fillId="7" borderId="26" xfId="25" applyNumberFormat="1" applyFont="1" applyFill="1" applyBorder="1" applyAlignment="1">
      <alignment horizontal="center"/>
    </xf>
    <xf numFmtId="10" fontId="7" fillId="7" borderId="25" xfId="25" applyNumberFormat="1" applyFont="1" applyFill="1" applyBorder="1" applyAlignment="1">
      <alignment horizontal="center"/>
    </xf>
    <xf numFmtId="10" fontId="20" fillId="7" borderId="33" xfId="25" applyNumberFormat="1" applyFont="1" applyFill="1" applyBorder="1" applyAlignment="1">
      <alignment horizontal="center"/>
    </xf>
    <xf numFmtId="0" fontId="17" fillId="7" borderId="0" xfId="25" applyFont="1" applyFill="1" applyBorder="1" applyAlignment="1">
      <alignment horizontal="right"/>
    </xf>
    <xf numFmtId="10" fontId="7" fillId="7" borderId="0" xfId="25" applyNumberFormat="1" applyFont="1" applyFill="1" applyBorder="1" applyAlignment="1">
      <alignment horizontal="center"/>
    </xf>
    <xf numFmtId="0" fontId="7" fillId="7" borderId="0" xfId="25" applyFont="1" applyFill="1" applyBorder="1" applyAlignment="1">
      <alignment horizontal="right"/>
    </xf>
    <xf numFmtId="10" fontId="7" fillId="7" borderId="0" xfId="30" applyNumberFormat="1" applyFont="1" applyFill="1" applyBorder="1" applyAlignment="1">
      <alignment horizontal="center"/>
    </xf>
    <xf numFmtId="10" fontId="7" fillId="7" borderId="0" xfId="25" applyNumberFormat="1" applyFont="1" applyFill="1" applyBorder="1"/>
    <xf numFmtId="10" fontId="19" fillId="7" borderId="0" xfId="25" applyNumberFormat="1" applyFont="1" applyFill="1" applyBorder="1" applyAlignment="1">
      <alignment horizontal="center"/>
    </xf>
    <xf numFmtId="0" fontId="12" fillId="7" borderId="16" xfId="25" applyFont="1" applyFill="1" applyBorder="1"/>
    <xf numFmtId="0" fontId="19" fillId="7" borderId="0" xfId="25" applyFont="1" applyFill="1" applyBorder="1" applyAlignment="1">
      <alignment horizontal="center"/>
    </xf>
    <xf numFmtId="0" fontId="7" fillId="7" borderId="12" xfId="25" applyFont="1" applyFill="1" applyBorder="1"/>
    <xf numFmtId="0" fontId="7" fillId="7" borderId="3" xfId="25" applyFont="1" applyFill="1" applyBorder="1"/>
    <xf numFmtId="0" fontId="7" fillId="7" borderId="3" xfId="25" applyFont="1" applyFill="1" applyBorder="1" applyAlignment="1">
      <alignment horizontal="center"/>
    </xf>
    <xf numFmtId="0" fontId="7" fillId="7" borderId="13" xfId="25" applyFont="1" applyFill="1" applyBorder="1"/>
    <xf numFmtId="37" fontId="38" fillId="7" borderId="14" xfId="0" applyNumberFormat="1" applyFont="1" applyFill="1" applyBorder="1" applyAlignment="1" applyProtection="1">
      <alignment horizontal="left"/>
    </xf>
    <xf numFmtId="0" fontId="38" fillId="7" borderId="20" xfId="0" applyFont="1" applyFill="1" applyBorder="1" applyProtection="1"/>
    <xf numFmtId="0" fontId="39" fillId="7" borderId="15" xfId="0" applyFont="1" applyFill="1" applyBorder="1" applyProtection="1"/>
    <xf numFmtId="0" fontId="38" fillId="7" borderId="0" xfId="0" applyFont="1" applyFill="1" applyProtection="1"/>
    <xf numFmtId="37" fontId="38" fillId="7" borderId="16" xfId="0" applyNumberFormat="1" applyFont="1" applyFill="1" applyBorder="1" applyAlignment="1" applyProtection="1">
      <alignment horizontal="left"/>
    </xf>
    <xf numFmtId="0" fontId="39" fillId="7" borderId="17" xfId="0" applyFont="1" applyFill="1" applyBorder="1" applyProtection="1"/>
    <xf numFmtId="0" fontId="38" fillId="7" borderId="16" xfId="0" applyFont="1" applyFill="1" applyBorder="1" applyProtection="1"/>
    <xf numFmtId="0" fontId="38" fillId="7" borderId="17" xfId="0" applyFont="1" applyFill="1" applyBorder="1" applyProtection="1"/>
    <xf numFmtId="37" fontId="38" fillId="7" borderId="0" xfId="0" applyNumberFormat="1" applyFont="1" applyFill="1" applyBorder="1" applyAlignment="1" applyProtection="1">
      <alignment horizontal="left"/>
    </xf>
    <xf numFmtId="37" fontId="38" fillId="7" borderId="34" xfId="0" applyNumberFormat="1" applyFont="1" applyFill="1" applyBorder="1" applyAlignment="1" applyProtection="1">
      <alignment horizontal="left"/>
    </xf>
    <xf numFmtId="0" fontId="38" fillId="7" borderId="35" xfId="0" applyFont="1" applyFill="1" applyBorder="1" applyProtection="1"/>
    <xf numFmtId="0" fontId="38" fillId="7" borderId="36" xfId="0" applyFont="1" applyFill="1" applyBorder="1" applyProtection="1"/>
    <xf numFmtId="37" fontId="34" fillId="7" borderId="0" xfId="0" applyNumberFormat="1" applyFont="1" applyFill="1" applyBorder="1" applyAlignment="1" applyProtection="1">
      <alignment horizontal="left"/>
    </xf>
    <xf numFmtId="37" fontId="38" fillId="7" borderId="38" xfId="0" quotePrefix="1" applyNumberFormat="1" applyFont="1" applyFill="1" applyBorder="1" applyAlignment="1" applyProtection="1">
      <alignment horizontal="left"/>
    </xf>
    <xf numFmtId="0" fontId="38" fillId="7" borderId="39" xfId="0" applyFont="1" applyFill="1" applyBorder="1" applyProtection="1"/>
    <xf numFmtId="0" fontId="38" fillId="7" borderId="40" xfId="0" applyFont="1" applyFill="1" applyBorder="1" applyProtection="1"/>
    <xf numFmtId="37" fontId="38" fillId="7" borderId="0" xfId="0" applyNumberFormat="1" applyFont="1" applyFill="1" applyBorder="1" applyProtection="1"/>
    <xf numFmtId="0" fontId="38" fillId="7" borderId="0" xfId="0" applyNumberFormat="1" applyFont="1" applyFill="1" applyBorder="1" applyAlignment="1" applyProtection="1"/>
    <xf numFmtId="0" fontId="40" fillId="7" borderId="0" xfId="0" applyFont="1" applyFill="1" applyBorder="1" applyAlignment="1" applyProtection="1">
      <alignment horizontal="left"/>
    </xf>
    <xf numFmtId="0" fontId="38" fillId="7" borderId="0" xfId="25" applyFont="1" applyFill="1" applyBorder="1" applyAlignment="1" applyProtection="1">
      <alignment horizontal="center"/>
    </xf>
    <xf numFmtId="0" fontId="38" fillId="7" borderId="41" xfId="0" applyFont="1" applyFill="1" applyBorder="1" applyProtection="1"/>
    <xf numFmtId="0" fontId="38" fillId="7" borderId="42" xfId="0" applyFont="1" applyFill="1" applyBorder="1" applyProtection="1"/>
    <xf numFmtId="0" fontId="38" fillId="7" borderId="43" xfId="0" applyFont="1" applyFill="1" applyBorder="1" applyProtection="1"/>
    <xf numFmtId="37" fontId="38" fillId="7" borderId="38" xfId="0" applyNumberFormat="1" applyFont="1" applyFill="1" applyBorder="1" applyAlignment="1" applyProtection="1">
      <alignment horizontal="left"/>
    </xf>
    <xf numFmtId="37" fontId="38" fillId="7" borderId="39" xfId="0" applyNumberFormat="1" applyFont="1" applyFill="1" applyBorder="1" applyAlignment="1" applyProtection="1">
      <alignment horizontal="left"/>
    </xf>
    <xf numFmtId="0" fontId="38" fillId="7" borderId="44" xfId="25" applyFont="1" applyFill="1" applyBorder="1" applyProtection="1"/>
    <xf numFmtId="0" fontId="38" fillId="7" borderId="39" xfId="25" applyFont="1" applyFill="1" applyBorder="1" applyProtection="1"/>
    <xf numFmtId="0" fontId="38" fillId="7" borderId="40" xfId="25" applyFont="1" applyFill="1" applyBorder="1" applyProtection="1"/>
    <xf numFmtId="0" fontId="34" fillId="7" borderId="0" xfId="25" applyFont="1" applyFill="1" applyBorder="1" applyAlignment="1" applyProtection="1">
      <alignment horizontal="center" vertical="center"/>
    </xf>
    <xf numFmtId="37" fontId="38" fillId="7" borderId="17" xfId="25" applyNumberFormat="1" applyFont="1" applyFill="1" applyBorder="1" applyAlignment="1" applyProtection="1">
      <alignment horizontal="left"/>
    </xf>
    <xf numFmtId="14" fontId="38" fillId="7" borderId="0" xfId="0" applyNumberFormat="1" applyFont="1" applyFill="1" applyBorder="1" applyProtection="1"/>
    <xf numFmtId="0" fontId="38" fillId="7" borderId="45" xfId="0" applyFont="1" applyFill="1" applyBorder="1" applyProtection="1"/>
    <xf numFmtId="37" fontId="38" fillId="7" borderId="44" xfId="0" applyNumberFormat="1" applyFont="1" applyFill="1" applyBorder="1" applyAlignment="1" applyProtection="1">
      <alignment horizontal="left"/>
    </xf>
    <xf numFmtId="0" fontId="38" fillId="7" borderId="0" xfId="0" applyFont="1" applyFill="1" applyBorder="1" applyAlignment="1" applyProtection="1">
      <alignment horizontal="left"/>
    </xf>
    <xf numFmtId="0" fontId="38" fillId="7" borderId="39" xfId="0" applyFont="1" applyFill="1" applyBorder="1" applyAlignment="1" applyProtection="1">
      <alignment horizontal="centerContinuous"/>
    </xf>
    <xf numFmtId="37" fontId="38" fillId="7" borderId="17" xfId="0" applyNumberFormat="1" applyFont="1" applyFill="1" applyBorder="1" applyAlignment="1" applyProtection="1">
      <alignment horizontal="centerContinuous"/>
    </xf>
    <xf numFmtId="0" fontId="38" fillId="7" borderId="0" xfId="0" applyFont="1" applyFill="1" applyBorder="1" applyAlignment="1" applyProtection="1">
      <alignment horizontal="centerContinuous"/>
    </xf>
    <xf numFmtId="0" fontId="38" fillId="7" borderId="46" xfId="0" applyFont="1" applyFill="1" applyBorder="1" applyProtection="1"/>
    <xf numFmtId="0" fontId="38" fillId="7" borderId="17" xfId="0" applyFont="1" applyFill="1" applyBorder="1" applyAlignment="1" applyProtection="1"/>
    <xf numFmtId="0" fontId="38" fillId="7" borderId="5" xfId="0" applyFont="1" applyFill="1" applyBorder="1" applyProtection="1"/>
    <xf numFmtId="37" fontId="38" fillId="7" borderId="0" xfId="0" applyNumberFormat="1" applyFont="1" applyFill="1" applyBorder="1" applyAlignment="1" applyProtection="1">
      <alignment horizontal="center"/>
    </xf>
    <xf numFmtId="37" fontId="38" fillId="7" borderId="17" xfId="0" applyNumberFormat="1" applyFont="1" applyFill="1" applyBorder="1" applyAlignment="1" applyProtection="1">
      <alignment horizontal="center"/>
    </xf>
    <xf numFmtId="0" fontId="38" fillId="7" borderId="0" xfId="0" applyFont="1" applyFill="1" applyBorder="1" applyAlignment="1" applyProtection="1"/>
    <xf numFmtId="0" fontId="38" fillId="7" borderId="1" xfId="0" applyFont="1" applyFill="1" applyBorder="1" applyAlignment="1" applyProtection="1">
      <alignment horizontal="centerContinuous"/>
    </xf>
    <xf numFmtId="37" fontId="38" fillId="7" borderId="1" xfId="0" applyNumberFormat="1" applyFont="1" applyFill="1" applyBorder="1" applyAlignment="1" applyProtection="1">
      <alignment horizontal="centerContinuous"/>
    </xf>
    <xf numFmtId="37" fontId="41" fillId="7" borderId="0" xfId="0" applyNumberFormat="1" applyFont="1" applyFill="1" applyBorder="1" applyAlignment="1" applyProtection="1">
      <alignment horizontal="center"/>
    </xf>
    <xf numFmtId="37" fontId="41" fillId="7" borderId="17" xfId="0" applyNumberFormat="1" applyFont="1" applyFill="1" applyBorder="1" applyAlignment="1" applyProtection="1">
      <alignment horizontal="center"/>
    </xf>
    <xf numFmtId="0" fontId="38" fillId="7" borderId="17" xfId="0" applyFont="1" applyFill="1" applyBorder="1" applyAlignment="1" applyProtection="1">
      <alignment horizontal="center"/>
    </xf>
    <xf numFmtId="6" fontId="38" fillId="7" borderId="0" xfId="0" applyNumberFormat="1" applyFont="1" applyFill="1" applyBorder="1" applyAlignment="1" applyProtection="1"/>
    <xf numFmtId="44" fontId="42" fillId="7" borderId="17" xfId="8" applyFont="1" applyFill="1" applyBorder="1" applyAlignment="1" applyProtection="1"/>
    <xf numFmtId="41" fontId="38" fillId="7" borderId="0" xfId="0" applyNumberFormat="1" applyFont="1" applyFill="1" applyBorder="1" applyAlignment="1" applyProtection="1"/>
    <xf numFmtId="6" fontId="38" fillId="7" borderId="0" xfId="0" applyNumberFormat="1" applyFont="1" applyFill="1" applyBorder="1" applyProtection="1"/>
    <xf numFmtId="37" fontId="43" fillId="7" borderId="17" xfId="0" applyNumberFormat="1" applyFont="1" applyFill="1" applyBorder="1" applyAlignment="1" applyProtection="1">
      <alignment horizontal="center"/>
    </xf>
    <xf numFmtId="0" fontId="38" fillId="7" borderId="1" xfId="0" applyFont="1" applyFill="1" applyBorder="1" applyProtection="1"/>
    <xf numFmtId="37" fontId="43" fillId="7" borderId="0" xfId="0" applyNumberFormat="1" applyFont="1" applyFill="1" applyBorder="1" applyAlignment="1" applyProtection="1">
      <alignment horizontal="center"/>
    </xf>
    <xf numFmtId="0" fontId="38" fillId="7" borderId="22" xfId="0" applyFont="1" applyFill="1" applyBorder="1" applyProtection="1"/>
    <xf numFmtId="0" fontId="38" fillId="7" borderId="6" xfId="0" applyFont="1" applyFill="1" applyBorder="1" applyProtection="1"/>
    <xf numFmtId="0" fontId="38" fillId="7" borderId="7" xfId="0" applyFont="1" applyFill="1" applyBorder="1" applyProtection="1"/>
    <xf numFmtId="0" fontId="38" fillId="7" borderId="24" xfId="0" applyFont="1" applyFill="1" applyBorder="1" applyProtection="1"/>
    <xf numFmtId="0" fontId="44" fillId="7" borderId="0" xfId="0" applyFont="1" applyFill="1" applyBorder="1" applyProtection="1"/>
    <xf numFmtId="0" fontId="44" fillId="7" borderId="17" xfId="0" applyFont="1" applyFill="1" applyBorder="1" applyProtection="1"/>
    <xf numFmtId="0" fontId="44" fillId="7" borderId="0" xfId="0" applyFont="1" applyFill="1" applyBorder="1" applyAlignment="1" applyProtection="1">
      <alignment horizontal="left" indent="1"/>
    </xf>
    <xf numFmtId="37" fontId="44" fillId="7" borderId="0" xfId="0" applyNumberFormat="1" applyFont="1" applyFill="1" applyBorder="1" applyAlignment="1" applyProtection="1">
      <alignment horizontal="left"/>
    </xf>
    <xf numFmtId="0" fontId="44" fillId="7" borderId="0" xfId="0" applyFont="1" applyFill="1" applyBorder="1" applyAlignment="1" applyProtection="1">
      <alignment horizontal="left"/>
    </xf>
    <xf numFmtId="37" fontId="36" fillId="7" borderId="0" xfId="0" applyNumberFormat="1" applyFont="1" applyFill="1" applyBorder="1" applyAlignment="1" applyProtection="1"/>
    <xf numFmtId="0" fontId="36" fillId="7" borderId="16" xfId="0" applyFont="1" applyFill="1" applyBorder="1" applyProtection="1"/>
    <xf numFmtId="37" fontId="36" fillId="7" borderId="0" xfId="0" applyNumberFormat="1" applyFont="1" applyFill="1" applyBorder="1" applyAlignment="1" applyProtection="1">
      <alignment horizontal="left"/>
    </xf>
    <xf numFmtId="0" fontId="36" fillId="7" borderId="0" xfId="0" applyFont="1" applyFill="1" applyBorder="1" applyProtection="1"/>
    <xf numFmtId="0" fontId="36" fillId="7" borderId="17" xfId="0" applyFont="1" applyFill="1" applyBorder="1" applyProtection="1"/>
    <xf numFmtId="0" fontId="36" fillId="7" borderId="0" xfId="0" applyFont="1" applyFill="1" applyProtection="1"/>
    <xf numFmtId="37" fontId="36" fillId="7" borderId="0" xfId="0" applyNumberFormat="1" applyFont="1" applyFill="1" applyBorder="1" applyAlignment="1" applyProtection="1">
      <alignment horizontal="center"/>
    </xf>
    <xf numFmtId="14" fontId="36" fillId="7" borderId="4" xfId="0" applyNumberFormat="1" applyFont="1" applyFill="1" applyBorder="1" applyAlignment="1" applyProtection="1">
      <alignment horizontal="center"/>
    </xf>
    <xf numFmtId="0" fontId="36" fillId="7" borderId="0" xfId="0" applyFont="1" applyFill="1" applyBorder="1" applyAlignment="1" applyProtection="1">
      <alignment horizontal="center"/>
    </xf>
    <xf numFmtId="14" fontId="36" fillId="7" borderId="0" xfId="0" applyNumberFormat="1" applyFont="1" applyFill="1" applyBorder="1" applyAlignment="1" applyProtection="1">
      <alignment horizontal="center"/>
    </xf>
    <xf numFmtId="37" fontId="38" fillId="7" borderId="20" xfId="0" applyNumberFormat="1" applyFont="1" applyFill="1" applyBorder="1" applyAlignment="1" applyProtection="1">
      <alignment horizontal="left"/>
    </xf>
    <xf numFmtId="37" fontId="38" fillId="7" borderId="15" xfId="0" applyNumberFormat="1" applyFont="1" applyFill="1" applyBorder="1" applyAlignment="1" applyProtection="1">
      <alignment horizontal="left"/>
    </xf>
    <xf numFmtId="0" fontId="38" fillId="7" borderId="47" xfId="0" applyFont="1" applyFill="1" applyBorder="1" applyProtection="1"/>
    <xf numFmtId="0" fontId="38" fillId="7" borderId="48" xfId="0" applyFont="1" applyFill="1" applyBorder="1" applyProtection="1"/>
    <xf numFmtId="0" fontId="38" fillId="7" borderId="49" xfId="0" applyFont="1" applyFill="1" applyBorder="1" applyProtection="1"/>
    <xf numFmtId="0" fontId="38" fillId="7" borderId="14" xfId="0" applyFont="1" applyFill="1" applyBorder="1" applyProtection="1"/>
    <xf numFmtId="0" fontId="38" fillId="7" borderId="15" xfId="0" applyFont="1" applyFill="1" applyBorder="1" applyProtection="1"/>
    <xf numFmtId="0" fontId="38" fillId="7" borderId="50" xfId="0" applyFont="1" applyFill="1" applyBorder="1" applyProtection="1"/>
    <xf numFmtId="0" fontId="34" fillId="7" borderId="51" xfId="0" applyFont="1" applyFill="1" applyBorder="1" applyProtection="1"/>
    <xf numFmtId="0" fontId="38" fillId="7" borderId="51" xfId="0" applyFont="1" applyFill="1" applyBorder="1" applyProtection="1"/>
    <xf numFmtId="0" fontId="38" fillId="7" borderId="52" xfId="0" applyFont="1" applyFill="1" applyBorder="1" applyProtection="1"/>
    <xf numFmtId="0" fontId="38" fillId="7" borderId="0" xfId="0" quotePrefix="1" applyFont="1" applyFill="1" applyProtection="1"/>
    <xf numFmtId="0" fontId="38" fillId="7" borderId="0" xfId="0" applyFont="1" applyFill="1" applyAlignment="1" applyProtection="1"/>
    <xf numFmtId="37" fontId="38" fillId="7" borderId="0" xfId="0" applyNumberFormat="1" applyFont="1" applyFill="1" applyAlignment="1" applyProtection="1">
      <alignment horizontal="left"/>
    </xf>
    <xf numFmtId="37" fontId="38" fillId="6" borderId="0" xfId="0" applyNumberFormat="1" applyFont="1" applyFill="1" applyBorder="1" applyAlignment="1" applyProtection="1">
      <alignment horizontal="left"/>
      <protection locked="0"/>
    </xf>
    <xf numFmtId="0" fontId="3" fillId="7" borderId="16" xfId="25" applyFont="1" applyFill="1" applyBorder="1" applyAlignment="1">
      <alignment horizontal="left"/>
    </xf>
    <xf numFmtId="0" fontId="3" fillId="7" borderId="0" xfId="25" applyFont="1" applyFill="1" applyBorder="1" applyAlignment="1">
      <alignment horizontal="center"/>
    </xf>
    <xf numFmtId="0" fontId="3" fillId="7" borderId="17" xfId="25" applyFont="1" applyFill="1" applyBorder="1" applyAlignment="1">
      <alignment horizontal="right"/>
    </xf>
    <xf numFmtId="8" fontId="7" fillId="0" borderId="0" xfId="25" applyNumberFormat="1" applyFont="1" applyBorder="1"/>
    <xf numFmtId="8" fontId="20" fillId="0" borderId="0" xfId="25" applyNumberFormat="1" applyFont="1" applyFill="1" applyBorder="1"/>
    <xf numFmtId="8" fontId="20" fillId="0" borderId="0" xfId="25" applyNumberFormat="1" applyFont="1" applyBorder="1"/>
    <xf numFmtId="37" fontId="3" fillId="7" borderId="14" xfId="25" applyNumberFormat="1" applyFont="1" applyFill="1" applyBorder="1"/>
    <xf numFmtId="42" fontId="7" fillId="7" borderId="20" xfId="25" applyNumberFormat="1" applyFont="1" applyFill="1" applyBorder="1"/>
    <xf numFmtId="0" fontId="20" fillId="7" borderId="16" xfId="25" applyFont="1" applyFill="1" applyBorder="1"/>
    <xf numFmtId="14" fontId="7" fillId="7" borderId="4" xfId="25" applyNumberFormat="1" applyFont="1" applyFill="1" applyBorder="1" applyAlignment="1">
      <alignment horizontal="center"/>
    </xf>
    <xf numFmtId="0" fontId="7" fillId="7" borderId="22" xfId="0" applyFont="1" applyFill="1" applyBorder="1"/>
    <xf numFmtId="0" fontId="7" fillId="7" borderId="6" xfId="0" applyFont="1" applyFill="1" applyBorder="1"/>
    <xf numFmtId="0" fontId="35" fillId="7" borderId="6" xfId="0" applyFont="1" applyFill="1" applyBorder="1" applyAlignment="1">
      <alignment horizontal="center"/>
    </xf>
    <xf numFmtId="0" fontId="7" fillId="7" borderId="0" xfId="0" applyFont="1" applyFill="1" applyBorder="1"/>
    <xf numFmtId="0" fontId="7" fillId="7" borderId="0" xfId="0" applyFont="1" applyFill="1"/>
    <xf numFmtId="0" fontId="7" fillId="7" borderId="16" xfId="0" applyFont="1" applyFill="1" applyBorder="1"/>
    <xf numFmtId="0" fontId="35" fillId="7" borderId="0" xfId="0" applyFont="1" applyFill="1" applyBorder="1" applyAlignment="1">
      <alignment horizontal="center"/>
    </xf>
    <xf numFmtId="0" fontId="7" fillId="7" borderId="37" xfId="0" applyFont="1" applyFill="1" applyBorder="1"/>
    <xf numFmtId="0" fontId="7" fillId="7" borderId="17" xfId="0" applyFont="1" applyFill="1" applyBorder="1"/>
    <xf numFmtId="0" fontId="7" fillId="7" borderId="57" xfId="0" applyFont="1" applyFill="1" applyBorder="1" applyAlignment="1">
      <alignment horizontal="center"/>
    </xf>
    <xf numFmtId="0" fontId="7" fillId="7" borderId="29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right"/>
    </xf>
    <xf numFmtId="0" fontId="7" fillId="7" borderId="29" xfId="0" applyFont="1" applyFill="1" applyBorder="1" applyAlignment="1">
      <alignment horizontal="center"/>
    </xf>
    <xf numFmtId="0" fontId="7" fillId="7" borderId="58" xfId="0" applyFont="1" applyFill="1" applyBorder="1" applyAlignment="1">
      <alignment horizontal="right"/>
    </xf>
    <xf numFmtId="0" fontId="7" fillId="7" borderId="16" xfId="0" applyFont="1" applyFill="1" applyBorder="1" applyAlignment="1">
      <alignment horizontal="right"/>
    </xf>
    <xf numFmtId="0" fontId="7" fillId="7" borderId="16" xfId="0" applyFont="1" applyFill="1" applyBorder="1" applyAlignment="1">
      <alignment horizontal="center"/>
    </xf>
    <xf numFmtId="0" fontId="46" fillId="7" borderId="16" xfId="0" applyFont="1" applyFill="1" applyBorder="1"/>
    <xf numFmtId="0" fontId="22" fillId="7" borderId="0" xfId="0" applyFont="1" applyFill="1" applyBorder="1"/>
    <xf numFmtId="0" fontId="12" fillId="7" borderId="0" xfId="0" applyFont="1" applyFill="1" applyBorder="1"/>
    <xf numFmtId="8" fontId="7" fillId="7" borderId="0" xfId="11" applyNumberFormat="1" applyFont="1" applyFill="1" applyBorder="1" applyAlignment="1">
      <alignment horizontal="right"/>
    </xf>
    <xf numFmtId="8" fontId="7" fillId="7" borderId="0" xfId="0" applyNumberFormat="1" applyFont="1" applyFill="1" applyBorder="1" applyAlignment="1">
      <alignment horizontal="right"/>
    </xf>
    <xf numFmtId="41" fontId="7" fillId="7" borderId="0" xfId="11" applyNumberFormat="1" applyFont="1" applyFill="1" applyBorder="1" applyAlignment="1">
      <alignment horizontal="center"/>
    </xf>
    <xf numFmtId="0" fontId="24" fillId="7" borderId="0" xfId="0" applyFont="1" applyFill="1" applyBorder="1" applyAlignment="1"/>
    <xf numFmtId="8" fontId="7" fillId="7" borderId="32" xfId="0" applyNumberFormat="1" applyFont="1" applyFill="1" applyBorder="1" applyAlignment="1">
      <alignment horizontal="right"/>
    </xf>
    <xf numFmtId="8" fontId="20" fillId="7" borderId="32" xfId="0" applyNumberFormat="1" applyFont="1" applyFill="1" applyBorder="1" applyAlignment="1">
      <alignment horizontal="right"/>
    </xf>
    <xf numFmtId="42" fontId="20" fillId="7" borderId="0" xfId="0" applyNumberFormat="1" applyFont="1" applyFill="1" applyBorder="1"/>
    <xf numFmtId="10" fontId="7" fillId="7" borderId="0" xfId="0" applyNumberFormat="1" applyFont="1" applyFill="1" applyBorder="1" applyAlignment="1">
      <alignment horizontal="center"/>
    </xf>
    <xf numFmtId="0" fontId="25" fillId="7" borderId="16" xfId="25" applyFont="1" applyFill="1" applyBorder="1" applyAlignment="1">
      <alignment horizontal="center" vertical="center" wrapText="1"/>
    </xf>
    <xf numFmtId="0" fontId="7" fillId="7" borderId="29" xfId="25" applyFont="1" applyFill="1" applyBorder="1" applyAlignment="1">
      <alignment horizontal="center"/>
    </xf>
    <xf numFmtId="0" fontId="7" fillId="7" borderId="29" xfId="25" applyFont="1" applyFill="1" applyBorder="1" applyAlignment="1">
      <alignment horizontal="right"/>
    </xf>
    <xf numFmtId="0" fontId="7" fillId="7" borderId="58" xfId="25" applyFont="1" applyFill="1" applyBorder="1" applyAlignment="1">
      <alignment horizontal="right"/>
    </xf>
    <xf numFmtId="0" fontId="7" fillId="7" borderId="16" xfId="25" applyFont="1" applyFill="1" applyBorder="1" applyAlignment="1">
      <alignment horizontal="right"/>
    </xf>
    <xf numFmtId="0" fontId="7" fillId="7" borderId="16" xfId="25" applyFont="1" applyFill="1" applyBorder="1" applyAlignment="1">
      <alignment horizontal="center"/>
    </xf>
    <xf numFmtId="0" fontId="12" fillId="7" borderId="0" xfId="25" applyFont="1" applyFill="1" applyBorder="1"/>
    <xf numFmtId="8" fontId="20" fillId="7" borderId="0" xfId="4" applyNumberFormat="1" applyFont="1" applyFill="1" applyBorder="1" applyAlignment="1">
      <alignment horizontal="right"/>
    </xf>
    <xf numFmtId="41" fontId="20" fillId="7" borderId="0" xfId="25" applyNumberFormat="1" applyFont="1" applyFill="1" applyBorder="1"/>
    <xf numFmtId="41" fontId="20" fillId="7" borderId="17" xfId="25" applyNumberFormat="1" applyFont="1" applyFill="1" applyBorder="1"/>
    <xf numFmtId="8" fontId="20" fillId="7" borderId="4" xfId="25" applyNumberFormat="1" applyFont="1" applyFill="1" applyBorder="1" applyAlignment="1">
      <alignment horizontal="right"/>
    </xf>
    <xf numFmtId="8" fontId="7" fillId="7" borderId="4" xfId="25" applyNumberFormat="1" applyFont="1" applyFill="1" applyBorder="1" applyAlignment="1">
      <alignment horizontal="right"/>
    </xf>
    <xf numFmtId="42" fontId="20" fillId="7" borderId="0" xfId="25" applyNumberFormat="1" applyFont="1" applyFill="1" applyBorder="1"/>
    <xf numFmtId="42" fontId="20" fillId="7" borderId="17" xfId="25" applyNumberFormat="1" applyFont="1" applyFill="1" applyBorder="1"/>
    <xf numFmtId="42" fontId="7" fillId="7" borderId="0" xfId="25" applyNumberFormat="1" applyFont="1" applyFill="1" applyBorder="1"/>
    <xf numFmtId="41" fontId="20" fillId="7" borderId="0" xfId="0" applyNumberFormat="1" applyFont="1" applyFill="1" applyBorder="1"/>
    <xf numFmtId="41" fontId="20" fillId="7" borderId="17" xfId="0" applyNumberFormat="1" applyFont="1" applyFill="1" applyBorder="1"/>
    <xf numFmtId="42" fontId="20" fillId="7" borderId="17" xfId="0" applyNumberFormat="1" applyFont="1" applyFill="1" applyBorder="1"/>
    <xf numFmtId="0" fontId="36" fillId="7" borderId="16" xfId="25" applyFont="1" applyFill="1" applyBorder="1" applyProtection="1"/>
    <xf numFmtId="0" fontId="36" fillId="7" borderId="0" xfId="25" applyFont="1" applyFill="1" applyBorder="1" applyProtection="1"/>
    <xf numFmtId="0" fontId="36" fillId="7" borderId="0" xfId="25" applyFont="1" applyFill="1"/>
    <xf numFmtId="0" fontId="7" fillId="7" borderId="4" xfId="25" applyFont="1" applyFill="1" applyBorder="1"/>
    <xf numFmtId="172" fontId="7" fillId="7" borderId="4" xfId="8" applyNumberFormat="1" applyFont="1" applyFill="1" applyBorder="1"/>
    <xf numFmtId="172" fontId="7" fillId="7" borderId="4" xfId="25" applyNumberFormat="1" applyFont="1" applyFill="1" applyBorder="1"/>
    <xf numFmtId="0" fontId="12" fillId="7" borderId="0" xfId="25" applyFont="1" applyFill="1"/>
    <xf numFmtId="172" fontId="7" fillId="7" borderId="0" xfId="25" applyNumberFormat="1" applyFont="1" applyFill="1" applyBorder="1"/>
    <xf numFmtId="0" fontId="7" fillId="7" borderId="4" xfId="25" applyFont="1" applyFill="1" applyBorder="1" applyAlignment="1">
      <alignment horizontal="right"/>
    </xf>
    <xf numFmtId="0" fontId="7" fillId="7" borderId="25" xfId="0" applyFont="1" applyFill="1" applyBorder="1"/>
    <xf numFmtId="0" fontId="20" fillId="7" borderId="0" xfId="0" applyFont="1" applyFill="1" applyBorder="1" applyAlignment="1">
      <alignment wrapText="1"/>
    </xf>
    <xf numFmtId="0" fontId="12" fillId="7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wrapText="1"/>
    </xf>
    <xf numFmtId="0" fontId="12" fillId="7" borderId="17" xfId="0" applyFont="1" applyFill="1" applyBorder="1" applyAlignment="1">
      <alignment horizontal="center" wrapText="1"/>
    </xf>
    <xf numFmtId="42" fontId="7" fillId="7" borderId="20" xfId="11" applyNumberFormat="1" applyFont="1" applyFill="1" applyBorder="1" applyAlignment="1">
      <alignment horizontal="center"/>
    </xf>
    <xf numFmtId="42" fontId="7" fillId="7" borderId="15" xfId="11" applyNumberFormat="1" applyFont="1" applyFill="1" applyBorder="1" applyAlignment="1">
      <alignment horizontal="center"/>
    </xf>
    <xf numFmtId="0" fontId="20" fillId="7" borderId="6" xfId="0" applyFont="1" applyFill="1" applyBorder="1" applyAlignment="1">
      <alignment wrapText="1"/>
    </xf>
    <xf numFmtId="0" fontId="7" fillId="7" borderId="17" xfId="0" applyFont="1" applyFill="1" applyBorder="1" applyAlignment="1">
      <alignment horizontal="center" wrapText="1"/>
    </xf>
    <xf numFmtId="7" fontId="20" fillId="7" borderId="0" xfId="0" applyNumberFormat="1" applyFont="1" applyFill="1" applyBorder="1"/>
    <xf numFmtId="7" fontId="20" fillId="7" borderId="31" xfId="0" applyNumberFormat="1" applyFont="1" applyFill="1" applyBorder="1"/>
    <xf numFmtId="8" fontId="20" fillId="7" borderId="4" xfId="4" applyNumberFormat="1" applyFont="1" applyFill="1" applyBorder="1" applyAlignment="1">
      <alignment horizontal="right"/>
    </xf>
    <xf numFmtId="0" fontId="12" fillId="7" borderId="20" xfId="0" applyFont="1" applyFill="1" applyBorder="1"/>
    <xf numFmtId="42" fontId="7" fillId="7" borderId="0" xfId="4" applyNumberFormat="1" applyFont="1" applyFill="1" applyBorder="1" applyAlignment="1">
      <alignment horizontal="center"/>
    </xf>
    <xf numFmtId="9" fontId="7" fillId="7" borderId="0" xfId="0" applyNumberFormat="1" applyFont="1" applyFill="1" applyBorder="1" applyAlignment="1">
      <alignment horizontal="center"/>
    </xf>
    <xf numFmtId="42" fontId="7" fillId="7" borderId="0" xfId="11" applyNumberFormat="1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42" fontId="38" fillId="7" borderId="0" xfId="25" applyNumberFormat="1" applyFont="1" applyFill="1" applyBorder="1" applyProtection="1"/>
    <xf numFmtId="0" fontId="31" fillId="7" borderId="0" xfId="25" applyFont="1" applyFill="1" applyBorder="1" applyAlignment="1">
      <alignment horizontal="left"/>
    </xf>
    <xf numFmtId="0" fontId="32" fillId="7" borderId="0" xfId="25" applyFont="1" applyFill="1" applyBorder="1" applyAlignment="1">
      <alignment horizontal="left"/>
    </xf>
    <xf numFmtId="0" fontId="32" fillId="7" borderId="0" xfId="25" applyFont="1" applyFill="1" applyBorder="1" applyAlignment="1">
      <alignment horizontal="right"/>
    </xf>
    <xf numFmtId="0" fontId="22" fillId="7" borderId="0" xfId="25" applyFont="1" applyFill="1" applyBorder="1" applyAlignment="1">
      <alignment horizontal="right"/>
    </xf>
    <xf numFmtId="172" fontId="38" fillId="7" borderId="0" xfId="25" applyNumberFormat="1" applyFont="1" applyFill="1" applyBorder="1" applyProtection="1"/>
    <xf numFmtId="0" fontId="31" fillId="7" borderId="6" xfId="25" applyFont="1" applyFill="1" applyBorder="1" applyAlignment="1">
      <alignment horizontal="left"/>
    </xf>
    <xf numFmtId="37" fontId="39" fillId="7" borderId="6" xfId="25" applyNumberFormat="1" applyFont="1" applyFill="1" applyBorder="1" applyAlignment="1" applyProtection="1">
      <alignment horizontal="center"/>
    </xf>
    <xf numFmtId="0" fontId="38" fillId="7" borderId="0" xfId="25" applyFont="1" applyFill="1" applyBorder="1" applyAlignment="1" applyProtection="1">
      <alignment vertical="center"/>
    </xf>
    <xf numFmtId="0" fontId="38" fillId="7" borderId="4" xfId="25" applyFont="1" applyFill="1" applyBorder="1" applyAlignment="1" applyProtection="1">
      <alignment horizontal="center" vertical="center"/>
    </xf>
    <xf numFmtId="49" fontId="38" fillId="7" borderId="4" xfId="25" applyNumberFormat="1" applyFont="1" applyFill="1" applyBorder="1" applyAlignment="1" applyProtection="1">
      <alignment horizontal="center" vertical="center" wrapText="1"/>
    </xf>
    <xf numFmtId="49" fontId="38" fillId="7" borderId="0" xfId="25" applyNumberFormat="1" applyFont="1" applyFill="1" applyBorder="1" applyAlignment="1" applyProtection="1">
      <alignment horizontal="center" vertical="center" wrapText="1"/>
    </xf>
    <xf numFmtId="49" fontId="39" fillId="7" borderId="4" xfId="25" applyNumberFormat="1" applyFont="1" applyFill="1" applyBorder="1" applyAlignment="1" applyProtection="1">
      <alignment horizontal="center" vertical="center" wrapText="1"/>
    </xf>
    <xf numFmtId="0" fontId="47" fillId="7" borderId="16" xfId="25" applyFont="1" applyFill="1" applyBorder="1" applyProtection="1"/>
    <xf numFmtId="0" fontId="45" fillId="7" borderId="0" xfId="25" applyFont="1" applyFill="1" applyBorder="1" applyProtection="1"/>
    <xf numFmtId="172" fontId="38" fillId="7" borderId="0" xfId="10" applyNumberFormat="1" applyFont="1" applyFill="1" applyBorder="1" applyProtection="1"/>
    <xf numFmtId="172" fontId="39" fillId="7" borderId="0" xfId="25" applyNumberFormat="1" applyFont="1" applyFill="1" applyBorder="1" applyProtection="1"/>
    <xf numFmtId="0" fontId="48" fillId="7" borderId="16" xfId="25" applyFont="1" applyFill="1" applyBorder="1" applyProtection="1"/>
    <xf numFmtId="0" fontId="47" fillId="7" borderId="0" xfId="25" applyFont="1" applyFill="1" applyBorder="1" applyProtection="1"/>
    <xf numFmtId="172" fontId="38" fillId="7" borderId="0" xfId="25" applyNumberFormat="1" applyFont="1" applyFill="1" applyProtection="1"/>
    <xf numFmtId="44" fontId="38" fillId="7" borderId="0" xfId="25" applyNumberFormat="1" applyFont="1" applyFill="1" applyProtection="1"/>
    <xf numFmtId="0" fontId="38" fillId="7" borderId="60" xfId="25" applyFont="1" applyFill="1" applyBorder="1" applyProtection="1"/>
    <xf numFmtId="42" fontId="38" fillId="7" borderId="0" xfId="25" applyNumberFormat="1" applyFont="1" applyFill="1" applyProtection="1"/>
    <xf numFmtId="8" fontId="44" fillId="7" borderId="0" xfId="10" applyNumberFormat="1" applyFont="1" applyFill="1" applyBorder="1" applyProtection="1"/>
    <xf numFmtId="8" fontId="53" fillId="7" borderId="0" xfId="10" applyNumberFormat="1" applyFont="1" applyFill="1" applyBorder="1" applyProtection="1"/>
    <xf numFmtId="8" fontId="53" fillId="7" borderId="0" xfId="25" applyNumberFormat="1" applyFont="1" applyFill="1" applyBorder="1" applyProtection="1"/>
    <xf numFmtId="0" fontId="12" fillId="7" borderId="0" xfId="25" applyFont="1" applyFill="1" applyBorder="1" applyAlignment="1">
      <alignment horizontal="right"/>
    </xf>
    <xf numFmtId="0" fontId="38" fillId="7" borderId="6" xfId="25" applyFont="1" applyFill="1" applyBorder="1" applyAlignment="1" applyProtection="1">
      <alignment horizontal="center"/>
    </xf>
    <xf numFmtId="0" fontId="39" fillId="7" borderId="16" xfId="25" applyFont="1" applyFill="1" applyBorder="1" applyProtection="1"/>
    <xf numFmtId="0" fontId="41" fillId="7" borderId="0" xfId="25" applyFont="1" applyFill="1" applyBorder="1" applyProtection="1"/>
    <xf numFmtId="172" fontId="38" fillId="7" borderId="0" xfId="25" applyNumberFormat="1" applyFont="1" applyFill="1" applyBorder="1" applyAlignment="1" applyProtection="1">
      <alignment horizontal="center"/>
    </xf>
    <xf numFmtId="0" fontId="38" fillId="7" borderId="61" xfId="25" applyFont="1" applyFill="1" applyBorder="1" applyProtection="1"/>
    <xf numFmtId="0" fontId="38" fillId="7" borderId="62" xfId="25" applyFont="1" applyFill="1" applyBorder="1" applyProtection="1"/>
    <xf numFmtId="0" fontId="39" fillId="7" borderId="0" xfId="25" applyFont="1" applyFill="1" applyProtection="1"/>
    <xf numFmtId="0" fontId="49" fillId="7" borderId="0" xfId="25" applyFont="1" applyFill="1" applyBorder="1" applyProtection="1"/>
    <xf numFmtId="0" fontId="39" fillId="7" borderId="0" xfId="25" applyFont="1" applyFill="1" applyBorder="1" applyAlignment="1" applyProtection="1">
      <alignment horizontal="left"/>
    </xf>
    <xf numFmtId="172" fontId="39" fillId="7" borderId="17" xfId="25" applyNumberFormat="1" applyFont="1" applyFill="1" applyBorder="1" applyProtection="1"/>
    <xf numFmtId="0" fontId="44" fillId="7" borderId="0" xfId="25" applyFont="1" applyFill="1" applyBorder="1" applyProtection="1"/>
    <xf numFmtId="0" fontId="44" fillId="7" borderId="4" xfId="25" applyFont="1" applyFill="1" applyBorder="1" applyAlignment="1" applyProtection="1">
      <alignment horizontal="center"/>
    </xf>
    <xf numFmtId="0" fontId="44" fillId="7" borderId="0" xfId="25" applyFont="1" applyFill="1" applyBorder="1" applyAlignment="1" applyProtection="1">
      <alignment horizontal="center"/>
    </xf>
    <xf numFmtId="8" fontId="44" fillId="7" borderId="0" xfId="9" applyNumberFormat="1" applyFont="1" applyFill="1" applyBorder="1" applyProtection="1"/>
    <xf numFmtId="172" fontId="44" fillId="7" borderId="0" xfId="25" applyNumberFormat="1" applyFont="1" applyFill="1" applyBorder="1" applyAlignment="1" applyProtection="1">
      <alignment horizontal="center"/>
    </xf>
    <xf numFmtId="0" fontId="44" fillId="7" borderId="8" xfId="25" applyFont="1" applyFill="1" applyBorder="1" applyAlignment="1" applyProtection="1">
      <alignment horizontal="center"/>
    </xf>
    <xf numFmtId="0" fontId="12" fillId="7" borderId="4" xfId="25" applyFont="1" applyFill="1" applyBorder="1" applyAlignment="1">
      <alignment horizontal="center"/>
    </xf>
    <xf numFmtId="172" fontId="44" fillId="7" borderId="0" xfId="25" applyNumberFormat="1" applyFont="1" applyFill="1" applyBorder="1" applyProtection="1"/>
    <xf numFmtId="172" fontId="53" fillId="7" borderId="0" xfId="25" applyNumberFormat="1" applyFont="1" applyFill="1" applyBorder="1" applyProtection="1"/>
    <xf numFmtId="172" fontId="53" fillId="7" borderId="21" xfId="25" applyNumberFormat="1" applyFont="1" applyFill="1" applyBorder="1" applyProtection="1"/>
    <xf numFmtId="0" fontId="3" fillId="7" borderId="0" xfId="25" applyFont="1" applyFill="1" applyBorder="1" applyAlignment="1">
      <alignment horizontal="right"/>
    </xf>
    <xf numFmtId="0" fontId="7" fillId="7" borderId="25" xfId="25" applyFont="1" applyFill="1" applyBorder="1"/>
    <xf numFmtId="0" fontId="3" fillId="7" borderId="22" xfId="25" applyFont="1" applyFill="1" applyBorder="1"/>
    <xf numFmtId="0" fontId="19" fillId="7" borderId="6" xfId="25" applyFont="1" applyFill="1" applyBorder="1"/>
    <xf numFmtId="0" fontId="3" fillId="7" borderId="6" xfId="25" applyFont="1" applyFill="1" applyBorder="1" applyAlignment="1">
      <alignment horizontal="right"/>
    </xf>
    <xf numFmtId="0" fontId="7" fillId="7" borderId="24" xfId="25" applyFont="1" applyFill="1" applyBorder="1"/>
    <xf numFmtId="0" fontId="27" fillId="7" borderId="0" xfId="25" applyFont="1" applyFill="1" applyBorder="1"/>
    <xf numFmtId="0" fontId="27" fillId="7" borderId="0" xfId="25" applyFont="1" applyFill="1" applyBorder="1" applyAlignment="1">
      <alignment horizontal="right"/>
    </xf>
    <xf numFmtId="0" fontId="34" fillId="7" borderId="0" xfId="25" applyFont="1" applyFill="1" applyBorder="1" applyAlignment="1">
      <alignment horizontal="center"/>
    </xf>
    <xf numFmtId="173" fontId="7" fillId="7" borderId="6" xfId="25" applyNumberFormat="1" applyFont="1" applyFill="1" applyBorder="1"/>
    <xf numFmtId="0" fontId="7" fillId="7" borderId="12" xfId="25" applyFont="1" applyFill="1" applyBorder="1" applyAlignment="1">
      <alignment horizontal="center"/>
    </xf>
    <xf numFmtId="0" fontId="26" fillId="7" borderId="3" xfId="25" applyFont="1" applyFill="1" applyBorder="1" applyAlignment="1">
      <alignment horizontal="center"/>
    </xf>
    <xf numFmtId="0" fontId="7" fillId="7" borderId="1" xfId="25" applyFont="1" applyFill="1" applyBorder="1"/>
    <xf numFmtId="10" fontId="20" fillId="7" borderId="0" xfId="25" applyNumberFormat="1" applyFont="1" applyFill="1" applyBorder="1" applyAlignment="1">
      <alignment horizontal="center"/>
    </xf>
    <xf numFmtId="10" fontId="20" fillId="7" borderId="0" xfId="28" applyNumberFormat="1" applyFont="1" applyFill="1" applyBorder="1" applyAlignment="1">
      <alignment horizontal="center"/>
    </xf>
    <xf numFmtId="10" fontId="20" fillId="7" borderId="0" xfId="25" applyNumberFormat="1" applyFont="1" applyFill="1" applyBorder="1"/>
    <xf numFmtId="169" fontId="7" fillId="7" borderId="4" xfId="4" applyNumberFormat="1" applyFont="1" applyFill="1" applyBorder="1" applyAlignment="1"/>
    <xf numFmtId="169" fontId="7" fillId="7" borderId="4" xfId="25" applyNumberFormat="1" applyFont="1" applyFill="1" applyBorder="1" applyAlignment="1">
      <alignment horizontal="center"/>
    </xf>
    <xf numFmtId="5" fontId="7" fillId="7" borderId="4" xfId="25" applyNumberFormat="1" applyFont="1" applyFill="1" applyBorder="1" applyAlignment="1">
      <alignment horizontal="center"/>
    </xf>
    <xf numFmtId="5" fontId="7" fillId="7" borderId="2" xfId="25" applyNumberFormat="1" applyFont="1" applyFill="1" applyBorder="1" applyAlignment="1">
      <alignment horizontal="center"/>
    </xf>
    <xf numFmtId="5" fontId="7" fillId="7" borderId="4" xfId="25" applyNumberFormat="1" applyFont="1" applyFill="1" applyBorder="1"/>
    <xf numFmtId="169" fontId="7" fillId="7" borderId="4" xfId="25" applyNumberFormat="1" applyFont="1" applyFill="1" applyBorder="1" applyAlignment="1"/>
    <xf numFmtId="169" fontId="7" fillId="7" borderId="4" xfId="25" applyNumberFormat="1" applyFont="1" applyFill="1" applyBorder="1"/>
    <xf numFmtId="5" fontId="7" fillId="7" borderId="2" xfId="25" applyNumberFormat="1" applyFont="1" applyFill="1" applyBorder="1"/>
    <xf numFmtId="43" fontId="26" fillId="7" borderId="4" xfId="25" applyNumberFormat="1" applyFont="1" applyFill="1" applyBorder="1" applyAlignment="1">
      <alignment horizontal="left"/>
    </xf>
    <xf numFmtId="169" fontId="20" fillId="7" borderId="4" xfId="25" applyNumberFormat="1" applyFont="1" applyFill="1" applyBorder="1"/>
    <xf numFmtId="0" fontId="26" fillId="7" borderId="0" xfId="25" applyFont="1" applyFill="1" applyBorder="1" applyAlignment="1">
      <alignment horizontal="center"/>
    </xf>
    <xf numFmtId="0" fontId="7" fillId="7" borderId="0" xfId="25" applyFont="1" applyFill="1" applyBorder="1" applyAlignment="1">
      <alignment horizontal="center" vertical="top" wrapText="1"/>
    </xf>
    <xf numFmtId="0" fontId="20" fillId="7" borderId="4" xfId="25" applyFont="1" applyFill="1" applyBorder="1" applyAlignment="1">
      <alignment horizontal="center"/>
    </xf>
    <xf numFmtId="43" fontId="20" fillId="7" borderId="0" xfId="25" applyNumberFormat="1" applyFont="1" applyFill="1" applyBorder="1" applyAlignment="1">
      <alignment horizontal="left"/>
    </xf>
    <xf numFmtId="169" fontId="26" fillId="7" borderId="0" xfId="25" applyNumberFormat="1" applyFont="1" applyFill="1" applyBorder="1" applyAlignment="1">
      <alignment horizontal="center"/>
    </xf>
    <xf numFmtId="0" fontId="3" fillId="7" borderId="1" xfId="25" applyFont="1" applyFill="1" applyBorder="1" applyAlignment="1">
      <alignment horizontal="right"/>
    </xf>
    <xf numFmtId="0" fontId="7" fillId="7" borderId="21" xfId="25" applyFont="1" applyFill="1" applyBorder="1"/>
    <xf numFmtId="0" fontId="7" fillId="7" borderId="20" xfId="25" applyFill="1" applyBorder="1"/>
    <xf numFmtId="0" fontId="7" fillId="7" borderId="15" xfId="25" applyFill="1" applyBorder="1"/>
    <xf numFmtId="0" fontId="7" fillId="7" borderId="0" xfId="25" applyFill="1"/>
    <xf numFmtId="0" fontId="7" fillId="7" borderId="0" xfId="25" applyFill="1" applyBorder="1"/>
    <xf numFmtId="0" fontId="7" fillId="7" borderId="17" xfId="25" applyFill="1" applyBorder="1"/>
    <xf numFmtId="0" fontId="3" fillId="7" borderId="0" xfId="0" applyFont="1" applyFill="1" applyBorder="1" applyAlignment="1">
      <alignment wrapText="1"/>
    </xf>
    <xf numFmtId="0" fontId="3" fillId="7" borderId="16" xfId="25" applyFont="1" applyFill="1" applyBorder="1" applyAlignment="1">
      <alignment horizontal="right"/>
    </xf>
    <xf numFmtId="0" fontId="28" fillId="7" borderId="0" xfId="25" applyFont="1" applyFill="1" applyBorder="1" applyAlignment="1">
      <alignment horizontal="center"/>
    </xf>
    <xf numFmtId="0" fontId="7" fillId="7" borderId="6" xfId="25" applyFill="1" applyBorder="1"/>
    <xf numFmtId="0" fontId="28" fillId="7" borderId="7" xfId="25" applyFont="1" applyFill="1" applyBorder="1" applyAlignment="1">
      <alignment horizontal="right"/>
    </xf>
    <xf numFmtId="0" fontId="7" fillId="7" borderId="16" xfId="25" applyFill="1" applyBorder="1"/>
    <xf numFmtId="173" fontId="7" fillId="7" borderId="0" xfId="25" applyNumberFormat="1" applyFont="1" applyFill="1" applyBorder="1"/>
    <xf numFmtId="0" fontId="7" fillId="7" borderId="8" xfId="25" applyFill="1" applyBorder="1"/>
    <xf numFmtId="0" fontId="20" fillId="7" borderId="9" xfId="25" applyFont="1" applyFill="1" applyBorder="1" applyAlignment="1">
      <alignment horizontal="left"/>
    </xf>
    <xf numFmtId="10" fontId="20" fillId="7" borderId="27" xfId="25" applyNumberFormat="1" applyFont="1" applyFill="1" applyBorder="1" applyAlignment="1">
      <alignment horizontal="center"/>
    </xf>
    <xf numFmtId="0" fontId="7" fillId="7" borderId="5" xfId="25" applyFill="1" applyBorder="1"/>
    <xf numFmtId="0" fontId="20" fillId="7" borderId="1" xfId="25" applyFont="1" applyFill="1" applyBorder="1"/>
    <xf numFmtId="10" fontId="20" fillId="7" borderId="27" xfId="25" applyNumberFormat="1" applyFont="1" applyFill="1" applyBorder="1"/>
    <xf numFmtId="0" fontId="7" fillId="7" borderId="4" xfId="25" applyFill="1" applyBorder="1"/>
    <xf numFmtId="169" fontId="7" fillId="7" borderId="2" xfId="25" applyNumberFormat="1" applyFont="1" applyFill="1" applyBorder="1" applyAlignment="1"/>
    <xf numFmtId="169" fontId="7" fillId="7" borderId="28" xfId="25" applyNumberFormat="1" applyFont="1" applyFill="1" applyBorder="1" applyAlignment="1">
      <alignment horizontal="right"/>
    </xf>
    <xf numFmtId="5" fontId="7" fillId="7" borderId="25" xfId="25" applyNumberFormat="1" applyFont="1" applyFill="1" applyBorder="1"/>
    <xf numFmtId="169" fontId="7" fillId="7" borderId="2" xfId="4" applyNumberFormat="1" applyFont="1" applyFill="1" applyBorder="1" applyAlignment="1"/>
    <xf numFmtId="169" fontId="7" fillId="7" borderId="28" xfId="25" applyNumberFormat="1" applyFont="1" applyFill="1" applyBorder="1"/>
    <xf numFmtId="0" fontId="7" fillId="7" borderId="16" xfId="25" applyFill="1" applyBorder="1" applyAlignment="1">
      <alignment horizontal="center"/>
    </xf>
    <xf numFmtId="169" fontId="20" fillId="7" borderId="2" xfId="25" applyNumberFormat="1" applyFont="1" applyFill="1" applyBorder="1"/>
    <xf numFmtId="169" fontId="20" fillId="7" borderId="28" xfId="25" applyNumberFormat="1" applyFont="1" applyFill="1" applyBorder="1"/>
    <xf numFmtId="6" fontId="27" fillId="7" borderId="4" xfId="25" applyNumberFormat="1" applyFont="1" applyFill="1" applyBorder="1"/>
    <xf numFmtId="10" fontId="28" fillId="7" borderId="4" xfId="28" applyNumberFormat="1" applyFont="1" applyFill="1" applyBorder="1"/>
    <xf numFmtId="172" fontId="3" fillId="7" borderId="0" xfId="8" applyNumberFormat="1" applyFont="1" applyFill="1" applyBorder="1"/>
    <xf numFmtId="172" fontId="27" fillId="7" borderId="0" xfId="8" applyNumberFormat="1" applyFont="1" applyFill="1" applyBorder="1"/>
    <xf numFmtId="0" fontId="16" fillId="7" borderId="0" xfId="25" quotePrefix="1" applyFont="1" applyFill="1" applyBorder="1" applyAlignment="1">
      <alignment horizontal="left"/>
    </xf>
    <xf numFmtId="0" fontId="16" fillId="7" borderId="0" xfId="25" applyFont="1" applyFill="1" applyBorder="1" applyAlignment="1">
      <alignment horizontal="left"/>
    </xf>
    <xf numFmtId="172" fontId="16" fillId="7" borderId="0" xfId="25" quotePrefix="1" applyNumberFormat="1" applyFont="1" applyFill="1" applyBorder="1" applyAlignment="1">
      <alignment horizontal="left"/>
    </xf>
    <xf numFmtId="0" fontId="7" fillId="7" borderId="12" xfId="25" applyFill="1" applyBorder="1"/>
    <xf numFmtId="0" fontId="7" fillId="7" borderId="3" xfId="25" applyFill="1" applyBorder="1"/>
    <xf numFmtId="0" fontId="7" fillId="7" borderId="13" xfId="25" applyFill="1" applyBorder="1"/>
    <xf numFmtId="174" fontId="7" fillId="7" borderId="0" xfId="25" applyNumberFormat="1" applyFill="1"/>
    <xf numFmtId="44" fontId="7" fillId="7" borderId="0" xfId="25" applyNumberFormat="1" applyFill="1"/>
    <xf numFmtId="0" fontId="8" fillId="7" borderId="0" xfId="25" applyFont="1" applyFill="1"/>
    <xf numFmtId="0" fontId="19" fillId="7" borderId="17" xfId="25" applyFont="1" applyFill="1" applyBorder="1"/>
    <xf numFmtId="0" fontId="20" fillId="7" borderId="4" xfId="25" applyFont="1" applyFill="1" applyBorder="1" applyAlignment="1">
      <alignment horizontal="left"/>
    </xf>
    <xf numFmtId="8" fontId="7" fillId="7" borderId="4" xfId="8" applyNumberFormat="1" applyFont="1" applyFill="1" applyBorder="1"/>
    <xf numFmtId="0" fontId="27" fillId="7" borderId="2" xfId="25" applyFont="1" applyFill="1" applyBorder="1" applyAlignment="1">
      <alignment horizontal="right"/>
    </xf>
    <xf numFmtId="8" fontId="27" fillId="7" borderId="4" xfId="8" applyNumberFormat="1" applyFont="1" applyFill="1" applyBorder="1" applyAlignment="1"/>
    <xf numFmtId="8" fontId="20" fillId="7" borderId="4" xfId="8" applyNumberFormat="1" applyFont="1" applyFill="1" applyBorder="1"/>
    <xf numFmtId="0" fontId="27" fillId="7" borderId="2" xfId="25" applyFont="1" applyFill="1" applyBorder="1" applyAlignment="1">
      <alignment horizontal="right" wrapText="1"/>
    </xf>
    <xf numFmtId="8" fontId="27" fillId="7" borderId="4" xfId="25" applyNumberFormat="1" applyFont="1" applyFill="1" applyBorder="1"/>
    <xf numFmtId="8" fontId="7" fillId="7" borderId="0" xfId="25" applyNumberFormat="1" applyFill="1"/>
    <xf numFmtId="0" fontId="28" fillId="7" borderId="31" xfId="25" applyFont="1" applyFill="1" applyBorder="1" applyAlignment="1">
      <alignment horizontal="center"/>
    </xf>
    <xf numFmtId="0" fontId="20" fillId="7" borderId="14" xfId="0" applyFont="1" applyFill="1" applyBorder="1"/>
    <xf numFmtId="0" fontId="7" fillId="7" borderId="20" xfId="0" applyFont="1" applyFill="1" applyBorder="1"/>
    <xf numFmtId="0" fontId="7" fillId="7" borderId="15" xfId="0" applyFont="1" applyFill="1" applyBorder="1"/>
    <xf numFmtId="0" fontId="0" fillId="7" borderId="0" xfId="0" applyFill="1"/>
    <xf numFmtId="37" fontId="20" fillId="7" borderId="16" xfId="0" applyNumberFormat="1" applyFont="1" applyFill="1" applyBorder="1"/>
    <xf numFmtId="0" fontId="20" fillId="7" borderId="16" xfId="0" applyFont="1" applyFill="1" applyBorder="1"/>
    <xf numFmtId="49" fontId="20" fillId="7" borderId="16" xfId="25" applyNumberFormat="1" applyFont="1" applyFill="1" applyBorder="1"/>
    <xf numFmtId="0" fontId="23" fillId="7" borderId="0" xfId="25" applyFont="1" applyFill="1" applyBorder="1" applyAlignment="1">
      <alignment horizontal="right"/>
    </xf>
    <xf numFmtId="0" fontId="23" fillId="7" borderId="31" xfId="25" applyFont="1" applyFill="1" applyBorder="1" applyAlignment="1">
      <alignment horizontal="center"/>
    </xf>
    <xf numFmtId="0" fontId="20" fillId="7" borderId="22" xfId="25" applyFont="1" applyFill="1" applyBorder="1"/>
    <xf numFmtId="0" fontId="29" fillId="7" borderId="6" xfId="25" applyFont="1" applyFill="1" applyBorder="1" applyAlignment="1">
      <alignment horizontal="right"/>
    </xf>
    <xf numFmtId="0" fontId="7" fillId="7" borderId="7" xfId="25" applyFont="1" applyFill="1" applyBorder="1" applyAlignment="1">
      <alignment horizontal="right"/>
    </xf>
    <xf numFmtId="0" fontId="7" fillId="7" borderId="31" xfId="25" applyFont="1" applyFill="1" applyBorder="1" applyAlignment="1">
      <alignment horizontal="center"/>
    </xf>
    <xf numFmtId="0" fontId="20" fillId="7" borderId="0" xfId="25" applyFont="1" applyFill="1" applyBorder="1" applyAlignment="1">
      <alignment horizontal="right"/>
    </xf>
    <xf numFmtId="0" fontId="7" fillId="7" borderId="26" xfId="0" applyFont="1" applyFill="1" applyBorder="1"/>
    <xf numFmtId="0" fontId="7" fillId="7" borderId="1" xfId="0" applyFont="1" applyFill="1" applyBorder="1"/>
    <xf numFmtId="8" fontId="7" fillId="7" borderId="30" xfId="8" applyNumberFormat="1" applyFont="1" applyFill="1" applyBorder="1"/>
    <xf numFmtId="172" fontId="0" fillId="7" borderId="0" xfId="0" applyNumberFormat="1" applyFill="1"/>
    <xf numFmtId="0" fontId="7" fillId="7" borderId="2" xfId="0" applyFont="1" applyFill="1" applyBorder="1" applyAlignment="1">
      <alignment horizontal="left" indent="2"/>
    </xf>
    <xf numFmtId="0" fontId="7" fillId="7" borderId="1" xfId="0" applyFont="1" applyFill="1" applyBorder="1" applyAlignment="1">
      <alignment horizontal="left" indent="2"/>
    </xf>
    <xf numFmtId="0" fontId="7" fillId="7" borderId="12" xfId="0" applyFont="1" applyFill="1" applyBorder="1"/>
    <xf numFmtId="0" fontId="7" fillId="7" borderId="3" xfId="0" applyFont="1" applyFill="1" applyBorder="1"/>
    <xf numFmtId="0" fontId="7" fillId="7" borderId="13" xfId="0" applyFont="1" applyFill="1" applyBorder="1"/>
    <xf numFmtId="0" fontId="8" fillId="7" borderId="0" xfId="0" applyFont="1" applyFill="1"/>
    <xf numFmtId="49" fontId="3" fillId="7" borderId="0" xfId="25" applyNumberFormat="1" applyFont="1" applyFill="1"/>
    <xf numFmtId="0" fontId="0" fillId="7" borderId="0" xfId="0" applyFill="1" applyBorder="1"/>
    <xf numFmtId="0" fontId="0" fillId="7" borderId="17" xfId="0" applyFill="1" applyBorder="1"/>
    <xf numFmtId="0" fontId="0" fillId="7" borderId="16" xfId="0" applyFill="1" applyBorder="1"/>
    <xf numFmtId="0" fontId="7" fillId="7" borderId="4" xfId="0" applyFont="1" applyFill="1" applyBorder="1"/>
    <xf numFmtId="8" fontId="0" fillId="7" borderId="4" xfId="8" applyNumberFormat="1" applyFont="1" applyFill="1" applyBorder="1" applyAlignment="1">
      <alignment horizontal="center"/>
    </xf>
    <xf numFmtId="8" fontId="0" fillId="7" borderId="4" xfId="0" applyNumberFormat="1" applyFill="1" applyBorder="1"/>
    <xf numFmtId="0" fontId="0" fillId="7" borderId="1" xfId="0" applyFill="1" applyBorder="1"/>
    <xf numFmtId="8" fontId="0" fillId="7" borderId="0" xfId="0" applyNumberFormat="1" applyFill="1" applyBorder="1" applyAlignment="1">
      <alignment horizontal="center"/>
    </xf>
    <xf numFmtId="8" fontId="0" fillId="7" borderId="5" xfId="0" applyNumberFormat="1" applyFill="1" applyBorder="1"/>
    <xf numFmtId="8" fontId="0" fillId="7" borderId="0" xfId="8" applyNumberFormat="1" applyFont="1" applyFill="1" applyBorder="1" applyAlignment="1">
      <alignment horizontal="center"/>
    </xf>
    <xf numFmtId="8" fontId="0" fillId="7" borderId="4" xfId="8" applyNumberFormat="1" applyFont="1" applyFill="1" applyBorder="1"/>
    <xf numFmtId="8" fontId="0" fillId="7" borderId="0" xfId="8" applyNumberFormat="1" applyFont="1" applyFill="1" applyBorder="1"/>
    <xf numFmtId="172" fontId="0" fillId="7" borderId="0" xfId="8" applyNumberFormat="1" applyFont="1" applyFill="1" applyBorder="1" applyAlignment="1">
      <alignment horizontal="center"/>
    </xf>
    <xf numFmtId="172" fontId="0" fillId="7" borderId="0" xfId="8" applyNumberFormat="1" applyFont="1" applyFill="1" applyBorder="1"/>
    <xf numFmtId="0" fontId="0" fillId="7" borderId="12" xfId="0" applyFill="1" applyBorder="1"/>
    <xf numFmtId="0" fontId="0" fillId="7" borderId="3" xfId="0" applyFill="1" applyBorder="1"/>
    <xf numFmtId="0" fontId="0" fillId="7" borderId="13" xfId="0" applyFill="1" applyBorder="1"/>
    <xf numFmtId="0" fontId="53" fillId="7" borderId="0" xfId="25" applyFont="1" applyFill="1" applyBorder="1" applyProtection="1"/>
    <xf numFmtId="10" fontId="20" fillId="7" borderId="4" xfId="28" applyNumberFormat="1" applyFont="1" applyFill="1" applyBorder="1" applyAlignment="1">
      <alignment horizontal="right"/>
    </xf>
    <xf numFmtId="8" fontId="27" fillId="7" borderId="4" xfId="25" applyNumberFormat="1" applyFont="1" applyFill="1" applyBorder="1" applyAlignment="1">
      <alignment horizontal="right"/>
    </xf>
    <xf numFmtId="41" fontId="20" fillId="7" borderId="21" xfId="4" applyNumberFormat="1" applyFont="1" applyFill="1" applyBorder="1"/>
    <xf numFmtId="14" fontId="36" fillId="6" borderId="4" xfId="0" applyNumberFormat="1" applyFont="1" applyFill="1" applyBorder="1" applyAlignment="1" applyProtection="1">
      <alignment horizontal="center"/>
      <protection locked="0"/>
    </xf>
    <xf numFmtId="6" fontId="36" fillId="7" borderId="32" xfId="8" applyNumberFormat="1" applyFont="1" applyFill="1" applyBorder="1" applyAlignment="1" applyProtection="1">
      <alignment horizontal="right"/>
    </xf>
    <xf numFmtId="6" fontId="36" fillId="7" borderId="0" xfId="0" applyNumberFormat="1" applyFont="1" applyFill="1" applyBorder="1" applyAlignment="1" applyProtection="1"/>
    <xf numFmtId="6" fontId="36" fillId="7" borderId="0" xfId="0" applyNumberFormat="1" applyFont="1" applyFill="1" applyBorder="1" applyProtection="1"/>
    <xf numFmtId="6" fontId="36" fillId="7" borderId="0" xfId="8" applyNumberFormat="1" applyFont="1" applyFill="1" applyBorder="1" applyProtection="1"/>
    <xf numFmtId="6" fontId="32" fillId="7" borderId="32" xfId="8" applyNumberFormat="1" applyFont="1" applyFill="1" applyBorder="1" applyAlignment="1" applyProtection="1">
      <alignment horizontal="right"/>
    </xf>
    <xf numFmtId="0" fontId="34" fillId="6" borderId="4" xfId="25" applyFont="1" applyFill="1" applyBorder="1" applyAlignment="1" applyProtection="1">
      <alignment horizontal="center" vertical="center"/>
      <protection locked="0"/>
    </xf>
    <xf numFmtId="49" fontId="38" fillId="7" borderId="0" xfId="0" applyNumberFormat="1" applyFont="1" applyFill="1" applyBorder="1" applyAlignment="1" applyProtection="1"/>
    <xf numFmtId="0" fontId="38" fillId="7" borderId="17" xfId="3" applyNumberFormat="1" applyFont="1" applyFill="1" applyBorder="1" applyAlignment="1" applyProtection="1">
      <alignment horizontal="center"/>
    </xf>
    <xf numFmtId="14" fontId="38" fillId="7" borderId="0" xfId="0" applyNumberFormat="1" applyFont="1" applyFill="1" applyBorder="1" applyAlignment="1" applyProtection="1">
      <alignment horizontal="center"/>
    </xf>
    <xf numFmtId="167" fontId="38" fillId="7" borderId="0" xfId="0" applyNumberFormat="1" applyFont="1" applyFill="1" applyBorder="1" applyAlignment="1" applyProtection="1">
      <alignment horizontal="left"/>
    </xf>
    <xf numFmtId="168" fontId="38" fillId="7" borderId="0" xfId="0" applyNumberFormat="1" applyFont="1" applyFill="1" applyBorder="1" applyAlignment="1" applyProtection="1">
      <alignment horizontal="left"/>
    </xf>
    <xf numFmtId="170" fontId="3" fillId="5" borderId="4" xfId="4" applyNumberFormat="1" applyFont="1" applyFill="1" applyBorder="1" applyAlignment="1" applyProtection="1">
      <protection locked="0"/>
    </xf>
    <xf numFmtId="170" fontId="3" fillId="5" borderId="4" xfId="4" applyNumberFormat="1" applyFont="1" applyFill="1" applyBorder="1" applyAlignment="1" applyProtection="1">
      <alignment horizontal="left"/>
      <protection locked="0"/>
    </xf>
    <xf numFmtId="38" fontId="3" fillId="5" borderId="4" xfId="8" applyNumberFormat="1" applyFont="1" applyFill="1" applyBorder="1" applyAlignment="1" applyProtection="1">
      <alignment horizontal="right"/>
      <protection locked="0"/>
    </xf>
    <xf numFmtId="10" fontId="7" fillId="6" borderId="4" xfId="28" applyNumberFormat="1" applyFont="1" applyFill="1" applyBorder="1" applyAlignment="1" applyProtection="1">
      <alignment horizontal="center"/>
      <protection locked="0"/>
    </xf>
    <xf numFmtId="8" fontId="20" fillId="5" borderId="4" xfId="4" applyNumberFormat="1" applyFont="1" applyFill="1" applyBorder="1" applyAlignment="1" applyProtection="1">
      <alignment horizontal="right"/>
      <protection locked="0"/>
    </xf>
    <xf numFmtId="8" fontId="20" fillId="5" borderId="4" xfId="11" applyNumberFormat="1" applyFont="1" applyFill="1" applyBorder="1" applyAlignment="1" applyProtection="1">
      <alignment horizontal="right"/>
      <protection locked="0"/>
    </xf>
    <xf numFmtId="0" fontId="22" fillId="5" borderId="26" xfId="25" applyFont="1" applyFill="1" applyBorder="1" applyProtection="1">
      <protection locked="0"/>
    </xf>
    <xf numFmtId="0" fontId="12" fillId="5" borderId="4" xfId="25" applyFont="1" applyFill="1" applyBorder="1" applyProtection="1">
      <protection locked="0"/>
    </xf>
    <xf numFmtId="9" fontId="7" fillId="5" borderId="4" xfId="25" applyNumberFormat="1" applyFont="1" applyFill="1" applyBorder="1" applyAlignment="1" applyProtection="1">
      <alignment horizontal="center"/>
      <protection locked="0"/>
    </xf>
    <xf numFmtId="8" fontId="7" fillId="5" borderId="4" xfId="11" applyNumberFormat="1" applyFont="1" applyFill="1" applyBorder="1" applyAlignment="1" applyProtection="1">
      <alignment horizontal="center"/>
      <protection locked="0"/>
    </xf>
    <xf numFmtId="0" fontId="22" fillId="5" borderId="26" xfId="25" quotePrefix="1" applyFont="1" applyFill="1" applyBorder="1" applyProtection="1">
      <protection locked="0"/>
    </xf>
    <xf numFmtId="0" fontId="7" fillId="5" borderId="4" xfId="25" applyFont="1" applyFill="1" applyBorder="1" applyProtection="1">
      <protection locked="0"/>
    </xf>
    <xf numFmtId="8" fontId="20" fillId="5" borderId="4" xfId="4" applyNumberFormat="1" applyFont="1" applyFill="1" applyBorder="1" applyAlignment="1" applyProtection="1">
      <alignment horizontal="center"/>
      <protection locked="0"/>
    </xf>
    <xf numFmtId="8" fontId="20" fillId="5" borderId="4" xfId="11" applyNumberFormat="1" applyFont="1" applyFill="1" applyBorder="1" applyAlignment="1" applyProtection="1">
      <alignment horizontal="center"/>
      <protection locked="0"/>
    </xf>
    <xf numFmtId="8" fontId="7" fillId="5" borderId="4" xfId="8" applyNumberFormat="1" applyFont="1" applyFill="1" applyBorder="1" applyAlignment="1" applyProtection="1">
      <alignment horizontal="right"/>
      <protection locked="0"/>
    </xf>
    <xf numFmtId="0" fontId="7" fillId="5" borderId="4" xfId="25" applyFont="1" applyFill="1" applyBorder="1" applyAlignment="1" applyProtection="1">
      <alignment horizontal="center"/>
      <protection locked="0"/>
    </xf>
    <xf numFmtId="8" fontId="7" fillId="5" borderId="4" xfId="11" applyNumberFormat="1" applyFont="1" applyFill="1" applyBorder="1" applyAlignment="1" applyProtection="1">
      <alignment horizontal="right"/>
      <protection locked="0"/>
    </xf>
    <xf numFmtId="37" fontId="34" fillId="7" borderId="23" xfId="0" applyNumberFormat="1" applyFont="1" applyFill="1" applyBorder="1" applyAlignment="1" applyProtection="1">
      <alignment horizontal="left"/>
    </xf>
    <xf numFmtId="37" fontId="34" fillId="7" borderId="25" xfId="0" applyNumberFormat="1" applyFont="1" applyFill="1" applyBorder="1" applyAlignment="1" applyProtection="1">
      <alignment horizontal="left"/>
    </xf>
    <xf numFmtId="0" fontId="38" fillId="7" borderId="25" xfId="0" applyFont="1" applyFill="1" applyBorder="1" applyProtection="1"/>
    <xf numFmtId="0" fontId="38" fillId="7" borderId="37" xfId="0" applyFont="1" applyFill="1" applyBorder="1" applyProtection="1"/>
    <xf numFmtId="14" fontId="3" fillId="7" borderId="16" xfId="25" applyNumberFormat="1" applyFont="1" applyFill="1" applyBorder="1" applyAlignment="1">
      <alignment horizontal="right"/>
    </xf>
    <xf numFmtId="0" fontId="3" fillId="7" borderId="4" xfId="25" applyFont="1" applyFill="1" applyBorder="1" applyAlignment="1">
      <alignment horizontal="left"/>
    </xf>
    <xf numFmtId="0" fontId="3" fillId="7" borderId="4" xfId="25" applyFont="1" applyFill="1" applyBorder="1" applyAlignment="1">
      <alignment horizontal="right"/>
    </xf>
    <xf numFmtId="0" fontId="18" fillId="7" borderId="16" xfId="0" applyFont="1" applyFill="1" applyBorder="1" applyAlignment="1"/>
    <xf numFmtId="0" fontId="35" fillId="7" borderId="23" xfId="25" applyFont="1" applyFill="1" applyBorder="1"/>
    <xf numFmtId="0" fontId="7" fillId="7" borderId="37" xfId="25" applyFont="1" applyFill="1" applyBorder="1"/>
    <xf numFmtId="0" fontId="7" fillId="7" borderId="57" xfId="25" applyFont="1" applyFill="1" applyBorder="1" applyAlignment="1">
      <alignment horizontal="center"/>
    </xf>
    <xf numFmtId="0" fontId="20" fillId="7" borderId="0" xfId="25" applyFont="1" applyFill="1" applyBorder="1" applyAlignment="1">
      <alignment wrapText="1"/>
    </xf>
    <xf numFmtId="0" fontId="7" fillId="7" borderId="29" xfId="25" applyFont="1" applyFill="1" applyBorder="1" applyAlignment="1">
      <alignment horizontal="center" vertical="center" wrapText="1"/>
    </xf>
    <xf numFmtId="0" fontId="24" fillId="7" borderId="4" xfId="25" applyFont="1" applyFill="1" applyBorder="1" applyAlignment="1">
      <alignment horizontal="center" vertical="center" wrapText="1"/>
    </xf>
    <xf numFmtId="0" fontId="24" fillId="7" borderId="10" xfId="25" applyFont="1" applyFill="1" applyBorder="1" applyAlignment="1">
      <alignment horizontal="center" vertical="center" wrapText="1"/>
    </xf>
    <xf numFmtId="0" fontId="12" fillId="7" borderId="0" xfId="25" applyFont="1" applyFill="1" applyBorder="1" applyAlignment="1">
      <alignment horizontal="center" vertical="center" wrapText="1"/>
    </xf>
    <xf numFmtId="0" fontId="12" fillId="7" borderId="0" xfId="25" applyFont="1" applyFill="1" applyBorder="1" applyAlignment="1">
      <alignment horizontal="center" wrapText="1"/>
    </xf>
    <xf numFmtId="0" fontId="12" fillId="7" borderId="17" xfId="25" applyFont="1" applyFill="1" applyBorder="1" applyAlignment="1">
      <alignment horizontal="center" wrapText="1"/>
    </xf>
    <xf numFmtId="0" fontId="20" fillId="7" borderId="6" xfId="25" applyFont="1" applyFill="1" applyBorder="1" applyAlignment="1">
      <alignment wrapText="1"/>
    </xf>
    <xf numFmtId="0" fontId="7" fillId="7" borderId="17" xfId="25" applyFont="1" applyFill="1" applyBorder="1" applyAlignment="1">
      <alignment horizontal="center" wrapText="1"/>
    </xf>
    <xf numFmtId="0" fontId="12" fillId="7" borderId="4" xfId="25" applyFont="1" applyFill="1" applyBorder="1" applyAlignment="1">
      <alignment horizontal="center" vertical="center" wrapText="1"/>
    </xf>
    <xf numFmtId="0" fontId="12" fillId="7" borderId="4" xfId="25" applyFont="1" applyFill="1" applyBorder="1" applyAlignment="1">
      <alignment horizontal="center" vertical="center"/>
    </xf>
    <xf numFmtId="0" fontId="12" fillId="7" borderId="10" xfId="25" applyFont="1" applyFill="1" applyBorder="1" applyAlignment="1">
      <alignment horizontal="center" vertical="center"/>
    </xf>
    <xf numFmtId="0" fontId="12" fillId="7" borderId="10" xfId="25" applyFont="1" applyFill="1" applyBorder="1" applyAlignment="1">
      <alignment horizontal="center" vertical="center" wrapText="1"/>
    </xf>
    <xf numFmtId="0" fontId="24" fillId="7" borderId="2" xfId="25" applyFont="1" applyFill="1" applyBorder="1" applyAlignment="1">
      <alignment horizontal="center" vertical="center" wrapText="1"/>
    </xf>
    <xf numFmtId="0" fontId="24" fillId="7" borderId="31" xfId="25" applyFont="1" applyFill="1" applyBorder="1" applyAlignment="1">
      <alignment horizontal="center" vertical="center" wrapText="1"/>
    </xf>
    <xf numFmtId="0" fontId="12" fillId="7" borderId="5" xfId="25" applyFont="1" applyFill="1" applyBorder="1" applyAlignment="1">
      <alignment horizontal="center" wrapText="1"/>
    </xf>
    <xf numFmtId="0" fontId="12" fillId="7" borderId="30" xfId="25" applyFont="1" applyFill="1" applyBorder="1" applyAlignment="1">
      <alignment horizontal="center"/>
    </xf>
    <xf numFmtId="0" fontId="12" fillId="7" borderId="4" xfId="25" applyFont="1" applyFill="1" applyBorder="1" applyAlignment="1">
      <alignment horizontal="center" wrapText="1"/>
    </xf>
    <xf numFmtId="0" fontId="12" fillId="7" borderId="10" xfId="25" applyFont="1" applyFill="1" applyBorder="1" applyAlignment="1">
      <alignment horizontal="center" wrapText="1"/>
    </xf>
    <xf numFmtId="0" fontId="24" fillId="7" borderId="10" xfId="25" applyFont="1" applyFill="1" applyBorder="1" applyAlignment="1">
      <alignment horizontal="center" wrapText="1"/>
    </xf>
    <xf numFmtId="7" fontId="20" fillId="7" borderId="0" xfId="25" applyNumberFormat="1" applyFont="1" applyFill="1" applyBorder="1"/>
    <xf numFmtId="7" fontId="20" fillId="7" borderId="31" xfId="25" applyNumberFormat="1" applyFont="1" applyFill="1" applyBorder="1"/>
    <xf numFmtId="0" fontId="12" fillId="7" borderId="10" xfId="25" applyFont="1" applyFill="1" applyBorder="1" applyAlignment="1">
      <alignment horizontal="center"/>
    </xf>
    <xf numFmtId="0" fontId="27" fillId="7" borderId="4" xfId="25" applyFont="1" applyFill="1" applyBorder="1" applyAlignment="1">
      <alignment wrapText="1"/>
    </xf>
    <xf numFmtId="0" fontId="27" fillId="7" borderId="0" xfId="25" applyFont="1" applyFill="1" applyBorder="1" applyAlignment="1">
      <alignment wrapText="1"/>
    </xf>
    <xf numFmtId="0" fontId="7" fillId="7" borderId="0" xfId="25" applyFont="1" applyFill="1" applyBorder="1" applyAlignment="1">
      <alignment horizontal="center" wrapText="1"/>
    </xf>
    <xf numFmtId="0" fontId="24" fillId="7" borderId="4" xfId="25" applyFont="1" applyFill="1" applyBorder="1" applyAlignment="1">
      <alignment horizontal="center" wrapText="1"/>
    </xf>
    <xf numFmtId="0" fontId="24" fillId="7" borderId="0" xfId="25" applyFont="1" applyFill="1" applyBorder="1" applyAlignment="1">
      <alignment horizontal="center" wrapText="1"/>
    </xf>
    <xf numFmtId="7" fontId="20" fillId="7" borderId="4" xfId="25" applyNumberFormat="1" applyFont="1" applyFill="1" applyBorder="1"/>
    <xf numFmtId="0" fontId="24" fillId="7" borderId="0" xfId="25" applyFont="1" applyFill="1" applyBorder="1" applyAlignment="1">
      <alignment horizontal="center" vertical="center" wrapText="1"/>
    </xf>
    <xf numFmtId="42" fontId="20" fillId="7" borderId="0" xfId="11" applyNumberFormat="1" applyFont="1" applyFill="1" applyBorder="1" applyAlignment="1">
      <alignment horizontal="center"/>
    </xf>
    <xf numFmtId="0" fontId="12" fillId="7" borderId="20" xfId="25" applyFont="1" applyFill="1" applyBorder="1"/>
    <xf numFmtId="0" fontId="27" fillId="7" borderId="4" xfId="25" applyFont="1" applyFill="1" applyBorder="1" applyAlignment="1">
      <alignment horizontal="center" wrapText="1"/>
    </xf>
    <xf numFmtId="8" fontId="20" fillId="6" borderId="4" xfId="4" applyNumberFormat="1" applyFont="1" applyFill="1" applyBorder="1" applyAlignment="1" applyProtection="1">
      <alignment horizontal="right"/>
      <protection locked="0"/>
    </xf>
    <xf numFmtId="0" fontId="35" fillId="7" borderId="23" xfId="0" applyFont="1" applyFill="1" applyBorder="1"/>
    <xf numFmtId="0" fontId="24" fillId="7" borderId="4" xfId="0" applyFont="1" applyFill="1" applyBorder="1" applyAlignment="1">
      <alignment horizontal="center" vertical="center" wrapText="1"/>
    </xf>
    <xf numFmtId="0" fontId="24" fillId="7" borderId="10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wrapText="1"/>
    </xf>
    <xf numFmtId="0" fontId="24" fillId="7" borderId="4" xfId="0" applyFont="1" applyFill="1" applyBorder="1" applyAlignment="1">
      <alignment horizontal="center" wrapText="1"/>
    </xf>
    <xf numFmtId="0" fontId="24" fillId="7" borderId="2" xfId="0" applyFont="1" applyFill="1" applyBorder="1" applyAlignment="1">
      <alignment horizontal="center" wrapText="1"/>
    </xf>
    <xf numFmtId="0" fontId="24" fillId="7" borderId="31" xfId="0" applyFont="1" applyFill="1" applyBorder="1" applyAlignment="1">
      <alignment horizont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30" xfId="0" applyFont="1" applyFill="1" applyBorder="1" applyAlignment="1">
      <alignment horizontal="center" vertical="center"/>
    </xf>
    <xf numFmtId="0" fontId="24" fillId="7" borderId="10" xfId="0" applyFont="1" applyFill="1" applyBorder="1" applyAlignment="1">
      <alignment horizontal="center" wrapText="1"/>
    </xf>
    <xf numFmtId="0" fontId="24" fillId="7" borderId="2" xfId="0" applyFont="1" applyFill="1" applyBorder="1" applyAlignment="1">
      <alignment horizontal="center" vertical="center" wrapText="1"/>
    </xf>
    <xf numFmtId="0" fontId="24" fillId="7" borderId="3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wrapText="1"/>
    </xf>
    <xf numFmtId="0" fontId="12" fillId="7" borderId="30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 wrapText="1"/>
    </xf>
    <xf numFmtId="0" fontId="27" fillId="7" borderId="4" xfId="0" applyFont="1" applyFill="1" applyBorder="1" applyAlignment="1">
      <alignment wrapText="1"/>
    </xf>
    <xf numFmtId="0" fontId="27" fillId="7" borderId="0" xfId="0" applyFont="1" applyFill="1" applyBorder="1" applyAlignment="1">
      <alignment wrapText="1"/>
    </xf>
    <xf numFmtId="0" fontId="24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 wrapText="1"/>
    </xf>
    <xf numFmtId="7" fontId="20" fillId="7" borderId="4" xfId="0" applyNumberFormat="1" applyFont="1" applyFill="1" applyBorder="1"/>
    <xf numFmtId="0" fontId="22" fillId="7" borderId="25" xfId="0" applyFont="1" applyFill="1" applyBorder="1"/>
    <xf numFmtId="0" fontId="27" fillId="7" borderId="4" xfId="0" applyFont="1" applyFill="1" applyBorder="1" applyAlignment="1">
      <alignment horizontal="center" wrapText="1"/>
    </xf>
    <xf numFmtId="0" fontId="7" fillId="7" borderId="29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vertical="center"/>
    </xf>
    <xf numFmtId="0" fontId="7" fillId="7" borderId="0" xfId="0" applyFont="1" applyFill="1" applyAlignment="1">
      <alignment vertical="center"/>
    </xf>
    <xf numFmtId="0" fontId="7" fillId="7" borderId="17" xfId="0" applyFont="1" applyFill="1" applyBorder="1" applyAlignment="1">
      <alignment vertical="center"/>
    </xf>
    <xf numFmtId="8" fontId="44" fillId="7" borderId="4" xfId="10" applyNumberFormat="1" applyFont="1" applyFill="1" applyBorder="1" applyProtection="1"/>
    <xf numFmtId="8" fontId="53" fillId="7" borderId="4" xfId="10" applyNumberFormat="1" applyFont="1" applyFill="1" applyBorder="1" applyProtection="1"/>
    <xf numFmtId="8" fontId="44" fillId="7" borderId="59" xfId="10" applyNumberFormat="1" applyFont="1" applyFill="1" applyBorder="1" applyProtection="1"/>
    <xf numFmtId="8" fontId="53" fillId="7" borderId="59" xfId="10" applyNumberFormat="1" applyFont="1" applyFill="1" applyBorder="1" applyProtection="1"/>
    <xf numFmtId="8" fontId="53" fillId="7" borderId="10" xfId="10" applyNumberFormat="1" applyFont="1" applyFill="1" applyBorder="1" applyProtection="1"/>
    <xf numFmtId="8" fontId="53" fillId="7" borderId="4" xfId="25" applyNumberFormat="1" applyFont="1" applyFill="1" applyBorder="1" applyProtection="1"/>
    <xf numFmtId="8" fontId="53" fillId="7" borderId="59" xfId="25" applyNumberFormat="1" applyFont="1" applyFill="1" applyBorder="1" applyProtection="1"/>
    <xf numFmtId="8" fontId="53" fillId="7" borderId="10" xfId="25" applyNumberFormat="1" applyFont="1" applyFill="1" applyBorder="1" applyProtection="1"/>
    <xf numFmtId="8" fontId="44" fillId="7" borderId="8" xfId="10" applyNumberFormat="1" applyFont="1" applyFill="1" applyBorder="1" applyProtection="1"/>
    <xf numFmtId="8" fontId="53" fillId="7" borderId="8" xfId="10" applyNumberFormat="1" applyFont="1" applyFill="1" applyBorder="1" applyProtection="1"/>
    <xf numFmtId="8" fontId="53" fillId="7" borderId="60" xfId="10" applyNumberFormat="1" applyFont="1" applyFill="1" applyBorder="1" applyProtection="1"/>
    <xf numFmtId="8" fontId="44" fillId="7" borderId="4" xfId="25" applyNumberFormat="1" applyFont="1" applyFill="1" applyBorder="1" applyProtection="1"/>
    <xf numFmtId="8" fontId="44" fillId="7" borderId="59" xfId="25" applyNumberFormat="1" applyFont="1" applyFill="1" applyBorder="1" applyProtection="1"/>
    <xf numFmtId="172" fontId="44" fillId="7" borderId="4" xfId="25" applyNumberFormat="1" applyFont="1" applyFill="1" applyBorder="1" applyAlignment="1" applyProtection="1">
      <alignment horizontal="center"/>
    </xf>
    <xf numFmtId="0" fontId="34" fillId="7" borderId="0" xfId="25" applyFont="1" applyFill="1" applyBorder="1" applyProtection="1"/>
    <xf numFmtId="0" fontId="30" fillId="7" borderId="0" xfId="25" applyFont="1" applyFill="1" applyBorder="1" applyProtection="1"/>
    <xf numFmtId="8" fontId="53" fillId="7" borderId="60" xfId="9" applyNumberFormat="1" applyFont="1" applyFill="1" applyBorder="1" applyProtection="1"/>
    <xf numFmtId="172" fontId="44" fillId="7" borderId="6" xfId="9" applyNumberFormat="1" applyFont="1" applyFill="1" applyBorder="1" applyProtection="1"/>
    <xf numFmtId="172" fontId="44" fillId="7" borderId="4" xfId="25" applyNumberFormat="1" applyFont="1" applyFill="1" applyBorder="1" applyProtection="1"/>
    <xf numFmtId="172" fontId="53" fillId="7" borderId="4" xfId="25" applyNumberFormat="1" applyFont="1" applyFill="1" applyBorder="1" applyProtection="1"/>
    <xf numFmtId="0" fontId="32" fillId="7" borderId="0" xfId="25" applyFont="1" applyFill="1" applyBorder="1" applyProtection="1"/>
    <xf numFmtId="0" fontId="55" fillId="7" borderId="0" xfId="25" applyFont="1" applyFill="1" applyBorder="1" applyProtection="1"/>
    <xf numFmtId="0" fontId="36" fillId="7" borderId="0" xfId="25" applyFont="1" applyFill="1" applyBorder="1" applyAlignment="1" applyProtection="1">
      <alignment horizontal="center" wrapText="1"/>
    </xf>
    <xf numFmtId="0" fontId="32" fillId="7" borderId="0" xfId="25" applyFont="1" applyFill="1" applyBorder="1" applyAlignment="1" applyProtection="1">
      <alignment horizontal="center" wrapText="1"/>
    </xf>
    <xf numFmtId="0" fontId="7" fillId="7" borderId="8" xfId="25" applyFont="1" applyFill="1" applyBorder="1"/>
    <xf numFmtId="0" fontId="7" fillId="7" borderId="11" xfId="25" applyFont="1" applyFill="1" applyBorder="1" applyAlignment="1">
      <alignment horizontal="center" wrapText="1"/>
    </xf>
    <xf numFmtId="0" fontId="7" fillId="7" borderId="10" xfId="25" applyFont="1" applyFill="1" applyBorder="1" applyAlignment="1">
      <alignment horizontal="center" wrapText="1"/>
    </xf>
    <xf numFmtId="0" fontId="20" fillId="7" borderId="4" xfId="25" applyFont="1" applyFill="1" applyBorder="1" applyAlignment="1">
      <alignment horizontal="center" wrapText="1"/>
    </xf>
    <xf numFmtId="0" fontId="20" fillId="7" borderId="4" xfId="25" applyFont="1" applyFill="1" applyBorder="1" applyAlignment="1">
      <alignment horizontal="center" vertical="center" wrapText="1"/>
    </xf>
    <xf numFmtId="0" fontId="7" fillId="7" borderId="8" xfId="25" applyFill="1" applyBorder="1" applyAlignment="1">
      <alignment horizontal="center" wrapText="1"/>
    </xf>
    <xf numFmtId="0" fontId="7" fillId="7" borderId="11" xfId="25" applyFill="1" applyBorder="1" applyAlignment="1">
      <alignment horizontal="center" wrapText="1"/>
    </xf>
    <xf numFmtId="0" fontId="20" fillId="7" borderId="10" xfId="25" applyFont="1" applyFill="1" applyBorder="1" applyAlignment="1">
      <alignment horizontal="center" wrapText="1"/>
    </xf>
    <xf numFmtId="169" fontId="20" fillId="7" borderId="26" xfId="25" applyNumberFormat="1" applyFont="1" applyFill="1" applyBorder="1"/>
    <xf numFmtId="169" fontId="27" fillId="7" borderId="4" xfId="25" applyNumberFormat="1" applyFont="1" applyFill="1" applyBorder="1"/>
    <xf numFmtId="169" fontId="28" fillId="7" borderId="4" xfId="25" applyNumberFormat="1" applyFont="1" applyFill="1" applyBorder="1" applyAlignment="1">
      <alignment horizontal="center"/>
    </xf>
    <xf numFmtId="6" fontId="28" fillId="7" borderId="4" xfId="25" applyNumberFormat="1" applyFont="1" applyFill="1" applyBorder="1" applyAlignment="1">
      <alignment horizontal="center"/>
    </xf>
    <xf numFmtId="10" fontId="28" fillId="7" borderId="4" xfId="28" applyNumberFormat="1" applyFont="1" applyFill="1" applyBorder="1" applyAlignment="1">
      <alignment horizontal="center"/>
    </xf>
    <xf numFmtId="172" fontId="3" fillId="7" borderId="4" xfId="8" applyNumberFormat="1" applyFont="1" applyFill="1" applyBorder="1"/>
    <xf numFmtId="172" fontId="27" fillId="7" borderId="4" xfId="8" applyNumberFormat="1" applyFont="1" applyFill="1" applyBorder="1"/>
    <xf numFmtId="0" fontId="7" fillId="7" borderId="2" xfId="0" applyFont="1" applyFill="1" applyBorder="1"/>
    <xf numFmtId="0" fontId="20" fillId="7" borderId="4" xfId="0" applyFont="1" applyFill="1" applyBorder="1"/>
    <xf numFmtId="0" fontId="20" fillId="7" borderId="4" xfId="0" applyFont="1" applyFill="1" applyBorder="1" applyAlignment="1">
      <alignment horizontal="center"/>
    </xf>
    <xf numFmtId="8" fontId="20" fillId="7" borderId="4" xfId="0" applyNumberFormat="1" applyFont="1" applyFill="1" applyBorder="1" applyAlignment="1">
      <alignment horizontal="center"/>
    </xf>
    <xf numFmtId="0" fontId="22" fillId="5" borderId="26" xfId="0" applyFont="1" applyFill="1" applyBorder="1" applyProtection="1">
      <protection locked="0"/>
    </xf>
    <xf numFmtId="0" fontId="12" fillId="5" borderId="4" xfId="0" applyFont="1" applyFill="1" applyBorder="1" applyProtection="1">
      <protection locked="0"/>
    </xf>
    <xf numFmtId="9" fontId="7" fillId="5" borderId="4" xfId="0" applyNumberFormat="1" applyFont="1" applyFill="1" applyBorder="1" applyAlignment="1" applyProtection="1">
      <alignment horizontal="center"/>
      <protection locked="0"/>
    </xf>
    <xf numFmtId="0" fontId="22" fillId="5" borderId="26" xfId="0" quotePrefix="1" applyFont="1" applyFill="1" applyBorder="1" applyProtection="1">
      <protection locked="0"/>
    </xf>
    <xf numFmtId="0" fontId="7" fillId="5" borderId="4" xfId="0" applyFont="1" applyFill="1" applyBorder="1" applyProtection="1">
      <protection locked="0"/>
    </xf>
    <xf numFmtId="8" fontId="20" fillId="5" borderId="4" xfId="4" applyNumberFormat="1" applyFont="1" applyFill="1" applyBorder="1" applyProtection="1">
      <protection locked="0"/>
    </xf>
    <xf numFmtId="0" fontId="7" fillId="5" borderId="4" xfId="0" applyFont="1" applyFill="1" applyBorder="1" applyAlignment="1" applyProtection="1">
      <alignment horizontal="center"/>
      <protection locked="0"/>
    </xf>
    <xf numFmtId="8" fontId="7" fillId="6" borderId="4" xfId="11" applyNumberFormat="1" applyFont="1" applyFill="1" applyBorder="1" applyAlignment="1" applyProtection="1">
      <alignment horizontal="right"/>
      <protection locked="0"/>
    </xf>
    <xf numFmtId="0" fontId="22" fillId="5" borderId="26" xfId="25" quotePrefix="1" applyFont="1" applyFill="1" applyBorder="1" applyAlignment="1" applyProtection="1">
      <alignment horizontal="center"/>
      <protection locked="0"/>
    </xf>
    <xf numFmtId="0" fontId="22" fillId="5" borderId="26" xfId="25" applyFont="1" applyFill="1" applyBorder="1" applyAlignment="1" applyProtection="1">
      <alignment horizontal="center"/>
      <protection locked="0"/>
    </xf>
    <xf numFmtId="0" fontId="7" fillId="7" borderId="2" xfId="25" applyFont="1" applyFill="1" applyBorder="1" applyAlignment="1">
      <alignment horizontal="left"/>
    </xf>
    <xf numFmtId="0" fontId="7" fillId="7" borderId="25" xfId="25" applyFont="1" applyFill="1" applyBorder="1" applyAlignment="1">
      <alignment horizontal="left"/>
    </xf>
    <xf numFmtId="0" fontId="7" fillId="7" borderId="26" xfId="25" applyFont="1" applyFill="1" applyBorder="1" applyAlignment="1">
      <alignment horizontal="left"/>
    </xf>
    <xf numFmtId="6" fontId="7" fillId="6" borderId="4" xfId="25" applyNumberFormat="1" applyFont="1" applyFill="1" applyBorder="1" applyProtection="1">
      <protection locked="0"/>
    </xf>
    <xf numFmtId="8" fontId="7" fillId="6" borderId="4" xfId="8" applyNumberFormat="1" applyFont="1" applyFill="1" applyBorder="1" applyProtection="1">
      <protection locked="0"/>
    </xf>
    <xf numFmtId="8" fontId="30" fillId="6" borderId="4" xfId="8" applyNumberFormat="1" applyFont="1" applyFill="1" applyBorder="1" applyProtection="1">
      <protection locked="0"/>
    </xf>
    <xf numFmtId="8" fontId="7" fillId="6" borderId="30" xfId="8" applyNumberFormat="1" applyFont="1" applyFill="1" applyBorder="1" applyProtection="1">
      <protection locked="0"/>
    </xf>
    <xf numFmtId="0" fontId="34" fillId="7" borderId="4" xfId="25" applyFont="1" applyFill="1" applyBorder="1" applyAlignment="1" applyProtection="1">
      <alignment horizontal="center" vertical="center"/>
    </xf>
    <xf numFmtId="41" fontId="22" fillId="5" borderId="2" xfId="0" applyNumberFormat="1" applyFont="1" applyFill="1" applyBorder="1" applyProtection="1">
      <protection locked="0"/>
    </xf>
    <xf numFmtId="41" fontId="22" fillId="5" borderId="4" xfId="0" applyNumberFormat="1" applyFont="1" applyFill="1" applyBorder="1" applyProtection="1">
      <protection locked="0"/>
    </xf>
    <xf numFmtId="0" fontId="30" fillId="0" borderId="16" xfId="25" applyFont="1" applyBorder="1" applyProtection="1"/>
    <xf numFmtId="0" fontId="30" fillId="0" borderId="0" xfId="25" applyFont="1"/>
    <xf numFmtId="0" fontId="30" fillId="0" borderId="0" xfId="25" applyFont="1" applyBorder="1" applyProtection="1"/>
    <xf numFmtId="0" fontId="30" fillId="0" borderId="0" xfId="25" applyFont="1" applyFill="1" applyBorder="1" applyProtection="1"/>
    <xf numFmtId="41" fontId="22" fillId="5" borderId="31" xfId="0" applyNumberFormat="1" applyFont="1" applyFill="1" applyBorder="1" applyProtection="1">
      <protection locked="0"/>
    </xf>
    <xf numFmtId="41" fontId="25" fillId="0" borderId="0" xfId="0" applyNumberFormat="1" applyFont="1" applyBorder="1"/>
    <xf numFmtId="41" fontId="22" fillId="5" borderId="2" xfId="25" applyNumberFormat="1" applyFont="1" applyFill="1" applyBorder="1" applyProtection="1">
      <protection locked="0"/>
    </xf>
    <xf numFmtId="41" fontId="22" fillId="5" borderId="4" xfId="25" applyNumberFormat="1" applyFont="1" applyFill="1" applyBorder="1" applyProtection="1">
      <protection locked="0"/>
    </xf>
    <xf numFmtId="41" fontId="22" fillId="5" borderId="31" xfId="25" applyNumberFormat="1" applyFont="1" applyFill="1" applyBorder="1" applyProtection="1">
      <protection locked="0"/>
    </xf>
    <xf numFmtId="41" fontId="22" fillId="6" borderId="2" xfId="0" applyNumberFormat="1" applyFont="1" applyFill="1" applyBorder="1" applyProtection="1">
      <protection locked="0"/>
    </xf>
    <xf numFmtId="41" fontId="22" fillId="6" borderId="31" xfId="0" applyNumberFormat="1" applyFont="1" applyFill="1" applyBorder="1" applyProtection="1">
      <protection locked="0"/>
    </xf>
    <xf numFmtId="37" fontId="32" fillId="7" borderId="0" xfId="25" applyNumberFormat="1" applyFont="1" applyFill="1" applyBorder="1" applyAlignment="1" applyProtection="1">
      <alignment horizontal="center"/>
    </xf>
    <xf numFmtId="49" fontId="32" fillId="7" borderId="0" xfId="25" applyNumberFormat="1" applyFont="1" applyFill="1" applyAlignment="1" applyProtection="1">
      <alignment horizontal="center"/>
    </xf>
    <xf numFmtId="37" fontId="55" fillId="7" borderId="0" xfId="25" applyNumberFormat="1" applyFont="1" applyFill="1" applyBorder="1" applyAlignment="1" applyProtection="1">
      <alignment horizontal="center"/>
    </xf>
    <xf numFmtId="0" fontId="33" fillId="7" borderId="0" xfId="0" applyFont="1" applyFill="1" applyBorder="1" applyAlignment="1"/>
    <xf numFmtId="0" fontId="33" fillId="7" borderId="33" xfId="0" applyFont="1" applyFill="1" applyBorder="1" applyAlignment="1"/>
    <xf numFmtId="6" fontId="57" fillId="7" borderId="32" xfId="8" applyNumberFormat="1" applyFont="1" applyFill="1" applyBorder="1" applyAlignment="1" applyProtection="1"/>
    <xf numFmtId="37" fontId="32" fillId="7" borderId="0" xfId="25" applyNumberFormat="1" applyFont="1" applyFill="1" applyBorder="1" applyAlignment="1" applyProtection="1">
      <alignment horizontal="left"/>
    </xf>
    <xf numFmtId="37" fontId="38" fillId="6" borderId="3" xfId="0" applyNumberFormat="1" applyFont="1" applyFill="1" applyBorder="1" applyAlignment="1" applyProtection="1">
      <alignment horizontal="left"/>
      <protection locked="0"/>
    </xf>
    <xf numFmtId="0" fontId="38" fillId="6" borderId="3" xfId="0" applyFont="1" applyFill="1" applyBorder="1" applyAlignment="1" applyProtection="1">
      <alignment horizontal="left"/>
      <protection locked="0"/>
    </xf>
    <xf numFmtId="0" fontId="38" fillId="6" borderId="13" xfId="0" applyFont="1" applyFill="1" applyBorder="1" applyAlignment="1" applyProtection="1">
      <alignment horizontal="left"/>
      <protection locked="0"/>
    </xf>
    <xf numFmtId="14" fontId="38" fillId="6" borderId="3" xfId="0" applyNumberFormat="1" applyFont="1" applyFill="1" applyBorder="1" applyAlignment="1" applyProtection="1">
      <alignment horizontal="left"/>
      <protection locked="0"/>
    </xf>
    <xf numFmtId="14" fontId="38" fillId="6" borderId="13" xfId="0" applyNumberFormat="1" applyFont="1" applyFill="1" applyBorder="1" applyAlignment="1" applyProtection="1">
      <alignment horizontal="left"/>
      <protection locked="0"/>
    </xf>
    <xf numFmtId="37" fontId="34" fillId="7" borderId="0" xfId="0" applyNumberFormat="1" applyFont="1" applyFill="1" applyBorder="1" applyAlignment="1" applyProtection="1">
      <alignment horizontal="center"/>
    </xf>
    <xf numFmtId="0" fontId="34" fillId="7" borderId="0" xfId="0" applyFont="1" applyFill="1" applyBorder="1" applyAlignment="1" applyProtection="1">
      <alignment horizontal="center"/>
    </xf>
    <xf numFmtId="0" fontId="24" fillId="6" borderId="2" xfId="0" applyFont="1" applyFill="1" applyBorder="1" applyAlignment="1" applyProtection="1">
      <alignment horizontal="left" wrapText="1"/>
    </xf>
    <xf numFmtId="0" fontId="24" fillId="6" borderId="26" xfId="0" applyFont="1" applyFill="1" applyBorder="1" applyAlignment="1" applyProtection="1">
      <alignment horizontal="left" wrapText="1"/>
    </xf>
    <xf numFmtId="37" fontId="51" fillId="6" borderId="2" xfId="0" applyNumberFormat="1" applyFont="1" applyFill="1" applyBorder="1" applyAlignment="1" applyProtection="1">
      <alignment horizontal="left"/>
      <protection locked="0"/>
    </xf>
    <xf numFmtId="37" fontId="51" fillId="6" borderId="25" xfId="0" applyNumberFormat="1" applyFont="1" applyFill="1" applyBorder="1" applyAlignment="1" applyProtection="1">
      <alignment horizontal="left"/>
      <protection locked="0"/>
    </xf>
    <xf numFmtId="37" fontId="51" fillId="6" borderId="26" xfId="0" applyNumberFormat="1" applyFont="1" applyFill="1" applyBorder="1" applyAlignment="1" applyProtection="1">
      <alignment horizontal="left"/>
      <protection locked="0"/>
    </xf>
    <xf numFmtId="37" fontId="39" fillId="7" borderId="0" xfId="0" applyNumberFormat="1" applyFont="1" applyFill="1" applyBorder="1" applyAlignment="1" applyProtection="1">
      <alignment horizontal="right" wrapText="1"/>
    </xf>
    <xf numFmtId="37" fontId="39" fillId="7" borderId="5" xfId="0" applyNumberFormat="1" applyFont="1" applyFill="1" applyBorder="1" applyAlignment="1" applyProtection="1">
      <alignment horizontal="right" wrapText="1"/>
    </xf>
    <xf numFmtId="0" fontId="38" fillId="7" borderId="2" xfId="0" applyFont="1" applyFill="1" applyBorder="1" applyAlignment="1" applyProtection="1">
      <alignment horizontal="center"/>
    </xf>
    <xf numFmtId="0" fontId="38" fillId="7" borderId="25" xfId="0" applyFont="1" applyFill="1" applyBorder="1" applyAlignment="1" applyProtection="1">
      <alignment horizontal="center"/>
    </xf>
    <xf numFmtId="0" fontId="38" fillId="7" borderId="26" xfId="0" applyFont="1" applyFill="1" applyBorder="1" applyAlignment="1" applyProtection="1">
      <alignment horizontal="center"/>
    </xf>
    <xf numFmtId="0" fontId="51" fillId="6" borderId="2" xfId="4" applyNumberFormat="1" applyFont="1" applyFill="1" applyBorder="1" applyAlignment="1" applyProtection="1">
      <alignment horizontal="center"/>
      <protection locked="0"/>
    </xf>
    <xf numFmtId="0" fontId="51" fillId="6" borderId="25" xfId="4" applyNumberFormat="1" applyFont="1" applyFill="1" applyBorder="1" applyAlignment="1" applyProtection="1">
      <alignment horizontal="center"/>
      <protection locked="0"/>
    </xf>
    <xf numFmtId="0" fontId="51" fillId="6" borderId="26" xfId="4" applyNumberFormat="1" applyFont="1" applyFill="1" applyBorder="1" applyAlignment="1" applyProtection="1">
      <alignment horizontal="center"/>
      <protection locked="0"/>
    </xf>
    <xf numFmtId="49" fontId="51" fillId="6" borderId="2" xfId="0" applyNumberFormat="1" applyFont="1" applyFill="1" applyBorder="1" applyAlignment="1" applyProtection="1">
      <alignment horizontal="left"/>
      <protection locked="0"/>
    </xf>
    <xf numFmtId="49" fontId="51" fillId="6" borderId="25" xfId="0" applyNumberFormat="1" applyFont="1" applyFill="1" applyBorder="1" applyAlignment="1" applyProtection="1">
      <alignment horizontal="left"/>
      <protection locked="0"/>
    </xf>
    <xf numFmtId="49" fontId="51" fillId="6" borderId="26" xfId="0" applyNumberFormat="1" applyFont="1" applyFill="1" applyBorder="1" applyAlignment="1" applyProtection="1">
      <alignment horizontal="left"/>
      <protection locked="0"/>
    </xf>
    <xf numFmtId="0" fontId="51" fillId="6" borderId="2" xfId="0" applyNumberFormat="1" applyFont="1" applyFill="1" applyBorder="1" applyAlignment="1" applyProtection="1">
      <alignment horizontal="left"/>
      <protection locked="0"/>
    </xf>
    <xf numFmtId="0" fontId="51" fillId="6" borderId="25" xfId="0" applyNumberFormat="1" applyFont="1" applyFill="1" applyBorder="1" applyAlignment="1" applyProtection="1">
      <alignment horizontal="left"/>
      <protection locked="0"/>
    </xf>
    <xf numFmtId="0" fontId="51" fillId="6" borderId="26" xfId="0" applyNumberFormat="1" applyFont="1" applyFill="1" applyBorder="1" applyAlignment="1" applyProtection="1">
      <alignment horizontal="left"/>
      <protection locked="0"/>
    </xf>
    <xf numFmtId="0" fontId="38" fillId="7" borderId="0" xfId="25" applyFont="1" applyFill="1" applyBorder="1" applyAlignment="1" applyProtection="1">
      <alignment horizontal="center"/>
    </xf>
    <xf numFmtId="0" fontId="24" fillId="6" borderId="2" xfId="0" applyFont="1" applyFill="1" applyBorder="1" applyAlignment="1">
      <alignment horizontal="left" wrapText="1"/>
    </xf>
    <xf numFmtId="0" fontId="24" fillId="6" borderId="26" xfId="0" applyFont="1" applyFill="1" applyBorder="1" applyAlignment="1">
      <alignment horizontal="left" wrapText="1"/>
    </xf>
    <xf numFmtId="49" fontId="36" fillId="7" borderId="4" xfId="25" applyNumberFormat="1" applyFont="1" applyFill="1" applyBorder="1" applyAlignment="1" applyProtection="1">
      <alignment horizontal="left"/>
    </xf>
    <xf numFmtId="0" fontId="52" fillId="6" borderId="6" xfId="25" applyFont="1" applyFill="1" applyBorder="1" applyAlignment="1" applyProtection="1">
      <alignment horizontal="left"/>
      <protection locked="0"/>
    </xf>
    <xf numFmtId="37" fontId="52" fillId="6" borderId="6" xfId="25" applyNumberFormat="1" applyFont="1" applyFill="1" applyBorder="1" applyAlignment="1" applyProtection="1">
      <alignment horizontal="left"/>
      <protection locked="0"/>
    </xf>
    <xf numFmtId="14" fontId="38" fillId="7" borderId="6" xfId="25" applyNumberFormat="1" applyFont="1" applyFill="1" applyBorder="1" applyAlignment="1" applyProtection="1">
      <alignment horizontal="center"/>
    </xf>
    <xf numFmtId="0" fontId="4" fillId="6" borderId="6" xfId="14" applyFill="1" applyBorder="1" applyAlignment="1" applyProtection="1">
      <alignment horizontal="left"/>
      <protection locked="0"/>
    </xf>
    <xf numFmtId="0" fontId="3" fillId="5" borderId="23" xfId="0" applyFont="1" applyFill="1" applyBorder="1" applyAlignment="1">
      <alignment horizontal="left" wrapText="1"/>
    </xf>
    <xf numFmtId="0" fontId="3" fillId="5" borderId="26" xfId="0" applyFont="1" applyFill="1" applyBorder="1" applyAlignment="1">
      <alignment horizontal="left" wrapText="1"/>
    </xf>
    <xf numFmtId="0" fontId="3" fillId="7" borderId="63" xfId="25" applyFont="1" applyFill="1" applyBorder="1" applyAlignment="1">
      <alignment horizontal="center"/>
    </xf>
    <xf numFmtId="0" fontId="3" fillId="7" borderId="4" xfId="25" applyFont="1" applyFill="1" applyBorder="1" applyAlignment="1">
      <alignment horizontal="center"/>
    </xf>
    <xf numFmtId="0" fontId="3" fillId="7" borderId="31" xfId="25" applyFont="1" applyFill="1" applyBorder="1" applyAlignment="1">
      <alignment horizontal="center"/>
    </xf>
    <xf numFmtId="0" fontId="3" fillId="7" borderId="4" xfId="25" applyFont="1" applyFill="1" applyBorder="1" applyAlignment="1">
      <alignment horizontal="left"/>
    </xf>
    <xf numFmtId="0" fontId="28" fillId="7" borderId="9" xfId="25" applyFont="1" applyFill="1" applyBorder="1" applyAlignment="1">
      <alignment horizontal="center"/>
    </xf>
    <xf numFmtId="0" fontId="28" fillId="7" borderId="24" xfId="25" applyFont="1" applyFill="1" applyBorder="1" applyAlignment="1">
      <alignment horizontal="center"/>
    </xf>
    <xf numFmtId="0" fontId="28" fillId="7" borderId="1" xfId="25" applyFont="1" applyFill="1" applyBorder="1" applyAlignment="1">
      <alignment horizontal="center"/>
    </xf>
    <xf numFmtId="0" fontId="28" fillId="7" borderId="17" xfId="25" applyFont="1" applyFill="1" applyBorder="1" applyAlignment="1">
      <alignment horizontal="center"/>
    </xf>
    <xf numFmtId="14" fontId="28" fillId="7" borderId="2" xfId="25" applyNumberFormat="1" applyFont="1" applyFill="1" applyBorder="1" applyAlignment="1">
      <alignment horizontal="center"/>
    </xf>
    <xf numFmtId="14" fontId="28" fillId="7" borderId="37" xfId="25" applyNumberFormat="1" applyFont="1" applyFill="1" applyBorder="1" applyAlignment="1">
      <alignment horizontal="center"/>
    </xf>
    <xf numFmtId="14" fontId="28" fillId="7" borderId="9" xfId="25" applyNumberFormat="1" applyFont="1" applyFill="1" applyBorder="1" applyAlignment="1">
      <alignment horizontal="center"/>
    </xf>
    <xf numFmtId="14" fontId="28" fillId="7" borderId="24" xfId="25" applyNumberFormat="1" applyFont="1" applyFill="1" applyBorder="1" applyAlignment="1">
      <alignment horizontal="center"/>
    </xf>
    <xf numFmtId="14" fontId="3" fillId="7" borderId="0" xfId="25" applyNumberFormat="1" applyFont="1" applyFill="1" applyBorder="1" applyAlignment="1"/>
    <xf numFmtId="0" fontId="3" fillId="6" borderId="23" xfId="0" applyFont="1" applyFill="1" applyBorder="1" applyAlignment="1">
      <alignment horizontal="left" wrapText="1"/>
    </xf>
    <xf numFmtId="0" fontId="3" fillId="6" borderId="26" xfId="0" applyFont="1" applyFill="1" applyBorder="1" applyAlignment="1">
      <alignment horizontal="left" wrapText="1"/>
    </xf>
    <xf numFmtId="0" fontId="7" fillId="7" borderId="2" xfId="25" applyFont="1" applyFill="1" applyBorder="1" applyAlignment="1">
      <alignment horizontal="center"/>
    </xf>
    <xf numFmtId="0" fontId="7" fillId="7" borderId="25" xfId="25" applyFont="1" applyFill="1" applyBorder="1" applyAlignment="1">
      <alignment horizontal="center"/>
    </xf>
    <xf numFmtId="0" fontId="7" fillId="7" borderId="26" xfId="25" applyFont="1" applyFill="1" applyBorder="1" applyAlignment="1">
      <alignment horizontal="center"/>
    </xf>
    <xf numFmtId="0" fontId="3" fillId="7" borderId="23" xfId="25" applyFont="1" applyFill="1" applyBorder="1" applyAlignment="1">
      <alignment horizontal="left"/>
    </xf>
    <xf numFmtId="0" fontId="3" fillId="7" borderId="26" xfId="25" applyFont="1" applyFill="1" applyBorder="1" applyAlignment="1">
      <alignment horizontal="left"/>
    </xf>
    <xf numFmtId="0" fontId="7" fillId="0" borderId="2" xfId="25" applyFont="1" applyFill="1" applyBorder="1" applyAlignment="1">
      <alignment horizontal="left"/>
    </xf>
    <xf numFmtId="0" fontId="7" fillId="0" borderId="25" xfId="25" applyFont="1" applyFill="1" applyBorder="1" applyAlignment="1">
      <alignment horizontal="left"/>
    </xf>
    <xf numFmtId="0" fontId="7" fillId="0" borderId="26" xfId="25" applyFont="1" applyFill="1" applyBorder="1" applyAlignment="1">
      <alignment horizontal="left"/>
    </xf>
    <xf numFmtId="0" fontId="3" fillId="7" borderId="23" xfId="25" applyFont="1" applyFill="1" applyBorder="1" applyAlignment="1">
      <alignment horizontal="left" wrapText="1"/>
    </xf>
    <xf numFmtId="0" fontId="3" fillId="7" borderId="25" xfId="25" applyFont="1" applyFill="1" applyBorder="1" applyAlignment="1">
      <alignment horizontal="left" wrapText="1"/>
    </xf>
    <xf numFmtId="0" fontId="3" fillId="7" borderId="26" xfId="25" applyFont="1" applyFill="1" applyBorder="1" applyAlignment="1">
      <alignment horizontal="left" wrapText="1"/>
    </xf>
    <xf numFmtId="0" fontId="27" fillId="7" borderId="4" xfId="25" applyFont="1" applyFill="1" applyBorder="1" applyAlignment="1">
      <alignment horizontal="center" wrapText="1"/>
    </xf>
    <xf numFmtId="0" fontId="12" fillId="7" borderId="2" xfId="25" applyFont="1" applyFill="1" applyBorder="1" applyAlignment="1">
      <alignment horizontal="center" vertical="center"/>
    </xf>
    <xf numFmtId="0" fontId="12" fillId="7" borderId="25" xfId="25" applyFont="1" applyFill="1" applyBorder="1" applyAlignment="1">
      <alignment horizontal="center" vertical="center"/>
    </xf>
    <xf numFmtId="0" fontId="12" fillId="7" borderId="26" xfId="25" applyFont="1" applyFill="1" applyBorder="1" applyAlignment="1">
      <alignment horizontal="center" vertical="center"/>
    </xf>
    <xf numFmtId="0" fontId="12" fillId="7" borderId="2" xfId="25" applyFont="1" applyFill="1" applyBorder="1" applyAlignment="1">
      <alignment horizontal="center"/>
    </xf>
    <xf numFmtId="0" fontId="12" fillId="7" borderId="25" xfId="25" applyFont="1" applyFill="1" applyBorder="1" applyAlignment="1">
      <alignment horizontal="center"/>
    </xf>
    <xf numFmtId="0" fontId="12" fillId="7" borderId="26" xfId="25" applyFont="1" applyFill="1" applyBorder="1" applyAlignment="1">
      <alignment horizontal="center"/>
    </xf>
    <xf numFmtId="0" fontId="7" fillId="5" borderId="2" xfId="25" applyFont="1" applyFill="1" applyBorder="1" applyAlignment="1" applyProtection="1">
      <alignment horizontal="left"/>
      <protection locked="0"/>
    </xf>
    <xf numFmtId="0" fontId="7" fillId="5" borderId="25" xfId="25" applyFont="1" applyFill="1" applyBorder="1" applyAlignment="1" applyProtection="1">
      <alignment horizontal="left"/>
      <protection locked="0"/>
    </xf>
    <xf numFmtId="0" fontId="7" fillId="5" borderId="26" xfId="25" applyFont="1" applyFill="1" applyBorder="1" applyAlignment="1" applyProtection="1">
      <alignment horizontal="left"/>
      <protection locked="0"/>
    </xf>
    <xf numFmtId="0" fontId="20" fillId="7" borderId="0" xfId="25" applyFont="1" applyFill="1" applyBorder="1" applyAlignment="1">
      <alignment horizontal="center" wrapText="1"/>
    </xf>
    <xf numFmtId="0" fontId="20" fillId="7" borderId="17" xfId="25" applyFont="1" applyFill="1" applyBorder="1" applyAlignment="1">
      <alignment horizontal="center" wrapText="1"/>
    </xf>
    <xf numFmtId="0" fontId="27" fillId="7" borderId="0" xfId="25" applyFont="1" applyFill="1" applyBorder="1" applyAlignment="1">
      <alignment horizontal="center" wrapText="1"/>
    </xf>
    <xf numFmtId="0" fontId="27" fillId="7" borderId="2" xfId="25" applyFont="1" applyFill="1" applyBorder="1" applyAlignment="1">
      <alignment horizontal="center" wrapText="1"/>
    </xf>
    <xf numFmtId="0" fontId="27" fillId="7" borderId="25" xfId="25" applyFont="1" applyFill="1" applyBorder="1" applyAlignment="1">
      <alignment horizontal="center" wrapText="1"/>
    </xf>
    <xf numFmtId="0" fontId="27" fillId="7" borderId="26" xfId="25" applyFont="1" applyFill="1" applyBorder="1" applyAlignment="1">
      <alignment horizontal="center" wrapText="1"/>
    </xf>
    <xf numFmtId="0" fontId="59" fillId="7" borderId="20" xfId="25" applyFont="1" applyFill="1" applyBorder="1" applyAlignment="1">
      <alignment horizontal="left"/>
    </xf>
    <xf numFmtId="0" fontId="59" fillId="7" borderId="15" xfId="25" applyFont="1" applyFill="1" applyBorder="1" applyAlignment="1">
      <alignment horizontal="left"/>
    </xf>
    <xf numFmtId="0" fontId="25" fillId="7" borderId="64" xfId="25" applyFont="1" applyFill="1" applyBorder="1" applyAlignment="1">
      <alignment horizontal="left"/>
    </xf>
    <xf numFmtId="0" fontId="25" fillId="7" borderId="51" xfId="25" applyFont="1" applyFill="1" applyBorder="1" applyAlignment="1">
      <alignment horizontal="left"/>
    </xf>
    <xf numFmtId="0" fontId="25" fillId="7" borderId="65" xfId="25" applyFont="1" applyFill="1" applyBorder="1" applyAlignment="1">
      <alignment horizontal="left"/>
    </xf>
    <xf numFmtId="0" fontId="58" fillId="7" borderId="2" xfId="25" applyFont="1" applyFill="1" applyBorder="1" applyAlignment="1">
      <alignment horizontal="left" vertical="center"/>
    </xf>
    <xf numFmtId="0" fontId="58" fillId="7" borderId="25" xfId="25" applyFont="1" applyFill="1" applyBorder="1" applyAlignment="1">
      <alignment horizontal="left" vertical="center"/>
    </xf>
    <xf numFmtId="0" fontId="58" fillId="7" borderId="26" xfId="25" applyFont="1" applyFill="1" applyBorder="1" applyAlignment="1">
      <alignment horizontal="left" vertical="center"/>
    </xf>
    <xf numFmtId="0" fontId="58" fillId="0" borderId="2" xfId="25" applyFont="1" applyFill="1" applyBorder="1" applyAlignment="1">
      <alignment horizontal="left" vertical="center"/>
    </xf>
    <xf numFmtId="0" fontId="58" fillId="0" borderId="25" xfId="25" applyFont="1" applyFill="1" applyBorder="1" applyAlignment="1">
      <alignment horizontal="left" vertical="center"/>
    </xf>
    <xf numFmtId="0" fontId="58" fillId="0" borderId="26" xfId="25" applyFont="1" applyFill="1" applyBorder="1" applyAlignment="1">
      <alignment horizontal="left" vertical="center"/>
    </xf>
    <xf numFmtId="0" fontId="27" fillId="7" borderId="2" xfId="25" applyFont="1" applyFill="1" applyBorder="1" applyAlignment="1">
      <alignment horizontal="left" wrapText="1"/>
    </xf>
    <xf numFmtId="0" fontId="27" fillId="7" borderId="25" xfId="25" applyFont="1" applyFill="1" applyBorder="1" applyAlignment="1">
      <alignment horizontal="left" wrapText="1"/>
    </xf>
    <xf numFmtId="0" fontId="27" fillId="7" borderId="26" xfId="25" applyFont="1" applyFill="1" applyBorder="1" applyAlignment="1">
      <alignment horizontal="left" wrapText="1"/>
    </xf>
    <xf numFmtId="0" fontId="59" fillId="0" borderId="20" xfId="25" applyFont="1" applyFill="1" applyBorder="1" applyAlignment="1">
      <alignment horizontal="left"/>
    </xf>
    <xf numFmtId="0" fontId="59" fillId="0" borderId="15" xfId="25" applyFont="1" applyFill="1" applyBorder="1" applyAlignment="1">
      <alignment horizontal="left"/>
    </xf>
    <xf numFmtId="0" fontId="25" fillId="0" borderId="64" xfId="25" applyFont="1" applyFill="1" applyBorder="1" applyAlignment="1">
      <alignment horizontal="left"/>
    </xf>
    <xf numFmtId="0" fontId="25" fillId="0" borderId="51" xfId="25" applyFont="1" applyFill="1" applyBorder="1" applyAlignment="1">
      <alignment horizontal="left"/>
    </xf>
    <xf numFmtId="0" fontId="25" fillId="0" borderId="65" xfId="25" applyFont="1" applyFill="1" applyBorder="1" applyAlignment="1">
      <alignment horizontal="left"/>
    </xf>
    <xf numFmtId="0" fontId="25" fillId="7" borderId="2" xfId="25" applyFont="1" applyFill="1" applyBorder="1" applyAlignment="1">
      <alignment horizontal="center" wrapText="1"/>
    </xf>
    <xf numFmtId="0" fontId="25" fillId="7" borderId="26" xfId="25" applyFont="1" applyFill="1" applyBorder="1" applyAlignment="1">
      <alignment horizontal="center" wrapText="1"/>
    </xf>
    <xf numFmtId="0" fontId="24" fillId="0" borderId="0" xfId="25" applyFont="1" applyBorder="1" applyAlignment="1">
      <alignment horizontal="right"/>
    </xf>
    <xf numFmtId="0" fontId="24" fillId="0" borderId="5" xfId="25" applyFont="1" applyBorder="1" applyAlignment="1">
      <alignment horizontal="right"/>
    </xf>
    <xf numFmtId="0" fontId="3" fillId="0" borderId="23" xfId="25" applyFont="1" applyFill="1" applyBorder="1" applyAlignment="1">
      <alignment horizontal="left" wrapText="1"/>
    </xf>
    <xf numFmtId="0" fontId="3" fillId="0" borderId="25" xfId="25" applyFont="1" applyFill="1" applyBorder="1" applyAlignment="1">
      <alignment horizontal="left" wrapText="1"/>
    </xf>
    <xf numFmtId="0" fontId="3" fillId="0" borderId="26" xfId="25" applyFont="1" applyFill="1" applyBorder="1" applyAlignment="1">
      <alignment horizontal="left" wrapText="1"/>
    </xf>
    <xf numFmtId="0" fontId="3" fillId="5" borderId="23" xfId="25" applyFont="1" applyFill="1" applyBorder="1" applyAlignment="1">
      <alignment horizontal="left" wrapText="1"/>
    </xf>
    <xf numFmtId="0" fontId="3" fillId="5" borderId="25" xfId="25" applyFont="1" applyFill="1" applyBorder="1" applyAlignment="1">
      <alignment horizontal="left" wrapText="1"/>
    </xf>
    <xf numFmtId="0" fontId="3" fillId="5" borderId="26" xfId="25" applyFont="1" applyFill="1" applyBorder="1" applyAlignment="1">
      <alignment horizontal="left" wrapText="1"/>
    </xf>
    <xf numFmtId="14" fontId="3" fillId="0" borderId="0" xfId="25" applyNumberFormat="1" applyFont="1" applyBorder="1" applyAlignment="1"/>
    <xf numFmtId="0" fontId="3" fillId="0" borderId="0" xfId="25" applyFont="1" applyBorder="1" applyAlignment="1"/>
    <xf numFmtId="0" fontId="3" fillId="0" borderId="20" xfId="25" applyFont="1" applyBorder="1" applyAlignment="1">
      <alignment horizontal="right"/>
    </xf>
    <xf numFmtId="0" fontId="7" fillId="0" borderId="15" xfId="25" applyFont="1" applyBorder="1" applyAlignment="1">
      <alignment horizontal="right"/>
    </xf>
    <xf numFmtId="0" fontId="7" fillId="0" borderId="0" xfId="25" applyFont="1" applyBorder="1" applyAlignment="1">
      <alignment horizontal="right"/>
    </xf>
    <xf numFmtId="0" fontId="3" fillId="0" borderId="0" xfId="25" applyFont="1" applyBorder="1" applyAlignment="1">
      <alignment horizontal="right"/>
    </xf>
    <xf numFmtId="0" fontId="3" fillId="0" borderId="17" xfId="25" applyFont="1" applyBorder="1" applyAlignment="1">
      <alignment horizontal="right"/>
    </xf>
    <xf numFmtId="14" fontId="3" fillId="0" borderId="17" xfId="25" applyNumberFormat="1" applyFont="1" applyBorder="1" applyAlignment="1"/>
    <xf numFmtId="0" fontId="25" fillId="0" borderId="3" xfId="25" applyFont="1" applyFill="1" applyBorder="1" applyAlignment="1">
      <alignment horizontal="left"/>
    </xf>
    <xf numFmtId="0" fontId="3" fillId="7" borderId="22" xfId="25" applyFont="1" applyFill="1" applyBorder="1" applyAlignment="1">
      <alignment horizontal="left" wrapText="1"/>
    </xf>
    <xf numFmtId="0" fontId="3" fillId="7" borderId="6" xfId="25" applyFont="1" applyFill="1" applyBorder="1" applyAlignment="1">
      <alignment horizontal="left" wrapText="1"/>
    </xf>
    <xf numFmtId="0" fontId="3" fillId="7" borderId="7" xfId="25" applyFont="1" applyFill="1" applyBorder="1" applyAlignment="1">
      <alignment horizontal="left" wrapText="1"/>
    </xf>
    <xf numFmtId="0" fontId="27" fillId="7" borderId="25" xfId="0" applyFont="1" applyFill="1" applyBorder="1" applyAlignment="1">
      <alignment horizontal="left" wrapText="1"/>
    </xf>
    <xf numFmtId="0" fontId="27" fillId="7" borderId="26" xfId="0" applyFont="1" applyFill="1" applyBorder="1" applyAlignment="1">
      <alignment horizontal="left" wrapText="1"/>
    </xf>
    <xf numFmtId="0" fontId="3" fillId="5" borderId="25" xfId="0" applyFont="1" applyFill="1" applyBorder="1" applyAlignment="1">
      <alignment horizontal="left" wrapText="1"/>
    </xf>
    <xf numFmtId="0" fontId="25" fillId="0" borderId="3" xfId="0" applyFont="1" applyFill="1" applyBorder="1" applyAlignment="1">
      <alignment horizontal="left"/>
    </xf>
    <xf numFmtId="0" fontId="59" fillId="0" borderId="20" xfId="0" applyFont="1" applyFill="1" applyBorder="1" applyAlignment="1">
      <alignment horizontal="left"/>
    </xf>
    <xf numFmtId="0" fontId="59" fillId="0" borderId="15" xfId="0" applyFont="1" applyFill="1" applyBorder="1" applyAlignment="1">
      <alignment horizontal="left"/>
    </xf>
    <xf numFmtId="0" fontId="27" fillId="7" borderId="2" xfId="0" applyFont="1" applyFill="1" applyBorder="1" applyAlignment="1">
      <alignment horizontal="center" wrapText="1"/>
    </xf>
    <xf numFmtId="0" fontId="27" fillId="7" borderId="25" xfId="0" applyFont="1" applyFill="1" applyBorder="1" applyAlignment="1">
      <alignment horizontal="center" wrapText="1"/>
    </xf>
    <xf numFmtId="0" fontId="27" fillId="7" borderId="26" xfId="0" applyFont="1" applyFill="1" applyBorder="1" applyAlignment="1">
      <alignment horizontal="center" wrapText="1"/>
    </xf>
    <xf numFmtId="14" fontId="3" fillId="0" borderId="0" xfId="0" applyNumberFormat="1" applyFont="1" applyBorder="1" applyAlignment="1"/>
    <xf numFmtId="0" fontId="3" fillId="0" borderId="0" xfId="0" applyFont="1" applyBorder="1" applyAlignment="1"/>
    <xf numFmtId="0" fontId="58" fillId="7" borderId="25" xfId="0" applyFont="1" applyFill="1" applyBorder="1" applyAlignment="1">
      <alignment horizontal="left" vertical="center"/>
    </xf>
    <xf numFmtId="0" fontId="58" fillId="7" borderId="26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20" fillId="7" borderId="0" xfId="0" applyFont="1" applyFill="1" applyBorder="1" applyAlignment="1">
      <alignment horizontal="center" wrapText="1"/>
    </xf>
    <xf numFmtId="0" fontId="20" fillId="7" borderId="17" xfId="0" applyFont="1" applyFill="1" applyBorder="1" applyAlignment="1">
      <alignment horizontal="center" wrapText="1"/>
    </xf>
    <xf numFmtId="0" fontId="3" fillId="0" borderId="17" xfId="0" applyFont="1" applyBorder="1" applyAlignment="1">
      <alignment horizontal="right"/>
    </xf>
    <xf numFmtId="0" fontId="25" fillId="7" borderId="2" xfId="0" applyFont="1" applyFill="1" applyBorder="1" applyAlignment="1">
      <alignment horizontal="center" wrapText="1"/>
    </xf>
    <xf numFmtId="0" fontId="25" fillId="7" borderId="26" xfId="0" applyFont="1" applyFill="1" applyBorder="1" applyAlignment="1">
      <alignment horizontal="center" wrapText="1"/>
    </xf>
    <xf numFmtId="0" fontId="7" fillId="5" borderId="2" xfId="0" applyFont="1" applyFill="1" applyBorder="1" applyAlignment="1" applyProtection="1">
      <alignment horizontal="left"/>
      <protection locked="0"/>
    </xf>
    <xf numFmtId="0" fontId="7" fillId="5" borderId="25" xfId="0" applyFont="1" applyFill="1" applyBorder="1" applyAlignment="1" applyProtection="1">
      <alignment horizontal="left"/>
      <protection locked="0"/>
    </xf>
    <xf numFmtId="0" fontId="7" fillId="5" borderId="26" xfId="0" applyFont="1" applyFill="1" applyBorder="1" applyAlignment="1" applyProtection="1">
      <alignment horizontal="left"/>
      <protection locked="0"/>
    </xf>
    <xf numFmtId="0" fontId="27" fillId="7" borderId="2" xfId="0" applyFont="1" applyFill="1" applyBorder="1" applyAlignment="1">
      <alignment horizontal="left" wrapText="1"/>
    </xf>
    <xf numFmtId="0" fontId="58" fillId="7" borderId="2" xfId="0" applyFont="1" applyFill="1" applyBorder="1" applyAlignment="1">
      <alignment horizontal="left" vertical="center"/>
    </xf>
    <xf numFmtId="0" fontId="25" fillId="0" borderId="64" xfId="0" applyFont="1" applyFill="1" applyBorder="1" applyAlignment="1">
      <alignment horizontal="left"/>
    </xf>
    <xf numFmtId="0" fontId="25" fillId="0" borderId="51" xfId="0" applyFont="1" applyFill="1" applyBorder="1" applyAlignment="1">
      <alignment horizontal="left"/>
    </xf>
    <xf numFmtId="0" fontId="25" fillId="0" borderId="65" xfId="0" applyFont="1" applyFill="1" applyBorder="1" applyAlignment="1">
      <alignment horizontal="left"/>
    </xf>
    <xf numFmtId="0" fontId="24" fillId="0" borderId="0" xfId="0" applyFont="1" applyBorder="1" applyAlignment="1">
      <alignment horizontal="right"/>
    </xf>
    <xf numFmtId="0" fontId="24" fillId="0" borderId="5" xfId="0" applyFont="1" applyBorder="1" applyAlignment="1">
      <alignment horizontal="right"/>
    </xf>
    <xf numFmtId="0" fontId="3" fillId="0" borderId="23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27" fillId="7" borderId="4" xfId="0" applyFont="1" applyFill="1" applyBorder="1" applyAlignment="1">
      <alignment horizontal="center" wrapText="1"/>
    </xf>
    <xf numFmtId="0" fontId="27" fillId="7" borderId="0" xfId="0" applyFont="1" applyFill="1" applyBorder="1" applyAlignment="1">
      <alignment horizontal="center" wrapText="1"/>
    </xf>
    <xf numFmtId="0" fontId="12" fillId="7" borderId="2" xfId="0" applyFont="1" applyFill="1" applyBorder="1" applyAlignment="1">
      <alignment horizontal="center" vertical="center"/>
    </xf>
    <xf numFmtId="0" fontId="12" fillId="7" borderId="25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/>
    </xf>
    <xf numFmtId="0" fontId="12" fillId="7" borderId="25" xfId="0" applyFont="1" applyFill="1" applyBorder="1" applyAlignment="1">
      <alignment horizontal="center"/>
    </xf>
    <xf numFmtId="0" fontId="12" fillId="7" borderId="26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7" fillId="0" borderId="25" xfId="0" applyFont="1" applyFill="1" applyBorder="1" applyAlignment="1">
      <alignment horizontal="left"/>
    </xf>
    <xf numFmtId="0" fontId="7" fillId="0" borderId="26" xfId="0" applyFont="1" applyFill="1" applyBorder="1" applyAlignment="1">
      <alignment horizontal="left"/>
    </xf>
    <xf numFmtId="0" fontId="3" fillId="0" borderId="20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24" fillId="7" borderId="0" xfId="0" applyFont="1" applyFill="1" applyBorder="1" applyAlignment="1">
      <alignment horizontal="right"/>
    </xf>
    <xf numFmtId="0" fontId="24" fillId="7" borderId="5" xfId="0" applyFont="1" applyFill="1" applyBorder="1" applyAlignment="1">
      <alignment horizontal="right"/>
    </xf>
    <xf numFmtId="0" fontId="27" fillId="7" borderId="17" xfId="25" applyFont="1" applyFill="1" applyBorder="1" applyAlignment="1">
      <alignment horizontal="center" wrapText="1"/>
    </xf>
    <xf numFmtId="0" fontId="27" fillId="7" borderId="17" xfId="0" applyFont="1" applyFill="1" applyBorder="1" applyAlignment="1">
      <alignment horizontal="center" wrapText="1"/>
    </xf>
    <xf numFmtId="0" fontId="7" fillId="7" borderId="2" xfId="25" applyFont="1" applyFill="1" applyBorder="1" applyAlignment="1">
      <alignment horizontal="left"/>
    </xf>
    <xf numFmtId="0" fontId="7" fillId="7" borderId="25" xfId="25" applyFont="1" applyFill="1" applyBorder="1" applyAlignment="1">
      <alignment horizontal="left"/>
    </xf>
    <xf numFmtId="0" fontId="7" fillId="7" borderId="26" xfId="25" applyFont="1" applyFill="1" applyBorder="1" applyAlignment="1">
      <alignment horizontal="left"/>
    </xf>
    <xf numFmtId="0" fontId="59" fillId="7" borderId="20" xfId="0" applyFont="1" applyFill="1" applyBorder="1" applyAlignment="1">
      <alignment horizontal="left"/>
    </xf>
    <xf numFmtId="0" fontId="59" fillId="7" borderId="15" xfId="0" applyFont="1" applyFill="1" applyBorder="1" applyAlignment="1">
      <alignment horizontal="left"/>
    </xf>
    <xf numFmtId="0" fontId="3" fillId="7" borderId="22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58" fillId="7" borderId="2" xfId="0" applyFont="1" applyFill="1" applyBorder="1" applyAlignment="1">
      <alignment horizontal="left" vertical="center" wrapText="1"/>
    </xf>
    <xf numFmtId="0" fontId="58" fillId="7" borderId="25" xfId="0" applyFont="1" applyFill="1" applyBorder="1" applyAlignment="1">
      <alignment horizontal="left" vertical="center" wrapText="1"/>
    </xf>
    <xf numFmtId="0" fontId="58" fillId="7" borderId="26" xfId="0" applyFont="1" applyFill="1" applyBorder="1" applyAlignment="1">
      <alignment horizontal="left" vertical="center" wrapText="1"/>
    </xf>
    <xf numFmtId="0" fontId="22" fillId="7" borderId="4" xfId="25" applyFont="1" applyFill="1" applyBorder="1" applyAlignment="1">
      <alignment horizontal="center"/>
    </xf>
    <xf numFmtId="0" fontId="38" fillId="7" borderId="59" xfId="25" applyFont="1" applyFill="1" applyBorder="1" applyAlignment="1" applyProtection="1">
      <alignment horizontal="left"/>
    </xf>
    <xf numFmtId="0" fontId="39" fillId="7" borderId="9" xfId="25" applyFont="1" applyFill="1" applyBorder="1" applyAlignment="1" applyProtection="1">
      <alignment horizontal="right"/>
    </xf>
    <xf numFmtId="0" fontId="39" fillId="7" borderId="6" xfId="25" applyFont="1" applyFill="1" applyBorder="1" applyAlignment="1" applyProtection="1">
      <alignment horizontal="right"/>
    </xf>
    <xf numFmtId="0" fontId="39" fillId="7" borderId="7" xfId="25" applyFont="1" applyFill="1" applyBorder="1" applyAlignment="1" applyProtection="1">
      <alignment horizontal="right"/>
    </xf>
    <xf numFmtId="0" fontId="38" fillId="7" borderId="4" xfId="25" applyFont="1" applyFill="1" applyBorder="1" applyAlignment="1" applyProtection="1">
      <alignment horizontal="left"/>
    </xf>
    <xf numFmtId="0" fontId="34" fillId="7" borderId="2" xfId="25" applyFont="1" applyFill="1" applyBorder="1" applyAlignment="1" applyProtection="1">
      <alignment horizontal="left"/>
    </xf>
    <xf numFmtId="0" fontId="34" fillId="7" borderId="25" xfId="25" applyFont="1" applyFill="1" applyBorder="1" applyAlignment="1" applyProtection="1">
      <alignment horizontal="left"/>
    </xf>
    <xf numFmtId="0" fontId="34" fillId="7" borderId="26" xfId="25" applyFont="1" applyFill="1" applyBorder="1" applyAlignment="1" applyProtection="1">
      <alignment horizontal="left"/>
    </xf>
    <xf numFmtId="0" fontId="31" fillId="7" borderId="2" xfId="25" applyFont="1" applyFill="1" applyBorder="1" applyAlignment="1">
      <alignment horizontal="left"/>
    </xf>
    <xf numFmtId="0" fontId="31" fillId="7" borderId="25" xfId="25" applyFont="1" applyFill="1" applyBorder="1" applyAlignment="1">
      <alignment horizontal="left"/>
    </xf>
    <xf numFmtId="0" fontId="31" fillId="7" borderId="26" xfId="25" applyFont="1" applyFill="1" applyBorder="1" applyAlignment="1">
      <alignment horizontal="left"/>
    </xf>
    <xf numFmtId="14" fontId="36" fillId="7" borderId="2" xfId="25" applyNumberFormat="1" applyFont="1" applyFill="1" applyBorder="1" applyAlignment="1">
      <alignment horizontal="center"/>
    </xf>
    <xf numFmtId="0" fontId="36" fillId="7" borderId="25" xfId="25" applyFont="1" applyFill="1" applyBorder="1" applyAlignment="1">
      <alignment horizontal="center"/>
    </xf>
    <xf numFmtId="0" fontId="36" fillId="7" borderId="26" xfId="25" applyFont="1" applyFill="1" applyBorder="1" applyAlignment="1">
      <alignment horizontal="center"/>
    </xf>
    <xf numFmtId="0" fontId="39" fillId="7" borderId="23" xfId="25" applyFont="1" applyFill="1" applyBorder="1" applyAlignment="1" applyProtection="1">
      <alignment horizontal="left" vertical="center"/>
    </xf>
    <xf numFmtId="0" fontId="39" fillId="7" borderId="25" xfId="25" applyFont="1" applyFill="1" applyBorder="1" applyAlignment="1" applyProtection="1">
      <alignment horizontal="left" vertical="center"/>
    </xf>
    <xf numFmtId="0" fontId="39" fillId="7" borderId="26" xfId="25" applyFont="1" applyFill="1" applyBorder="1" applyAlignment="1" applyProtection="1">
      <alignment horizontal="left" vertical="center"/>
    </xf>
    <xf numFmtId="37" fontId="32" fillId="7" borderId="20" xfId="25" applyNumberFormat="1" applyFont="1" applyFill="1" applyBorder="1" applyAlignment="1" applyProtection="1">
      <alignment horizontal="center"/>
    </xf>
    <xf numFmtId="37" fontId="32" fillId="7" borderId="0" xfId="25" applyNumberFormat="1" applyFont="1" applyFill="1" applyBorder="1" applyAlignment="1" applyProtection="1">
      <alignment horizontal="center"/>
    </xf>
    <xf numFmtId="49" fontId="32" fillId="7" borderId="0" xfId="25" applyNumberFormat="1" applyFont="1" applyFill="1" applyAlignment="1" applyProtection="1">
      <alignment horizontal="center"/>
    </xf>
    <xf numFmtId="37" fontId="55" fillId="7" borderId="0" xfId="25" applyNumberFormat="1" applyFont="1" applyFill="1" applyBorder="1" applyAlignment="1" applyProtection="1">
      <alignment horizontal="center"/>
    </xf>
    <xf numFmtId="172" fontId="38" fillId="7" borderId="0" xfId="25" applyNumberFormat="1" applyFont="1" applyFill="1" applyBorder="1" applyAlignment="1" applyProtection="1">
      <alignment horizontal="left"/>
    </xf>
    <xf numFmtId="10" fontId="36" fillId="7" borderId="0" xfId="28" quotePrefix="1" applyNumberFormat="1" applyFont="1" applyFill="1" applyBorder="1" applyAlignment="1" applyProtection="1">
      <alignment horizontal="left" wrapText="1"/>
    </xf>
    <xf numFmtId="10" fontId="36" fillId="7" borderId="0" xfId="28" applyNumberFormat="1" applyFont="1" applyFill="1" applyBorder="1" applyAlignment="1" applyProtection="1">
      <alignment horizontal="left" wrapText="1"/>
    </xf>
    <xf numFmtId="10" fontId="38" fillId="7" borderId="0" xfId="28" quotePrefix="1" applyNumberFormat="1" applyFont="1" applyFill="1" applyBorder="1" applyAlignment="1" applyProtection="1">
      <alignment horizontal="left" wrapText="1"/>
    </xf>
    <xf numFmtId="10" fontId="38" fillId="7" borderId="0" xfId="28" applyNumberFormat="1" applyFont="1" applyFill="1" applyBorder="1" applyAlignment="1" applyProtection="1">
      <alignment horizontal="left" wrapText="1"/>
    </xf>
    <xf numFmtId="0" fontId="36" fillId="7" borderId="2" xfId="25" applyFont="1" applyFill="1" applyBorder="1" applyAlignment="1" applyProtection="1">
      <alignment horizontal="left"/>
    </xf>
    <xf numFmtId="0" fontId="36" fillId="7" borderId="25" xfId="25" applyFont="1" applyFill="1" applyBorder="1" applyAlignment="1" applyProtection="1">
      <alignment horizontal="left"/>
    </xf>
    <xf numFmtId="0" fontId="36" fillId="7" borderId="26" xfId="25" applyFont="1" applyFill="1" applyBorder="1" applyAlignment="1" applyProtection="1">
      <alignment horizontal="left"/>
    </xf>
    <xf numFmtId="0" fontId="32" fillId="7" borderId="0" xfId="25" applyFont="1" applyFill="1" applyBorder="1" applyAlignment="1" applyProtection="1">
      <alignment horizontal="left" wrapText="1"/>
    </xf>
    <xf numFmtId="0" fontId="32" fillId="7" borderId="4" xfId="25" applyFont="1" applyFill="1" applyBorder="1" applyAlignment="1" applyProtection="1">
      <alignment horizontal="left"/>
    </xf>
    <xf numFmtId="0" fontId="38" fillId="7" borderId="0" xfId="25" applyFont="1" applyFill="1" applyBorder="1" applyAlignment="1" applyProtection="1">
      <alignment horizontal="left"/>
    </xf>
    <xf numFmtId="10" fontId="38" fillId="7" borderId="0" xfId="28" applyNumberFormat="1" applyFont="1" applyFill="1" applyBorder="1" applyAlignment="1" applyProtection="1">
      <alignment horizontal="left"/>
    </xf>
    <xf numFmtId="0" fontId="36" fillId="7" borderId="4" xfId="25" applyFont="1" applyFill="1" applyBorder="1" applyAlignment="1" applyProtection="1">
      <alignment horizontal="left"/>
    </xf>
    <xf numFmtId="0" fontId="39" fillId="7" borderId="2" xfId="25" applyFont="1" applyFill="1" applyBorder="1" applyAlignment="1" applyProtection="1">
      <alignment horizontal="right"/>
    </xf>
    <xf numFmtId="0" fontId="39" fillId="7" borderId="25" xfId="25" applyFont="1" applyFill="1" applyBorder="1" applyAlignment="1" applyProtection="1">
      <alignment horizontal="right"/>
    </xf>
    <xf numFmtId="0" fontId="39" fillId="7" borderId="26" xfId="25" applyFont="1" applyFill="1" applyBorder="1" applyAlignment="1" applyProtection="1">
      <alignment horizontal="right"/>
    </xf>
    <xf numFmtId="0" fontId="44" fillId="7" borderId="0" xfId="25" applyFont="1" applyFill="1" applyBorder="1" applyAlignment="1" applyProtection="1">
      <alignment horizontal="left"/>
    </xf>
    <xf numFmtId="0" fontId="32" fillId="7" borderId="9" xfId="25" applyFont="1" applyFill="1" applyBorder="1" applyAlignment="1" applyProtection="1">
      <alignment horizontal="right"/>
    </xf>
    <xf numFmtId="0" fontId="32" fillId="7" borderId="6" xfId="25" applyFont="1" applyFill="1" applyBorder="1" applyAlignment="1" applyProtection="1">
      <alignment horizontal="right"/>
    </xf>
    <xf numFmtId="0" fontId="32" fillId="7" borderId="7" xfId="25" applyFont="1" applyFill="1" applyBorder="1" applyAlignment="1" applyProtection="1">
      <alignment horizontal="right"/>
    </xf>
    <xf numFmtId="0" fontId="36" fillId="7" borderId="59" xfId="25" applyFont="1" applyFill="1" applyBorder="1" applyAlignment="1" applyProtection="1">
      <alignment horizontal="left"/>
    </xf>
    <xf numFmtId="14" fontId="38" fillId="7" borderId="2" xfId="25" applyNumberFormat="1" applyFont="1" applyFill="1" applyBorder="1" applyAlignment="1" applyProtection="1">
      <alignment horizontal="center"/>
    </xf>
    <xf numFmtId="0" fontId="38" fillId="7" borderId="25" xfId="25" applyFont="1" applyFill="1" applyBorder="1" applyAlignment="1" applyProtection="1">
      <alignment horizontal="center"/>
    </xf>
    <xf numFmtId="0" fontId="38" fillId="7" borderId="26" xfId="25" applyFont="1" applyFill="1" applyBorder="1" applyAlignment="1" applyProtection="1">
      <alignment horizontal="center"/>
    </xf>
    <xf numFmtId="0" fontId="12" fillId="7" borderId="4" xfId="25" applyFont="1" applyFill="1" applyBorder="1" applyAlignment="1">
      <alignment horizontal="center"/>
    </xf>
    <xf numFmtId="0" fontId="7" fillId="7" borderId="8" xfId="25" applyFont="1" applyFill="1" applyBorder="1" applyAlignment="1">
      <alignment horizontal="center" vertical="center" wrapText="1"/>
    </xf>
    <xf numFmtId="0" fontId="7" fillId="7" borderId="10" xfId="25" applyFont="1" applyFill="1" applyBorder="1" applyAlignment="1">
      <alignment horizontal="center" vertical="center" wrapText="1"/>
    </xf>
    <xf numFmtId="0" fontId="3" fillId="7" borderId="0" xfId="25" applyFont="1" applyFill="1" applyBorder="1" applyAlignment="1">
      <alignment horizontal="right"/>
    </xf>
    <xf numFmtId="0" fontId="3" fillId="7" borderId="25" xfId="25" applyFont="1" applyFill="1" applyBorder="1" applyAlignment="1">
      <alignment horizontal="left"/>
    </xf>
    <xf numFmtId="0" fontId="26" fillId="7" borderId="2" xfId="25" applyFont="1" applyFill="1" applyBorder="1" applyAlignment="1">
      <alignment horizontal="left"/>
    </xf>
    <xf numFmtId="0" fontId="26" fillId="7" borderId="25" xfId="25" applyFont="1" applyFill="1" applyBorder="1" applyAlignment="1">
      <alignment horizontal="left"/>
    </xf>
    <xf numFmtId="0" fontId="26" fillId="7" borderId="26" xfId="25" applyFont="1" applyFill="1" applyBorder="1" applyAlignment="1">
      <alignment horizontal="left"/>
    </xf>
    <xf numFmtId="0" fontId="3" fillId="6" borderId="23" xfId="0" applyFont="1" applyFill="1" applyBorder="1" applyAlignment="1">
      <alignment horizontal="left"/>
    </xf>
    <xf numFmtId="0" fontId="3" fillId="6" borderId="26" xfId="0" applyFont="1" applyFill="1" applyBorder="1" applyAlignment="1">
      <alignment horizontal="left"/>
    </xf>
    <xf numFmtId="0" fontId="3" fillId="7" borderId="37" xfId="25" applyFont="1" applyFill="1" applyBorder="1" applyAlignment="1">
      <alignment horizontal="left"/>
    </xf>
    <xf numFmtId="0" fontId="27" fillId="7" borderId="2" xfId="25" applyFont="1" applyFill="1" applyBorder="1" applyAlignment="1">
      <alignment horizontal="right"/>
    </xf>
    <xf numFmtId="0" fontId="27" fillId="7" borderId="26" xfId="25" applyFont="1" applyFill="1" applyBorder="1" applyAlignment="1">
      <alignment horizontal="right"/>
    </xf>
    <xf numFmtId="0" fontId="3" fillId="7" borderId="2" xfId="25" applyFont="1" applyFill="1" applyBorder="1" applyAlignment="1">
      <alignment horizontal="right"/>
    </xf>
    <xf numFmtId="0" fontId="3" fillId="7" borderId="26" xfId="25" applyFont="1" applyFill="1" applyBorder="1" applyAlignment="1">
      <alignment horizontal="right"/>
    </xf>
    <xf numFmtId="0" fontId="16" fillId="7" borderId="0" xfId="25" quotePrefix="1" applyFont="1" applyFill="1" applyBorder="1" applyAlignment="1">
      <alignment horizontal="left"/>
    </xf>
    <xf numFmtId="0" fontId="27" fillId="7" borderId="25" xfId="25" applyFont="1" applyFill="1" applyBorder="1" applyAlignment="1">
      <alignment horizontal="right"/>
    </xf>
    <xf numFmtId="0" fontId="56" fillId="7" borderId="23" xfId="0" applyFont="1" applyFill="1" applyBorder="1" applyAlignment="1">
      <alignment horizontal="left"/>
    </xf>
    <xf numFmtId="0" fontId="56" fillId="7" borderId="26" xfId="0" applyFont="1" applyFill="1" applyBorder="1" applyAlignment="1">
      <alignment horizontal="left"/>
    </xf>
    <xf numFmtId="0" fontId="7" fillId="7" borderId="19" xfId="25" applyFill="1" applyBorder="1" applyAlignment="1">
      <alignment horizontal="center" vertical="center" wrapText="1"/>
    </xf>
    <xf numFmtId="0" fontId="7" fillId="7" borderId="24" xfId="25" applyFill="1" applyBorder="1" applyAlignment="1">
      <alignment horizontal="center" vertical="center" wrapText="1"/>
    </xf>
    <xf numFmtId="0" fontId="7" fillId="7" borderId="8" xfId="25" applyFill="1" applyBorder="1" applyAlignment="1">
      <alignment horizontal="center" vertical="center" wrapText="1"/>
    </xf>
    <xf numFmtId="0" fontId="7" fillId="7" borderId="10" xfId="25" applyFill="1" applyBorder="1" applyAlignment="1">
      <alignment horizontal="center" vertical="center" wrapText="1"/>
    </xf>
    <xf numFmtId="0" fontId="7" fillId="7" borderId="11" xfId="25" applyFont="1" applyFill="1" applyBorder="1" applyAlignment="1">
      <alignment horizontal="center" vertical="center" wrapText="1"/>
    </xf>
    <xf numFmtId="0" fontId="7" fillId="7" borderId="7" xfId="25" applyFill="1" applyBorder="1" applyAlignment="1">
      <alignment horizontal="center" vertical="center" wrapText="1"/>
    </xf>
    <xf numFmtId="0" fontId="28" fillId="7" borderId="2" xfId="25" applyFont="1" applyFill="1" applyBorder="1" applyAlignment="1">
      <alignment horizontal="center"/>
    </xf>
    <xf numFmtId="0" fontId="28" fillId="7" borderId="37" xfId="25" applyFont="1" applyFill="1" applyBorder="1" applyAlignment="1">
      <alignment horizontal="center"/>
    </xf>
    <xf numFmtId="0" fontId="20" fillId="7" borderId="8" xfId="25" applyFont="1" applyFill="1" applyBorder="1" applyAlignment="1">
      <alignment horizontal="center" vertical="center" wrapText="1"/>
    </xf>
    <xf numFmtId="0" fontId="20" fillId="7" borderId="4" xfId="25" applyFont="1" applyFill="1" applyBorder="1" applyAlignment="1">
      <alignment horizontal="left"/>
    </xf>
    <xf numFmtId="0" fontId="20" fillId="7" borderId="23" xfId="25" applyFont="1" applyFill="1" applyBorder="1" applyAlignment="1">
      <alignment horizontal="left"/>
    </xf>
    <xf numFmtId="0" fontId="20" fillId="7" borderId="25" xfId="25" applyFont="1" applyFill="1" applyBorder="1" applyAlignment="1">
      <alignment horizontal="left"/>
    </xf>
    <xf numFmtId="0" fontId="20" fillId="7" borderId="37" xfId="25" applyFont="1" applyFill="1" applyBorder="1" applyAlignment="1">
      <alignment horizontal="left"/>
    </xf>
    <xf numFmtId="0" fontId="20" fillId="7" borderId="2" xfId="0" applyFont="1" applyFill="1" applyBorder="1" applyAlignment="1">
      <alignment horizontal="right"/>
    </xf>
    <xf numFmtId="0" fontId="20" fillId="7" borderId="25" xfId="0" applyFont="1" applyFill="1" applyBorder="1" applyAlignment="1">
      <alignment horizontal="right"/>
    </xf>
    <xf numFmtId="0" fontId="20" fillId="7" borderId="26" xfId="0" applyFont="1" applyFill="1" applyBorder="1" applyAlignment="1">
      <alignment horizontal="right"/>
    </xf>
    <xf numFmtId="0" fontId="3" fillId="7" borderId="16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left"/>
    </xf>
    <xf numFmtId="0" fontId="3" fillId="7" borderId="16" xfId="25" applyFont="1" applyFill="1" applyBorder="1" applyAlignment="1">
      <alignment horizontal="center"/>
    </xf>
    <xf numFmtId="0" fontId="3" fillId="7" borderId="0" xfId="25" applyFont="1" applyFill="1" applyBorder="1" applyAlignment="1">
      <alignment horizontal="center"/>
    </xf>
    <xf numFmtId="0" fontId="23" fillId="7" borderId="2" xfId="25" applyFont="1" applyFill="1" applyBorder="1" applyAlignment="1">
      <alignment horizontal="center"/>
    </xf>
    <xf numFmtId="0" fontId="23" fillId="7" borderId="37" xfId="25" applyFont="1" applyFill="1" applyBorder="1" applyAlignment="1">
      <alignment horizontal="center"/>
    </xf>
    <xf numFmtId="0" fontId="7" fillId="7" borderId="9" xfId="25" applyFont="1" applyFill="1" applyBorder="1" applyAlignment="1">
      <alignment horizontal="center"/>
    </xf>
    <xf numFmtId="0" fontId="7" fillId="7" borderId="24" xfId="25" applyFont="1" applyFill="1" applyBorder="1" applyAlignment="1">
      <alignment horizontal="center"/>
    </xf>
  </cellXfs>
  <cellStyles count="31">
    <cellStyle name="A-Department" xfId="1"/>
    <cellStyle name="catagories" xfId="2"/>
    <cellStyle name="Comma" xfId="3" builtinId="3"/>
    <cellStyle name="Comma 2" xfId="4"/>
    <cellStyle name="Comma Acct" xfId="5"/>
    <cellStyle name="COSTREPORT" xfId="6"/>
    <cellStyle name="cr" xfId="7"/>
    <cellStyle name="Currency" xfId="8" builtinId="4"/>
    <cellStyle name="Currency 2" xfId="9"/>
    <cellStyle name="Currency 2 2" xfId="10"/>
    <cellStyle name="Currency 3" xfId="11"/>
    <cellStyle name="dept" xfId="12"/>
    <cellStyle name="Grey" xfId="13"/>
    <cellStyle name="Hyperlink" xfId="14" builtinId="8"/>
    <cellStyle name="Input [yellow]" xfId="15"/>
    <cellStyle name="no dec" xfId="16"/>
    <cellStyle name="Normal" xfId="0" builtinId="0"/>
    <cellStyle name="Normal - Style1" xfId="17"/>
    <cellStyle name="Normal - Style2" xfId="18"/>
    <cellStyle name="Normal - Style3" xfId="19"/>
    <cellStyle name="Normal - Style4" xfId="20"/>
    <cellStyle name="Normal - Style5" xfId="21"/>
    <cellStyle name="Normal - Style6" xfId="22"/>
    <cellStyle name="Normal - Style7" xfId="23"/>
    <cellStyle name="Normal - Style8" xfId="24"/>
    <cellStyle name="Normal 2" xfId="25"/>
    <cellStyle name="Normal 3" xfId="26"/>
    <cellStyle name="Normal_SFY 2007 SHARS Cost Report Cover Letter" xfId="27"/>
    <cellStyle name="Percent" xfId="28" builtinId="5"/>
    <cellStyle name="Percent [2]" xfId="29"/>
    <cellStyle name="Percent 2" xfId="3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Budgets\FY%202001%20Performance\cye%20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off\My%20Documents\Downloads\Estimate%20EMS%20Cost%20Report(MedSta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Dec"/>
      <sheetName val="Nov"/>
      <sheetName val="Oct"/>
      <sheetName val="adjustment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1  Gen - Stats"/>
      <sheetName val="2 Direct Medical"/>
      <sheetName val="3 Cost Report Certification"/>
      <sheetName val="4 Certification of Funds"/>
      <sheetName val="5 Schedule A"/>
      <sheetName val="6 Worksheet B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86"/>
  <sheetViews>
    <sheetView tabSelected="1" zoomScaleNormal="100" workbookViewId="0">
      <selection activeCell="D11" sqref="D11:F11"/>
    </sheetView>
  </sheetViews>
  <sheetFormatPr defaultColWidth="6.85546875" defaultRowHeight="9"/>
  <cols>
    <col min="1" max="1" width="1" style="391" customWidth="1"/>
    <col min="2" max="2" width="2.140625" style="391" customWidth="1"/>
    <col min="3" max="3" width="3.5703125" style="391" customWidth="1"/>
    <col min="4" max="4" width="29.5703125" style="391" customWidth="1"/>
    <col min="5" max="5" width="4.42578125" style="391" customWidth="1"/>
    <col min="6" max="6" width="10.5703125" style="391" customWidth="1"/>
    <col min="7" max="7" width="10" style="391" customWidth="1"/>
    <col min="8" max="8" width="11.5703125" style="391" customWidth="1"/>
    <col min="9" max="9" width="10.85546875" style="391" customWidth="1"/>
    <col min="10" max="10" width="4" style="391" customWidth="1"/>
    <col min="11" max="11" width="10.85546875" style="391" customWidth="1"/>
    <col min="12" max="12" width="4" style="391" customWidth="1"/>
    <col min="13" max="13" width="10.85546875" style="391" customWidth="1"/>
    <col min="14" max="15" width="2.7109375" style="391" customWidth="1"/>
    <col min="16" max="16" width="12.28515625" style="391" customWidth="1"/>
    <col min="17" max="17" width="2.140625" style="391" customWidth="1"/>
    <col min="18" max="16384" width="6.85546875" style="391"/>
  </cols>
  <sheetData>
    <row r="1" spans="2:17" ht="9" customHeight="1">
      <c r="B1" s="388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90"/>
      <c r="O1" s="222"/>
      <c r="P1" s="222"/>
      <c r="Q1" s="222"/>
    </row>
    <row r="2" spans="2:17" ht="9" customHeight="1">
      <c r="B2" s="392"/>
      <c r="C2" s="920" t="s">
        <v>557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393"/>
      <c r="O2" s="222"/>
      <c r="P2" s="222"/>
      <c r="Q2" s="222"/>
    </row>
    <row r="3" spans="2:17" ht="9" customHeight="1">
      <c r="B3" s="394"/>
      <c r="C3" s="920" t="s">
        <v>223</v>
      </c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395"/>
      <c r="O3" s="222"/>
      <c r="P3" s="229"/>
      <c r="Q3" s="222"/>
    </row>
    <row r="4" spans="2:17" ht="9" customHeight="1" thickBot="1">
      <c r="B4" s="394"/>
      <c r="C4" s="396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395"/>
      <c r="O4" s="222"/>
      <c r="P4" s="222"/>
      <c r="Q4" s="222"/>
    </row>
    <row r="5" spans="2:17" ht="6" customHeight="1">
      <c r="B5" s="397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9"/>
      <c r="O5" s="222"/>
      <c r="P5" s="222"/>
      <c r="Q5" s="222"/>
    </row>
    <row r="6" spans="2:17" ht="13.5" customHeight="1">
      <c r="B6" s="763" t="s">
        <v>334</v>
      </c>
      <c r="C6" s="764"/>
      <c r="D6" s="765"/>
      <c r="E6" s="765"/>
      <c r="F6" s="765"/>
      <c r="G6" s="765"/>
      <c r="H6" s="765"/>
      <c r="I6" s="765"/>
      <c r="J6" s="765"/>
      <c r="K6" s="765"/>
      <c r="L6" s="765"/>
      <c r="M6" s="765"/>
      <c r="N6" s="766"/>
      <c r="O6" s="222"/>
      <c r="P6" s="222"/>
      <c r="Q6" s="222"/>
    </row>
    <row r="7" spans="2:17" ht="13.5" customHeight="1">
      <c r="B7" s="392"/>
      <c r="C7" s="400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395"/>
      <c r="O7" s="222"/>
      <c r="P7" s="222"/>
      <c r="Q7" s="222"/>
    </row>
    <row r="8" spans="2:17" ht="11.25" customHeight="1">
      <c r="B8" s="392"/>
      <c r="C8" s="928" t="s">
        <v>154</v>
      </c>
      <c r="D8" s="929"/>
      <c r="E8" s="222"/>
      <c r="F8" s="222"/>
      <c r="G8" s="222"/>
      <c r="H8" s="222"/>
      <c r="I8" s="222"/>
      <c r="J8" s="222"/>
      <c r="K8" s="222"/>
      <c r="L8" s="222"/>
      <c r="M8" s="222"/>
      <c r="N8" s="395"/>
      <c r="O8" s="222"/>
      <c r="P8" s="222"/>
      <c r="Q8" s="222"/>
    </row>
    <row r="9" spans="2:17" ht="13.5" customHeight="1">
      <c r="B9" s="392"/>
      <c r="C9" s="400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395"/>
      <c r="O9" s="222"/>
      <c r="P9" s="222"/>
      <c r="Q9" s="222"/>
    </row>
    <row r="10" spans="2:17" ht="9" customHeight="1">
      <c r="B10" s="401" t="s">
        <v>286</v>
      </c>
      <c r="C10" s="402" t="s">
        <v>272</v>
      </c>
      <c r="D10" s="402"/>
      <c r="E10" s="402"/>
      <c r="F10" s="402"/>
      <c r="G10" s="402"/>
      <c r="H10" s="402"/>
      <c r="I10" s="402"/>
      <c r="J10" s="402"/>
      <c r="K10" s="402"/>
      <c r="L10" s="402"/>
      <c r="M10" s="402"/>
      <c r="N10" s="403"/>
      <c r="O10" s="222"/>
      <c r="P10" s="222"/>
      <c r="Q10" s="222"/>
    </row>
    <row r="11" spans="2:17" ht="10.5" customHeight="1">
      <c r="B11" s="394"/>
      <c r="C11" s="396"/>
      <c r="D11" s="941"/>
      <c r="E11" s="942"/>
      <c r="F11" s="943"/>
      <c r="G11" s="741"/>
      <c r="H11" s="404"/>
      <c r="I11" s="222"/>
      <c r="J11" s="226" t="s">
        <v>273</v>
      </c>
      <c r="K11" s="938"/>
      <c r="L11" s="939"/>
      <c r="M11" s="940"/>
      <c r="N11" s="742"/>
      <c r="O11" s="222"/>
      <c r="P11" s="222"/>
      <c r="Q11" s="222"/>
    </row>
    <row r="12" spans="2:17" ht="10.5" customHeight="1">
      <c r="B12" s="394"/>
      <c r="C12" s="396"/>
      <c r="D12" s="944"/>
      <c r="E12" s="945"/>
      <c r="F12" s="946"/>
      <c r="G12" s="405"/>
      <c r="H12" s="404"/>
      <c r="I12" s="222"/>
      <c r="J12" s="229" t="s">
        <v>274</v>
      </c>
      <c r="K12" s="938"/>
      <c r="L12" s="939"/>
      <c r="M12" s="940"/>
      <c r="N12" s="742"/>
      <c r="O12" s="222"/>
      <c r="P12" s="222"/>
      <c r="Q12" s="222"/>
    </row>
    <row r="13" spans="2:17" ht="10.5" customHeight="1">
      <c r="B13" s="394"/>
      <c r="C13" s="222"/>
      <c r="D13" s="930"/>
      <c r="E13" s="931"/>
      <c r="F13" s="932"/>
      <c r="G13" s="396"/>
      <c r="H13" s="222"/>
      <c r="I13" s="222"/>
      <c r="J13" s="226" t="s">
        <v>275</v>
      </c>
      <c r="K13" s="938"/>
      <c r="L13" s="939"/>
      <c r="M13" s="940"/>
      <c r="N13" s="742"/>
      <c r="O13" s="222"/>
      <c r="P13" s="222"/>
      <c r="Q13" s="222"/>
    </row>
    <row r="14" spans="2:17" ht="10.5" customHeight="1">
      <c r="B14" s="394"/>
      <c r="C14" s="222"/>
      <c r="D14" s="396"/>
      <c r="E14" s="396"/>
      <c r="F14" s="396"/>
      <c r="G14" s="396"/>
      <c r="H14" s="222"/>
      <c r="I14" s="406"/>
      <c r="J14" s="396"/>
      <c r="K14" s="396"/>
      <c r="L14" s="396"/>
      <c r="M14" s="396"/>
      <c r="N14" s="742"/>
      <c r="O14" s="222"/>
      <c r="P14" s="222"/>
      <c r="Q14" s="222"/>
    </row>
    <row r="15" spans="2:17" ht="10.5" customHeight="1">
      <c r="B15" s="394"/>
      <c r="C15" s="222"/>
      <c r="D15" s="222"/>
      <c r="E15" s="407" t="s">
        <v>279</v>
      </c>
      <c r="F15" s="396"/>
      <c r="G15" s="396"/>
      <c r="H15" s="222"/>
      <c r="I15" s="406"/>
      <c r="J15" s="396"/>
      <c r="K15" s="396"/>
      <c r="L15" s="396"/>
      <c r="M15" s="396"/>
      <c r="N15" s="742"/>
      <c r="O15" s="222"/>
      <c r="P15" s="222"/>
      <c r="Q15" s="222"/>
    </row>
    <row r="16" spans="2:17" ht="10.5" customHeight="1">
      <c r="B16" s="394"/>
      <c r="C16" s="222"/>
      <c r="D16" s="396"/>
      <c r="E16" s="740"/>
      <c r="F16" s="205" t="s">
        <v>285</v>
      </c>
      <c r="G16" s="205"/>
      <c r="H16" s="222"/>
      <c r="I16" s="406"/>
      <c r="J16" s="396"/>
      <c r="K16" s="396"/>
      <c r="L16" s="396"/>
      <c r="M16" s="396"/>
      <c r="N16" s="742"/>
      <c r="O16" s="222"/>
      <c r="P16" s="222"/>
      <c r="Q16" s="222"/>
    </row>
    <row r="17" spans="2:17" ht="10.5" customHeight="1">
      <c r="B17" s="394"/>
      <c r="C17" s="222"/>
      <c r="D17" s="396"/>
      <c r="E17" s="740"/>
      <c r="F17" s="205" t="s">
        <v>372</v>
      </c>
      <c r="G17" s="205"/>
      <c r="H17" s="935"/>
      <c r="I17" s="936"/>
      <c r="J17" s="936"/>
      <c r="K17" s="936"/>
      <c r="L17" s="936"/>
      <c r="M17" s="937"/>
      <c r="N17" s="742"/>
      <c r="O17" s="222"/>
      <c r="P17" s="222"/>
      <c r="Q17" s="222"/>
    </row>
    <row r="18" spans="2:17" ht="9" customHeight="1">
      <c r="B18" s="408"/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10"/>
      <c r="O18" s="222"/>
      <c r="P18" s="222"/>
      <c r="Q18" s="222"/>
    </row>
    <row r="19" spans="2:17" ht="9" customHeight="1">
      <c r="B19" s="411" t="s">
        <v>284</v>
      </c>
      <c r="C19" s="412" t="s">
        <v>276</v>
      </c>
      <c r="D19" s="402"/>
      <c r="E19" s="402"/>
      <c r="F19" s="402"/>
      <c r="G19" s="402"/>
      <c r="H19" s="402"/>
      <c r="I19" s="402"/>
      <c r="J19" s="413" t="s">
        <v>335</v>
      </c>
      <c r="K19" s="414"/>
      <c r="L19" s="414"/>
      <c r="M19" s="414"/>
      <c r="N19" s="415"/>
      <c r="O19" s="222"/>
      <c r="P19" s="222"/>
      <c r="Q19" s="222"/>
    </row>
    <row r="20" spans="2:17" ht="9" customHeight="1">
      <c r="B20" s="392"/>
      <c r="C20" s="396"/>
      <c r="D20" s="222"/>
      <c r="E20" s="222"/>
      <c r="F20" s="222"/>
      <c r="G20" s="222"/>
      <c r="H20" s="222"/>
      <c r="I20" s="222"/>
      <c r="J20" s="254" t="s">
        <v>155</v>
      </c>
      <c r="K20" s="205"/>
      <c r="L20" s="205"/>
      <c r="M20" s="205"/>
      <c r="N20" s="212"/>
      <c r="O20" s="222"/>
      <c r="P20" s="396"/>
      <c r="Q20" s="222"/>
    </row>
    <row r="21" spans="2:17" ht="10.5" customHeight="1">
      <c r="B21" s="394"/>
      <c r="C21" s="222"/>
      <c r="D21" s="229" t="s">
        <v>277</v>
      </c>
      <c r="E21" s="222"/>
      <c r="F21" s="734">
        <v>41821</v>
      </c>
      <c r="G21" s="743"/>
      <c r="H21" s="222"/>
      <c r="I21" s="222"/>
      <c r="J21" s="900" t="s">
        <v>562</v>
      </c>
      <c r="K21" s="257" t="s">
        <v>162</v>
      </c>
      <c r="L21" s="416"/>
      <c r="M21" s="416"/>
      <c r="N21" s="417"/>
      <c r="O21" s="222"/>
      <c r="P21" s="222"/>
      <c r="Q21" s="222"/>
    </row>
    <row r="22" spans="2:17" ht="10.5" customHeight="1">
      <c r="B22" s="394"/>
      <c r="C22" s="222"/>
      <c r="D22" s="222"/>
      <c r="E22" s="222"/>
      <c r="F22" s="418"/>
      <c r="G22" s="418"/>
      <c r="H22" s="222"/>
      <c r="I22" s="222"/>
      <c r="J22" s="900"/>
      <c r="K22" s="257" t="s">
        <v>163</v>
      </c>
      <c r="L22" s="416"/>
      <c r="M22" s="416"/>
      <c r="N22" s="417"/>
      <c r="O22" s="222"/>
      <c r="P22" s="222"/>
      <c r="Q22" s="222"/>
    </row>
    <row r="23" spans="2:17" ht="10.5" customHeight="1">
      <c r="B23" s="394"/>
      <c r="C23" s="222"/>
      <c r="D23" s="229" t="s">
        <v>156</v>
      </c>
      <c r="E23" s="222"/>
      <c r="F23" s="734">
        <v>42185</v>
      </c>
      <c r="G23" s="743"/>
      <c r="H23" s="222"/>
      <c r="I23" s="222"/>
      <c r="J23" s="900"/>
      <c r="K23" s="257" t="s">
        <v>164</v>
      </c>
      <c r="L23" s="416"/>
      <c r="M23" s="416"/>
      <c r="N23" s="417"/>
      <c r="O23" s="222"/>
      <c r="P23" s="222"/>
      <c r="Q23" s="222"/>
    </row>
    <row r="24" spans="2:17" ht="9" customHeight="1">
      <c r="B24" s="408"/>
      <c r="C24" s="409"/>
      <c r="D24" s="409"/>
      <c r="E24" s="409"/>
      <c r="F24" s="409"/>
      <c r="G24" s="409"/>
      <c r="H24" s="409"/>
      <c r="I24" s="409"/>
      <c r="J24" s="419"/>
      <c r="K24" s="409"/>
      <c r="L24" s="409"/>
      <c r="M24" s="409"/>
      <c r="N24" s="410"/>
      <c r="O24" s="222"/>
      <c r="P24" s="222"/>
      <c r="Q24" s="222"/>
    </row>
    <row r="25" spans="2:17" ht="9" customHeight="1">
      <c r="B25" s="411">
        <v>3</v>
      </c>
      <c r="C25" s="412" t="s">
        <v>166</v>
      </c>
      <c r="D25" s="402"/>
      <c r="E25" s="420" t="s">
        <v>278</v>
      </c>
      <c r="F25" s="421"/>
      <c r="G25" s="421"/>
      <c r="H25" s="422"/>
      <c r="I25" s="422"/>
      <c r="J25" s="222"/>
      <c r="K25" s="222"/>
      <c r="L25" s="222"/>
      <c r="M25" s="222"/>
      <c r="N25" s="423"/>
      <c r="O25" s="424"/>
      <c r="P25" s="424"/>
      <c r="Q25" s="424"/>
    </row>
    <row r="26" spans="2:17" ht="9" customHeight="1">
      <c r="B26" s="394"/>
      <c r="C26" s="222"/>
      <c r="D26" s="222"/>
      <c r="E26" s="425"/>
      <c r="F26" s="424"/>
      <c r="G26" s="424"/>
      <c r="H26" s="222"/>
      <c r="I26" s="222"/>
      <c r="J26" s="222"/>
      <c r="K26" s="222"/>
      <c r="L26" s="222"/>
      <c r="M26" s="222"/>
      <c r="N26" s="426"/>
      <c r="O26" s="222"/>
      <c r="P26" s="222"/>
      <c r="Q26" s="222"/>
    </row>
    <row r="27" spans="2:17" ht="9" customHeight="1">
      <c r="B27" s="394"/>
      <c r="C27" s="476" t="s">
        <v>167</v>
      </c>
      <c r="D27" s="427" t="s">
        <v>168</v>
      </c>
      <c r="E27" s="425"/>
      <c r="F27" s="396" t="s">
        <v>165</v>
      </c>
      <c r="G27" s="396"/>
      <c r="H27" s="222"/>
      <c r="I27" s="428" t="s">
        <v>169</v>
      </c>
      <c r="J27" s="222"/>
      <c r="K27" s="428" t="s">
        <v>169</v>
      </c>
      <c r="L27" s="222"/>
      <c r="M27" s="428" t="s">
        <v>169</v>
      </c>
      <c r="N27" s="429"/>
      <c r="O27" s="430"/>
      <c r="P27" s="428"/>
      <c r="Q27" s="424"/>
    </row>
    <row r="28" spans="2:17" ht="9" customHeight="1">
      <c r="B28" s="394"/>
      <c r="C28" s="396" t="s">
        <v>165</v>
      </c>
      <c r="D28" s="396"/>
      <c r="E28" s="431"/>
      <c r="F28" s="222"/>
      <c r="G28" s="222"/>
      <c r="H28" s="222"/>
      <c r="I28" s="428" t="s">
        <v>170</v>
      </c>
      <c r="J28" s="222"/>
      <c r="K28" s="428" t="s">
        <v>269</v>
      </c>
      <c r="L28" s="222"/>
      <c r="M28" s="428" t="s">
        <v>171</v>
      </c>
      <c r="N28" s="429"/>
      <c r="O28" s="222"/>
      <c r="P28" s="428"/>
      <c r="Q28" s="424"/>
    </row>
    <row r="29" spans="2:17" ht="9" customHeight="1">
      <c r="B29" s="394"/>
      <c r="C29" s="476" t="s">
        <v>167</v>
      </c>
      <c r="D29" s="222" t="s">
        <v>172</v>
      </c>
      <c r="E29" s="432"/>
      <c r="F29" s="222"/>
      <c r="G29" s="222"/>
      <c r="H29" s="222"/>
      <c r="I29" s="433" t="s">
        <v>173</v>
      </c>
      <c r="J29" s="222"/>
      <c r="K29" s="433" t="s">
        <v>294</v>
      </c>
      <c r="L29" s="222"/>
      <c r="M29" s="433" t="s">
        <v>174</v>
      </c>
      <c r="N29" s="434"/>
      <c r="O29" s="222"/>
      <c r="P29" s="433"/>
      <c r="Q29" s="424"/>
    </row>
    <row r="30" spans="2:17" ht="9" customHeight="1">
      <c r="B30" s="394"/>
      <c r="C30" s="396" t="s">
        <v>165</v>
      </c>
      <c r="D30" s="396" t="s">
        <v>165</v>
      </c>
      <c r="E30" s="425"/>
      <c r="F30" s="222"/>
      <c r="G30" s="222"/>
      <c r="H30" s="222"/>
      <c r="I30" s="222"/>
      <c r="J30" s="222"/>
      <c r="K30" s="222"/>
      <c r="L30" s="222"/>
      <c r="M30" s="222"/>
      <c r="N30" s="435"/>
      <c r="O30" s="430"/>
      <c r="P30" s="222"/>
      <c r="Q30" s="222"/>
    </row>
    <row r="31" spans="2:17" ht="13.5" customHeight="1" thickBot="1">
      <c r="B31" s="394"/>
      <c r="C31" s="476" t="s">
        <v>167</v>
      </c>
      <c r="D31" s="222" t="s">
        <v>175</v>
      </c>
      <c r="E31" s="425"/>
      <c r="F31" s="428"/>
      <c r="G31" s="428"/>
      <c r="H31" s="229" t="s">
        <v>507</v>
      </c>
      <c r="I31" s="735" t="e">
        <f>'Exhibit 1b-Cost Report Summary'!O44</f>
        <v>#DIV/0!</v>
      </c>
      <c r="J31" s="436"/>
      <c r="K31" s="735" t="e">
        <f>'Exhibit 1b-Cost Report Summary'!Q44</f>
        <v>#DIV/0!</v>
      </c>
      <c r="L31" s="736"/>
      <c r="M31" s="735" t="e">
        <f>'Exhibit 1b-Cost Report Summary'!S44</f>
        <v>#DIV/0!</v>
      </c>
      <c r="N31" s="437"/>
      <c r="O31" s="430"/>
      <c r="P31" s="438"/>
      <c r="Q31" s="222"/>
    </row>
    <row r="32" spans="2:17" ht="9" customHeight="1" thickTop="1">
      <c r="B32" s="394"/>
      <c r="C32" s="396" t="s">
        <v>165</v>
      </c>
      <c r="D32" s="427"/>
      <c r="E32" s="222"/>
      <c r="F32" s="222"/>
      <c r="G32" s="222"/>
      <c r="H32" s="229"/>
      <c r="I32" s="439"/>
      <c r="J32" s="439"/>
      <c r="K32" s="737"/>
      <c r="L32" s="737"/>
      <c r="M32" s="737"/>
      <c r="N32" s="440"/>
      <c r="O32" s="222"/>
      <c r="P32" s="222"/>
      <c r="Q32" s="222"/>
    </row>
    <row r="33" spans="2:17" ht="13.5" customHeight="1" thickBot="1">
      <c r="B33" s="394"/>
      <c r="C33" s="396"/>
      <c r="D33" s="222"/>
      <c r="E33" s="441"/>
      <c r="F33" s="222"/>
      <c r="G33" s="222"/>
      <c r="H33" s="229" t="s">
        <v>508</v>
      </c>
      <c r="I33" s="735" t="e">
        <f>'Exhibit 1b-Cost Report Summary'!O48</f>
        <v>#DIV/0!</v>
      </c>
      <c r="J33" s="439"/>
      <c r="K33" s="735" t="e">
        <f>'Exhibit 1b-Cost Report Summary'!Q48</f>
        <v>#DIV/0!</v>
      </c>
      <c r="L33" s="737"/>
      <c r="M33" s="735">
        <f>'Exhibit 1b-Cost Report Summary'!S48</f>
        <v>0</v>
      </c>
      <c r="N33" s="440"/>
      <c r="O33" s="222"/>
      <c r="P33" s="222"/>
      <c r="Q33" s="222"/>
    </row>
    <row r="34" spans="2:17" ht="9" customHeight="1" thickTop="1">
      <c r="B34" s="394"/>
      <c r="C34" s="396"/>
      <c r="D34" s="427"/>
      <c r="E34" s="222"/>
      <c r="F34" s="222"/>
      <c r="G34" s="222"/>
      <c r="H34" s="229"/>
      <c r="I34" s="738"/>
      <c r="J34" s="439"/>
      <c r="K34" s="738"/>
      <c r="L34" s="737"/>
      <c r="M34" s="738"/>
      <c r="N34" s="440"/>
      <c r="O34" s="222"/>
      <c r="P34" s="222"/>
      <c r="Q34" s="222"/>
    </row>
    <row r="35" spans="2:17" ht="20.25" customHeight="1" thickBot="1">
      <c r="B35" s="394"/>
      <c r="C35" s="396"/>
      <c r="D35" s="427"/>
      <c r="E35" s="222"/>
      <c r="F35" s="933" t="s">
        <v>509</v>
      </c>
      <c r="G35" s="933"/>
      <c r="H35" s="934"/>
      <c r="I35" s="739" t="e">
        <f>'Exhibit 1b-Cost Report Summary'!O52</f>
        <v>#DIV/0!</v>
      </c>
      <c r="J35" s="439"/>
      <c r="K35" s="739" t="e">
        <f>'Exhibit 1b-Cost Report Summary'!Q52</f>
        <v>#DIV/0!</v>
      </c>
      <c r="L35" s="737"/>
      <c r="M35" s="739">
        <f>'Exhibit 1b-Cost Report Summary'!S56</f>
        <v>0</v>
      </c>
      <c r="N35" s="440"/>
      <c r="O35" s="222"/>
      <c r="P35" s="222"/>
      <c r="Q35" s="222"/>
    </row>
    <row r="36" spans="2:17" ht="9" customHeight="1" thickTop="1">
      <c r="B36" s="394"/>
      <c r="C36" s="396"/>
      <c r="D36" s="427"/>
      <c r="E36" s="222"/>
      <c r="F36" s="222"/>
      <c r="G36" s="222"/>
      <c r="H36" s="222"/>
      <c r="I36" s="442"/>
      <c r="J36" s="222"/>
      <c r="K36" s="222"/>
      <c r="L36" s="222"/>
      <c r="M36" s="222"/>
      <c r="N36" s="440"/>
      <c r="O36" s="222"/>
      <c r="P36" s="222"/>
      <c r="Q36" s="222"/>
    </row>
    <row r="37" spans="2:17" ht="9" customHeight="1">
      <c r="B37" s="394"/>
      <c r="C37" s="396"/>
      <c r="D37" s="427"/>
      <c r="E37" s="222"/>
      <c r="F37" s="222"/>
      <c r="G37" s="222"/>
      <c r="H37" s="222"/>
      <c r="I37" s="442"/>
      <c r="J37" s="222"/>
      <c r="K37" s="222"/>
      <c r="L37" s="222"/>
      <c r="M37" s="222"/>
      <c r="N37" s="440"/>
      <c r="O37" s="222"/>
      <c r="P37" s="222"/>
      <c r="Q37" s="222"/>
    </row>
    <row r="38" spans="2:17" ht="9" customHeight="1">
      <c r="B38" s="394"/>
      <c r="C38" s="396"/>
      <c r="D38" s="427"/>
      <c r="E38" s="222"/>
      <c r="F38" s="222"/>
      <c r="G38" s="222"/>
      <c r="H38" s="222"/>
      <c r="I38" s="442"/>
      <c r="J38" s="222"/>
      <c r="K38" s="222"/>
      <c r="L38" s="222"/>
      <c r="M38" s="222"/>
      <c r="N38" s="440"/>
      <c r="O38" s="222"/>
      <c r="P38" s="222"/>
      <c r="Q38" s="222"/>
    </row>
    <row r="39" spans="2:17" ht="9" customHeight="1">
      <c r="B39" s="394"/>
      <c r="C39" s="396"/>
      <c r="D39" s="427"/>
      <c r="E39" s="222"/>
      <c r="F39" s="222"/>
      <c r="G39" s="222"/>
      <c r="H39" s="222"/>
      <c r="I39" s="442"/>
      <c r="J39" s="222"/>
      <c r="K39" s="222"/>
      <c r="L39" s="222"/>
      <c r="M39" s="222"/>
      <c r="N39" s="440"/>
      <c r="O39" s="222"/>
      <c r="P39" s="222"/>
      <c r="Q39" s="222"/>
    </row>
    <row r="40" spans="2:17" ht="9" customHeight="1">
      <c r="B40" s="394"/>
      <c r="C40" s="396"/>
      <c r="D40" s="427"/>
      <c r="E40" s="222"/>
      <c r="F40" s="222"/>
      <c r="G40" s="222"/>
      <c r="H40" s="222"/>
      <c r="I40" s="442"/>
      <c r="J40" s="222"/>
      <c r="K40" s="222"/>
      <c r="L40" s="222"/>
      <c r="M40" s="222"/>
      <c r="N40" s="440"/>
      <c r="O40" s="222"/>
      <c r="P40" s="222"/>
      <c r="Q40" s="222"/>
    </row>
    <row r="41" spans="2:17" ht="9" customHeight="1">
      <c r="B41" s="443"/>
      <c r="C41" s="444"/>
      <c r="D41" s="445"/>
      <c r="E41" s="444"/>
      <c r="F41" s="444"/>
      <c r="G41" s="444"/>
      <c r="H41" s="444"/>
      <c r="I41" s="444"/>
      <c r="J41" s="444"/>
      <c r="K41" s="444"/>
      <c r="L41" s="444"/>
      <c r="M41" s="444"/>
      <c r="N41" s="446"/>
      <c r="O41" s="222"/>
      <c r="P41" s="222"/>
      <c r="Q41" s="222"/>
    </row>
    <row r="42" spans="2:17" ht="9" customHeight="1">
      <c r="B42" s="394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395"/>
      <c r="O42" s="222"/>
      <c r="P42" s="222"/>
      <c r="Q42" s="222"/>
    </row>
    <row r="43" spans="2:17" ht="10.5" customHeight="1">
      <c r="B43" s="394"/>
      <c r="C43" s="447"/>
      <c r="D43" s="447"/>
      <c r="E43" s="447"/>
      <c r="F43" s="447"/>
      <c r="G43" s="447"/>
      <c r="H43" s="447"/>
      <c r="I43" s="447"/>
      <c r="J43" s="447"/>
      <c r="K43" s="447"/>
      <c r="L43" s="447"/>
      <c r="M43" s="447"/>
      <c r="N43" s="448"/>
      <c r="O43" s="447"/>
      <c r="P43" s="449"/>
      <c r="Q43" s="222"/>
    </row>
    <row r="44" spans="2:17" ht="5.25" customHeight="1">
      <c r="B44" s="394"/>
      <c r="C44" s="447"/>
      <c r="D44" s="447"/>
      <c r="E44" s="447"/>
      <c r="F44" s="447"/>
      <c r="G44" s="447"/>
      <c r="H44" s="447"/>
      <c r="I44" s="447"/>
      <c r="J44" s="447"/>
      <c r="K44" s="447"/>
      <c r="L44" s="447"/>
      <c r="M44" s="447"/>
      <c r="N44" s="448"/>
      <c r="O44" s="447"/>
      <c r="P44" s="447"/>
      <c r="Q44" s="222"/>
    </row>
    <row r="45" spans="2:17" ht="12.75" customHeight="1">
      <c r="B45" s="394"/>
      <c r="C45" s="450"/>
      <c r="D45" s="927" t="s">
        <v>494</v>
      </c>
      <c r="E45" s="927"/>
      <c r="F45" s="927"/>
      <c r="G45" s="927"/>
      <c r="H45" s="927"/>
      <c r="I45" s="927"/>
      <c r="J45" s="447"/>
      <c r="K45" s="447"/>
      <c r="L45" s="447"/>
      <c r="M45" s="447"/>
      <c r="N45" s="448"/>
      <c r="O45" s="447"/>
      <c r="P45" s="447"/>
      <c r="Q45" s="222"/>
    </row>
    <row r="46" spans="2:17" ht="10.5" customHeight="1">
      <c r="B46" s="394"/>
      <c r="C46" s="451"/>
      <c r="D46" s="447"/>
      <c r="E46" s="447"/>
      <c r="F46" s="447"/>
      <c r="G46" s="447"/>
      <c r="H46" s="447"/>
      <c r="I46" s="447"/>
      <c r="J46" s="447"/>
      <c r="K46" s="447"/>
      <c r="L46" s="447"/>
      <c r="M46" s="447"/>
      <c r="N46" s="448"/>
      <c r="O46" s="447"/>
      <c r="P46" s="447"/>
      <c r="Q46" s="222"/>
    </row>
    <row r="47" spans="2:17" ht="15" customHeight="1">
      <c r="B47" s="394"/>
      <c r="C47" s="450"/>
      <c r="D47" s="926" t="s">
        <v>10</v>
      </c>
      <c r="E47" s="926"/>
      <c r="F47" s="926"/>
      <c r="G47" s="926"/>
      <c r="H47" s="926"/>
      <c r="I47" s="926"/>
      <c r="J47" s="447"/>
      <c r="K47" s="447"/>
      <c r="L47" s="447"/>
      <c r="M47" s="447"/>
      <c r="N47" s="448"/>
      <c r="O47" s="447"/>
      <c r="P47" s="447"/>
      <c r="Q47" s="222"/>
    </row>
    <row r="48" spans="2:17" ht="10.5" customHeight="1">
      <c r="B48" s="394"/>
      <c r="C48" s="450"/>
      <c r="D48" s="452"/>
      <c r="E48" s="447"/>
      <c r="F48" s="447"/>
      <c r="G48" s="447"/>
      <c r="H48" s="447"/>
      <c r="I48" s="447"/>
      <c r="J48" s="447"/>
      <c r="K48" s="447"/>
      <c r="L48" s="447"/>
      <c r="M48" s="447"/>
      <c r="N48" s="448"/>
      <c r="O48" s="447"/>
      <c r="P48" s="447"/>
      <c r="Q48" s="222"/>
    </row>
    <row r="49" spans="2:17" s="457" customFormat="1" ht="10.5" customHeight="1">
      <c r="B49" s="453"/>
      <c r="C49" s="454"/>
      <c r="D49" s="452" t="s">
        <v>510</v>
      </c>
      <c r="E49" s="455"/>
      <c r="F49" s="455"/>
      <c r="G49" s="455"/>
      <c r="H49" s="455"/>
      <c r="I49" s="455"/>
      <c r="J49" s="455"/>
      <c r="K49" s="455"/>
      <c r="L49" s="455"/>
      <c r="M49" s="455"/>
      <c r="N49" s="456"/>
      <c r="O49" s="455"/>
      <c r="P49" s="455"/>
      <c r="Q49" s="455"/>
    </row>
    <row r="50" spans="2:17" s="457" customFormat="1" ht="12" customHeight="1">
      <c r="B50" s="453"/>
      <c r="C50" s="458">
        <v>1</v>
      </c>
      <c r="D50" s="452" t="s">
        <v>527</v>
      </c>
      <c r="E50" s="455"/>
      <c r="F50" s="455"/>
      <c r="G50" s="455"/>
      <c r="H50" s="455"/>
      <c r="I50" s="455"/>
      <c r="J50" s="455"/>
      <c r="K50" s="455"/>
      <c r="L50" s="455"/>
      <c r="M50" s="455"/>
      <c r="N50" s="456"/>
      <c r="O50" s="455"/>
      <c r="P50" s="455"/>
      <c r="Q50" s="455"/>
    </row>
    <row r="51" spans="2:17" s="457" customFormat="1" ht="12" customHeight="1">
      <c r="B51" s="453"/>
      <c r="C51" s="454"/>
      <c r="D51" s="452" t="s">
        <v>528</v>
      </c>
      <c r="E51" s="455"/>
      <c r="F51" s="455"/>
      <c r="G51" s="459">
        <f>F21</f>
        <v>41821</v>
      </c>
      <c r="H51" s="460" t="s">
        <v>529</v>
      </c>
      <c r="I51" s="459">
        <f>F23</f>
        <v>42185</v>
      </c>
      <c r="J51" s="455"/>
      <c r="K51" s="455"/>
      <c r="L51" s="455"/>
      <c r="M51" s="455"/>
      <c r="N51" s="456"/>
      <c r="O51" s="455"/>
      <c r="P51" s="455"/>
      <c r="Q51" s="455"/>
    </row>
    <row r="52" spans="2:17" s="457" customFormat="1" ht="12" customHeight="1">
      <c r="B52" s="453"/>
      <c r="C52" s="454"/>
      <c r="D52" s="452" t="s">
        <v>530</v>
      </c>
      <c r="E52" s="455"/>
      <c r="F52" s="455"/>
      <c r="G52" s="455"/>
      <c r="H52" s="455"/>
      <c r="I52" s="455"/>
      <c r="J52" s="455"/>
      <c r="K52" s="455"/>
      <c r="L52" s="455"/>
      <c r="M52" s="455"/>
      <c r="N52" s="456"/>
      <c r="O52" s="455"/>
      <c r="P52" s="455"/>
      <c r="Q52" s="455"/>
    </row>
    <row r="53" spans="2:17" s="457" customFormat="1" ht="12" customHeight="1">
      <c r="B53" s="453"/>
      <c r="C53" s="454"/>
      <c r="D53" s="452" t="s">
        <v>531</v>
      </c>
      <c r="E53" s="455"/>
      <c r="F53" s="455"/>
      <c r="G53" s="455"/>
      <c r="H53" s="455"/>
      <c r="I53" s="455"/>
      <c r="J53" s="455"/>
      <c r="K53" s="455"/>
      <c r="L53" s="455"/>
      <c r="M53" s="455"/>
      <c r="N53" s="456"/>
      <c r="O53" s="455"/>
      <c r="P53" s="455"/>
      <c r="Q53" s="455"/>
    </row>
    <row r="54" spans="2:17" s="457" customFormat="1" ht="12" customHeight="1">
      <c r="B54" s="453"/>
      <c r="C54" s="458">
        <v>2</v>
      </c>
      <c r="D54" s="454" t="s">
        <v>532</v>
      </c>
      <c r="E54" s="458"/>
      <c r="F54" s="458"/>
      <c r="G54" s="458"/>
      <c r="H54" s="458"/>
      <c r="I54" s="458"/>
      <c r="J54" s="455"/>
      <c r="K54" s="461"/>
      <c r="L54" s="461"/>
      <c r="M54" s="461"/>
      <c r="N54" s="456"/>
      <c r="O54" s="455"/>
      <c r="P54" s="455"/>
      <c r="Q54" s="455"/>
    </row>
    <row r="55" spans="2:17" s="457" customFormat="1" ht="12" customHeight="1">
      <c r="B55" s="453"/>
      <c r="C55" s="458"/>
      <c r="D55" s="454" t="s">
        <v>533</v>
      </c>
      <c r="E55" s="458"/>
      <c r="F55" s="458"/>
      <c r="G55" s="458"/>
      <c r="H55" s="458"/>
      <c r="I55" s="458"/>
      <c r="J55" s="455"/>
      <c r="K55" s="461"/>
      <c r="L55" s="461"/>
      <c r="M55" s="461"/>
      <c r="N55" s="456"/>
      <c r="O55" s="455"/>
      <c r="P55" s="455"/>
      <c r="Q55" s="455"/>
    </row>
    <row r="56" spans="2:17" s="457" customFormat="1" ht="12" customHeight="1">
      <c r="B56" s="453"/>
      <c r="C56" s="458">
        <v>3</v>
      </c>
      <c r="D56" s="454" t="s">
        <v>534</v>
      </c>
      <c r="E56" s="458"/>
      <c r="F56" s="458"/>
      <c r="G56" s="458"/>
      <c r="H56" s="458"/>
      <c r="I56" s="458"/>
      <c r="J56" s="455"/>
      <c r="K56" s="461"/>
      <c r="L56" s="461"/>
      <c r="M56" s="461"/>
      <c r="N56" s="456"/>
      <c r="O56" s="455"/>
      <c r="P56" s="455"/>
      <c r="Q56" s="455"/>
    </row>
    <row r="57" spans="2:17" s="457" customFormat="1" ht="12" customHeight="1">
      <c r="B57" s="453"/>
      <c r="C57" s="458"/>
      <c r="D57" s="454" t="s">
        <v>535</v>
      </c>
      <c r="E57" s="458"/>
      <c r="F57" s="458"/>
      <c r="G57" s="458"/>
      <c r="H57" s="458"/>
      <c r="I57" s="458"/>
      <c r="J57" s="455"/>
      <c r="K57" s="461"/>
      <c r="L57" s="461"/>
      <c r="M57" s="461"/>
      <c r="N57" s="456"/>
      <c r="O57" s="455"/>
      <c r="P57" s="455"/>
      <c r="Q57" s="455"/>
    </row>
    <row r="58" spans="2:17" s="457" customFormat="1" ht="12" customHeight="1">
      <c r="B58" s="453"/>
      <c r="C58" s="458"/>
      <c r="D58" s="454" t="s">
        <v>536</v>
      </c>
      <c r="E58" s="458"/>
      <c r="F58" s="458"/>
      <c r="G58" s="458"/>
      <c r="H58" s="458"/>
      <c r="I58" s="458"/>
      <c r="J58" s="455"/>
      <c r="K58" s="461"/>
      <c r="L58" s="461"/>
      <c r="M58" s="461"/>
      <c r="N58" s="456"/>
      <c r="O58" s="455"/>
      <c r="P58" s="455"/>
      <c r="Q58" s="455"/>
    </row>
    <row r="59" spans="2:17" s="457" customFormat="1" ht="12" customHeight="1">
      <c r="B59" s="453"/>
      <c r="C59" s="458"/>
      <c r="D59" s="454" t="s">
        <v>537</v>
      </c>
      <c r="E59" s="458"/>
      <c r="F59" s="458"/>
      <c r="G59" s="458"/>
      <c r="H59" s="458"/>
      <c r="I59" s="458"/>
      <c r="J59" s="455"/>
      <c r="K59" s="461"/>
      <c r="L59" s="461"/>
      <c r="M59" s="461"/>
      <c r="N59" s="456"/>
      <c r="O59" s="455"/>
      <c r="P59" s="455"/>
      <c r="Q59" s="455"/>
    </row>
    <row r="60" spans="2:17" s="457" customFormat="1" ht="12" customHeight="1">
      <c r="B60" s="453"/>
      <c r="C60" s="458"/>
      <c r="D60" s="454" t="s">
        <v>538</v>
      </c>
      <c r="E60" s="458"/>
      <c r="F60" s="458"/>
      <c r="G60" s="458"/>
      <c r="H60" s="458"/>
      <c r="I60" s="458"/>
      <c r="J60" s="455"/>
      <c r="K60" s="461"/>
      <c r="L60" s="461"/>
      <c r="M60" s="461"/>
      <c r="N60" s="456"/>
      <c r="O60" s="455"/>
      <c r="P60" s="455"/>
      <c r="Q60" s="455"/>
    </row>
    <row r="61" spans="2:17" s="457" customFormat="1" ht="12" customHeight="1">
      <c r="B61" s="453"/>
      <c r="C61" s="458">
        <v>4</v>
      </c>
      <c r="D61" s="454" t="s">
        <v>539</v>
      </c>
      <c r="E61" s="458"/>
      <c r="F61" s="458"/>
      <c r="G61" s="458"/>
      <c r="H61" s="458"/>
      <c r="I61" s="458"/>
      <c r="J61" s="455"/>
      <c r="K61" s="461"/>
      <c r="L61" s="461"/>
      <c r="M61" s="461"/>
      <c r="N61" s="456"/>
      <c r="O61" s="455"/>
      <c r="P61" s="455"/>
      <c r="Q61" s="455"/>
    </row>
    <row r="62" spans="2:17" s="457" customFormat="1" ht="12" customHeight="1">
      <c r="B62" s="453"/>
      <c r="C62" s="458"/>
      <c r="D62" s="454" t="s">
        <v>540</v>
      </c>
      <c r="E62" s="458"/>
      <c r="F62" s="458"/>
      <c r="G62" s="458"/>
      <c r="H62" s="458"/>
      <c r="I62" s="458"/>
      <c r="J62" s="455"/>
      <c r="K62" s="461"/>
      <c r="L62" s="461"/>
      <c r="M62" s="461"/>
      <c r="N62" s="456"/>
      <c r="O62" s="455"/>
      <c r="P62" s="455"/>
      <c r="Q62" s="455"/>
    </row>
    <row r="63" spans="2:17" s="457" customFormat="1" ht="12" customHeight="1">
      <c r="B63" s="453"/>
      <c r="C63" s="458">
        <v>5</v>
      </c>
      <c r="D63" s="454" t="s">
        <v>541</v>
      </c>
      <c r="E63" s="458"/>
      <c r="F63" s="458"/>
      <c r="G63" s="458"/>
      <c r="H63" s="458"/>
      <c r="I63" s="458"/>
      <c r="J63" s="455"/>
      <c r="K63" s="461"/>
      <c r="L63" s="461"/>
      <c r="M63" s="461"/>
      <c r="N63" s="456"/>
      <c r="O63" s="455"/>
      <c r="P63" s="455"/>
      <c r="Q63" s="455"/>
    </row>
    <row r="64" spans="2:17" s="457" customFormat="1" ht="12" customHeight="1">
      <c r="B64" s="453"/>
      <c r="C64" s="458"/>
      <c r="D64" s="454" t="s">
        <v>542</v>
      </c>
      <c r="E64" s="458"/>
      <c r="F64" s="458"/>
      <c r="G64" s="458"/>
      <c r="H64" s="458"/>
      <c r="I64" s="458"/>
      <c r="J64" s="455"/>
      <c r="K64" s="461"/>
      <c r="L64" s="461"/>
      <c r="M64" s="461"/>
      <c r="N64" s="456"/>
      <c r="O64" s="455"/>
      <c r="P64" s="455"/>
      <c r="Q64" s="455"/>
    </row>
    <row r="65" spans="2:17" s="457" customFormat="1" ht="12" customHeight="1">
      <c r="B65" s="453"/>
      <c r="C65" s="458">
        <v>6</v>
      </c>
      <c r="D65" s="454" t="s">
        <v>543</v>
      </c>
      <c r="E65" s="458"/>
      <c r="F65" s="458"/>
      <c r="G65" s="458"/>
      <c r="H65" s="458"/>
      <c r="I65" s="458"/>
      <c r="J65" s="455"/>
      <c r="K65" s="461"/>
      <c r="L65" s="461"/>
      <c r="M65" s="461"/>
      <c r="N65" s="456"/>
      <c r="O65" s="455"/>
      <c r="P65" s="455"/>
      <c r="Q65" s="455"/>
    </row>
    <row r="66" spans="2:17" s="457" customFormat="1" ht="12" customHeight="1">
      <c r="B66" s="453"/>
      <c r="C66" s="458"/>
      <c r="D66" s="454" t="s">
        <v>544</v>
      </c>
      <c r="E66" s="458"/>
      <c r="F66" s="458"/>
      <c r="G66" s="458"/>
      <c r="H66" s="458"/>
      <c r="I66" s="458"/>
      <c r="J66" s="455"/>
      <c r="K66" s="461"/>
      <c r="L66" s="461"/>
      <c r="M66" s="461"/>
      <c r="N66" s="456"/>
      <c r="O66" s="455"/>
      <c r="P66" s="455"/>
      <c r="Q66" s="455"/>
    </row>
    <row r="67" spans="2:17" s="457" customFormat="1" ht="12" customHeight="1">
      <c r="B67" s="453"/>
      <c r="C67" s="458"/>
      <c r="D67" s="454"/>
      <c r="E67" s="458"/>
      <c r="F67" s="458"/>
      <c r="G67" s="458"/>
      <c r="H67" s="458"/>
      <c r="I67" s="458"/>
      <c r="J67" s="455"/>
      <c r="K67" s="461"/>
      <c r="L67" s="461"/>
      <c r="M67" s="461"/>
      <c r="N67" s="456"/>
      <c r="O67" s="455"/>
      <c r="P67" s="455"/>
      <c r="Q67" s="455"/>
    </row>
    <row r="68" spans="2:17" ht="14.25" customHeight="1" thickBot="1">
      <c r="B68" s="394"/>
      <c r="C68" s="922"/>
      <c r="D68" s="922"/>
      <c r="E68" s="922"/>
      <c r="F68" s="922"/>
      <c r="G68" s="922"/>
      <c r="H68" s="922"/>
      <c r="I68" s="222"/>
      <c r="J68" s="924"/>
      <c r="K68" s="924"/>
      <c r="L68" s="924"/>
      <c r="M68" s="924"/>
      <c r="N68" s="925"/>
      <c r="O68" s="744"/>
      <c r="P68" s="744"/>
      <c r="Q68" s="222"/>
    </row>
    <row r="69" spans="2:17" ht="9" customHeight="1">
      <c r="B69" s="394"/>
      <c r="C69" s="462" t="s">
        <v>511</v>
      </c>
      <c r="D69" s="389"/>
      <c r="E69" s="389"/>
      <c r="F69" s="389"/>
      <c r="G69" s="389"/>
      <c r="H69" s="389"/>
      <c r="I69" s="222"/>
      <c r="J69" s="462" t="s">
        <v>176</v>
      </c>
      <c r="K69" s="462"/>
      <c r="L69" s="462"/>
      <c r="M69" s="462"/>
      <c r="N69" s="463"/>
      <c r="O69" s="222"/>
      <c r="P69" s="222"/>
      <c r="Q69" s="222"/>
    </row>
    <row r="70" spans="2:17" ht="9" customHeight="1">
      <c r="B70" s="394"/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395"/>
      <c r="O70" s="222"/>
      <c r="P70" s="222"/>
      <c r="Q70" s="222"/>
    </row>
    <row r="71" spans="2:17" ht="13.5" customHeight="1" thickBot="1">
      <c r="B71" s="394"/>
      <c r="C71" s="921"/>
      <c r="D71" s="921"/>
      <c r="E71" s="921"/>
      <c r="F71" s="921"/>
      <c r="G71" s="921"/>
      <c r="H71" s="921"/>
      <c r="I71" s="222"/>
      <c r="J71" s="922"/>
      <c r="K71" s="922"/>
      <c r="L71" s="922"/>
      <c r="M71" s="922"/>
      <c r="N71" s="923"/>
      <c r="O71" s="745"/>
      <c r="P71" s="745"/>
      <c r="Q71" s="222"/>
    </row>
    <row r="72" spans="2:17" ht="9" customHeight="1">
      <c r="B72" s="394"/>
      <c r="C72" s="462" t="s">
        <v>177</v>
      </c>
      <c r="D72" s="389"/>
      <c r="E72" s="389"/>
      <c r="F72" s="389"/>
      <c r="G72" s="389"/>
      <c r="H72" s="389"/>
      <c r="I72" s="222"/>
      <c r="J72" s="462" t="s">
        <v>178</v>
      </c>
      <c r="K72" s="462"/>
      <c r="L72" s="462"/>
      <c r="M72" s="462"/>
      <c r="N72" s="463"/>
      <c r="O72" s="222"/>
      <c r="P72" s="222"/>
      <c r="Q72" s="222"/>
    </row>
    <row r="73" spans="2:17" ht="9" customHeight="1" thickBot="1">
      <c r="B73" s="464"/>
      <c r="C73" s="465"/>
      <c r="D73" s="465"/>
      <c r="E73" s="465"/>
      <c r="F73" s="465"/>
      <c r="G73" s="465"/>
      <c r="H73" s="465"/>
      <c r="I73" s="465"/>
      <c r="J73" s="465"/>
      <c r="K73" s="465"/>
      <c r="L73" s="465"/>
      <c r="M73" s="465"/>
      <c r="N73" s="466"/>
      <c r="O73" s="222"/>
      <c r="P73" s="222"/>
      <c r="Q73" s="222"/>
    </row>
    <row r="74" spans="2:17" ht="9" customHeight="1">
      <c r="B74" s="394"/>
      <c r="C74" s="222"/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395"/>
      <c r="O74" s="222"/>
      <c r="P74" s="222"/>
      <c r="Q74" s="222"/>
    </row>
    <row r="75" spans="2:17" ht="9" customHeight="1" thickBot="1">
      <c r="B75" s="394"/>
      <c r="C75" s="222"/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395"/>
      <c r="O75" s="222"/>
      <c r="P75" s="222"/>
      <c r="Q75" s="222"/>
    </row>
    <row r="76" spans="2:17" ht="6" customHeight="1">
      <c r="B76" s="467"/>
      <c r="C76" s="389"/>
      <c r="D76" s="389"/>
      <c r="E76" s="389"/>
      <c r="F76" s="389"/>
      <c r="G76" s="389"/>
      <c r="H76" s="389"/>
      <c r="I76" s="389"/>
      <c r="J76" s="389"/>
      <c r="K76" s="389"/>
      <c r="L76" s="389"/>
      <c r="M76" s="389"/>
      <c r="N76" s="468"/>
      <c r="O76" s="222"/>
      <c r="P76" s="222"/>
      <c r="Q76" s="222"/>
    </row>
    <row r="77" spans="2:17" ht="12.75" customHeight="1" thickBot="1">
      <c r="B77" s="469"/>
      <c r="C77" s="470"/>
      <c r="D77" s="471"/>
      <c r="E77" s="471"/>
      <c r="F77" s="471"/>
      <c r="G77" s="471"/>
      <c r="H77" s="471"/>
      <c r="I77" s="471"/>
      <c r="J77" s="471"/>
      <c r="K77" s="471"/>
      <c r="L77" s="471"/>
      <c r="M77" s="471"/>
      <c r="N77" s="472"/>
      <c r="O77" s="222"/>
      <c r="P77" s="222"/>
      <c r="Q77" s="222"/>
    </row>
    <row r="80" spans="2:17">
      <c r="B80" s="473"/>
    </row>
    <row r="82" spans="2:2">
      <c r="B82" s="474"/>
    </row>
    <row r="84" spans="2:2">
      <c r="B84" s="475"/>
    </row>
    <row r="86" spans="2:2">
      <c r="B86" s="473"/>
    </row>
  </sheetData>
  <sheetProtection password="D4E7" sheet="1" objects="1" scenarios="1" selectLockedCells="1"/>
  <customSheetViews>
    <customSheetView guid="{4E492CDA-AACF-415B-BC57-0E08E64B13EA}" fitToPage="1" topLeftCell="A49">
      <pageMargins left="0.36" right="0.26" top="0.18" bottom="0.65" header="0.1" footer="0.27"/>
      <printOptions horizontalCentered="1" headings="1"/>
      <pageSetup scale="68" orientation="portrait" r:id="rId1"/>
      <headerFooter alignWithMargins="0">
        <oddFooter>&amp;LDraft for Discussion
&amp;D&amp;CPage &amp;P of &amp;N&amp;R&amp;A
&amp;F</oddFooter>
      </headerFooter>
    </customSheetView>
    <customSheetView guid="{82786BC8-10EF-4E67-BCBC-790A5B7D8B1A}" showPageBreaks="1" fitToPage="1" printArea="1">
      <selection activeCell="F8" sqref="F8"/>
      <pageMargins left="0.36" right="0.26" top="0.18" bottom="0.65" header="0.1" footer="0.27"/>
      <printOptions horizontalCentered="1" headings="1"/>
      <pageSetup scale="68" orientation="portrait" r:id="rId2"/>
      <headerFooter alignWithMargins="0">
        <oddFooter>&amp;LDraft for Discussion
&amp;D&amp;CPage &amp;P of &amp;N&amp;R&amp;A
&amp;F</oddFooter>
      </headerFooter>
    </customSheetView>
  </customSheetViews>
  <mergeCells count="15">
    <mergeCell ref="C8:D8"/>
    <mergeCell ref="D13:F13"/>
    <mergeCell ref="F35:H35"/>
    <mergeCell ref="H17:M17"/>
    <mergeCell ref="K11:M11"/>
    <mergeCell ref="K12:M12"/>
    <mergeCell ref="K13:M13"/>
    <mergeCell ref="D11:F11"/>
    <mergeCell ref="D12:F12"/>
    <mergeCell ref="C71:H71"/>
    <mergeCell ref="J71:N71"/>
    <mergeCell ref="J68:N68"/>
    <mergeCell ref="D47:I47"/>
    <mergeCell ref="D45:I45"/>
    <mergeCell ref="C68:H68"/>
  </mergeCells>
  <phoneticPr fontId="37" type="noConversion"/>
  <printOptions horizontalCentered="1" headings="1"/>
  <pageMargins left="0.1" right="0.1" top="0.18" bottom="0.5" header="0.1" footer="0.27"/>
  <pageSetup scale="85" orientation="portrait" horizontalDpi="4294967294" r:id="rId3"/>
  <headerFooter alignWithMargins="0">
    <oddFooter>&amp;L&amp;D&amp;CPage &amp;P of &amp;N&amp;R&amp;A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168"/>
  <sheetViews>
    <sheetView zoomScale="90" zoomScaleNormal="90" workbookViewId="0">
      <selection activeCell="F21" sqref="F21"/>
    </sheetView>
  </sheetViews>
  <sheetFormatPr defaultColWidth="3.140625" defaultRowHeight="9"/>
  <cols>
    <col min="1" max="1" width="2.5703125" style="203" customWidth="1"/>
    <col min="2" max="2" width="1.140625" style="203" customWidth="1"/>
    <col min="3" max="3" width="3.85546875" style="203" customWidth="1"/>
    <col min="4" max="4" width="15" style="203" customWidth="1"/>
    <col min="5" max="5" width="2.85546875" style="203" customWidth="1"/>
    <col min="6" max="8" width="3.85546875" style="203" customWidth="1"/>
    <col min="9" max="9" width="12" style="203" customWidth="1"/>
    <col min="10" max="10" width="3.140625" style="203" customWidth="1"/>
    <col min="11" max="11" width="15.28515625" style="203" customWidth="1"/>
    <col min="12" max="12" width="2.28515625" style="203" customWidth="1"/>
    <col min="13" max="13" width="11.85546875" style="203" customWidth="1"/>
    <col min="14" max="14" width="1.140625" style="203" customWidth="1"/>
    <col min="15" max="15" width="14.140625" style="203" customWidth="1"/>
    <col min="16" max="16" width="1.140625" style="203" customWidth="1"/>
    <col min="17" max="17" width="19.5703125" style="203" customWidth="1"/>
    <col min="18" max="18" width="1.140625" style="203" customWidth="1"/>
    <col min="19" max="19" width="11.85546875" style="203" customWidth="1"/>
    <col min="20" max="20" width="1.140625" style="203" customWidth="1"/>
    <col min="21" max="21" width="12.85546875" style="203" bestFit="1" customWidth="1"/>
    <col min="22" max="22" width="1.140625" style="203" customWidth="1"/>
    <col min="23" max="23" width="12.85546875" style="203" bestFit="1" customWidth="1"/>
    <col min="24" max="24" width="1.140625" style="203" customWidth="1"/>
    <col min="25" max="25" width="12.5703125" style="203" customWidth="1"/>
    <col min="26" max="26" width="1.140625" style="203" customWidth="1"/>
    <col min="27" max="27" width="14.28515625" style="203" customWidth="1"/>
    <col min="28" max="28" width="1.140625" style="203" customWidth="1"/>
    <col min="29" max="29" width="14.85546875" style="203" customWidth="1"/>
    <col min="30" max="30" width="1.140625" style="203" customWidth="1"/>
    <col min="31" max="31" width="9.7109375" style="203" customWidth="1"/>
    <col min="32" max="32" width="11.7109375" style="203" customWidth="1"/>
    <col min="33" max="239" width="9.140625" style="203" customWidth="1"/>
    <col min="240" max="240" width="2.5703125" style="203" customWidth="1"/>
    <col min="241" max="241" width="1.140625" style="203" customWidth="1"/>
    <col min="242" max="242" width="3.85546875" style="203" customWidth="1"/>
    <col min="243" max="243" width="15" style="203" customWidth="1"/>
    <col min="244" max="244" width="1.140625" style="203" customWidth="1"/>
    <col min="245" max="247" width="3.85546875" style="203" customWidth="1"/>
    <col min="248" max="248" width="6.85546875" style="203" customWidth="1"/>
    <col min="249" max="249" width="5" style="203" customWidth="1"/>
    <col min="250" max="250" width="10.85546875" style="203" customWidth="1"/>
    <col min="251" max="251" width="4.140625" style="203" customWidth="1"/>
    <col min="252" max="252" width="11" style="203" customWidth="1"/>
    <col min="253" max="253" width="10.5703125" style="203" customWidth="1"/>
    <col min="254" max="254" width="3.85546875" style="203" customWidth="1"/>
    <col min="255" max="255" width="11.42578125" style="203" customWidth="1"/>
    <col min="256" max="16384" width="3.140625" style="203"/>
  </cols>
  <sheetData>
    <row r="1" spans="2:30" ht="9" customHeight="1" thickBot="1"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</row>
    <row r="2" spans="2:30" ht="9" customHeight="1">
      <c r="B2" s="206"/>
      <c r="C2" s="207"/>
      <c r="D2" s="208"/>
      <c r="E2" s="208"/>
      <c r="F2" s="208"/>
      <c r="G2" s="208"/>
      <c r="H2" s="208"/>
      <c r="I2" s="208"/>
      <c r="J2" s="208"/>
      <c r="K2" s="1122" t="str">
        <f>'Exhibit 5 -Exp. Summary - COA '!L2</f>
        <v>North Carolina Division of Medical Assistance</v>
      </c>
      <c r="L2" s="1122"/>
      <c r="M2" s="1122"/>
      <c r="N2" s="1122"/>
      <c r="O2" s="1122"/>
      <c r="P2" s="1122"/>
      <c r="Q2" s="1122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9"/>
    </row>
    <row r="3" spans="2:30" ht="9.75" customHeight="1">
      <c r="B3" s="210"/>
      <c r="C3" s="205"/>
      <c r="D3" s="205"/>
      <c r="E3" s="205"/>
      <c r="F3" s="205"/>
      <c r="G3" s="205"/>
      <c r="H3" s="205"/>
      <c r="I3" s="205"/>
      <c r="J3" s="205"/>
      <c r="K3" s="1123" t="str">
        <f>'Exhibit 5 -Exp. Summary - COA '!L3</f>
        <v xml:space="preserve">Local Health Department Cost Report </v>
      </c>
      <c r="L3" s="1123"/>
      <c r="M3" s="1123"/>
      <c r="N3" s="1123"/>
      <c r="O3" s="1123"/>
      <c r="P3" s="1123"/>
      <c r="Q3" s="1123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12"/>
    </row>
    <row r="4" spans="2:30" ht="9.75" customHeight="1">
      <c r="B4" s="210"/>
      <c r="C4" s="205"/>
      <c r="D4" s="205"/>
      <c r="E4" s="205"/>
      <c r="F4" s="205"/>
      <c r="G4" s="205"/>
      <c r="H4" s="205"/>
      <c r="I4" s="205"/>
      <c r="J4" s="205"/>
      <c r="K4" s="1124">
        <f>+'Exhibit 1a - CPE'!D11</f>
        <v>0</v>
      </c>
      <c r="L4" s="1124"/>
      <c r="M4" s="1124"/>
      <c r="N4" s="1124"/>
      <c r="O4" s="1124"/>
      <c r="P4" s="1124"/>
      <c r="Q4" s="1124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12"/>
    </row>
    <row r="5" spans="2:30" ht="9.75" customHeight="1">
      <c r="B5" s="210"/>
      <c r="C5" s="205"/>
      <c r="D5" s="205"/>
      <c r="E5" s="205"/>
      <c r="F5" s="205"/>
      <c r="G5" s="205"/>
      <c r="H5" s="205"/>
      <c r="I5" s="205"/>
      <c r="J5" s="205"/>
      <c r="K5" s="1125" t="s">
        <v>225</v>
      </c>
      <c r="L5" s="1125"/>
      <c r="M5" s="1125"/>
      <c r="N5" s="1125"/>
      <c r="O5" s="1125"/>
      <c r="P5" s="1125"/>
      <c r="Q5" s="112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12"/>
    </row>
    <row r="6" spans="2:30" ht="9.75" hidden="1" customHeight="1">
      <c r="B6" s="210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407"/>
      <c r="P6" s="407"/>
      <c r="Q6" s="407"/>
      <c r="R6" s="407"/>
      <c r="S6" s="407"/>
      <c r="T6" s="407"/>
      <c r="U6" s="407"/>
      <c r="V6" s="407"/>
      <c r="W6" s="407"/>
      <c r="X6" s="407"/>
      <c r="Y6" s="407"/>
      <c r="Z6" s="407"/>
      <c r="AA6" s="407"/>
      <c r="AB6" s="407"/>
      <c r="AC6" s="407"/>
      <c r="AD6" s="212"/>
    </row>
    <row r="7" spans="2:30" ht="12" customHeight="1">
      <c r="B7" s="210"/>
      <c r="C7" s="1113" t="s">
        <v>301</v>
      </c>
      <c r="D7" s="1114"/>
      <c r="E7" s="1114"/>
      <c r="F7" s="1114"/>
      <c r="G7" s="1114"/>
      <c r="H7" s="1114"/>
      <c r="I7" s="1115"/>
      <c r="J7" s="205"/>
      <c r="K7" s="205"/>
      <c r="L7" s="205"/>
      <c r="M7" s="205"/>
      <c r="N7" s="205"/>
      <c r="O7" s="407"/>
      <c r="P7" s="407"/>
      <c r="Q7" s="407"/>
      <c r="R7" s="407"/>
      <c r="S7" s="407"/>
      <c r="T7" s="407"/>
      <c r="U7" s="407"/>
      <c r="V7" s="407"/>
      <c r="W7" s="407"/>
      <c r="X7" s="407"/>
      <c r="Y7" s="407"/>
      <c r="Z7" s="407"/>
      <c r="AA7" s="407"/>
      <c r="AB7" s="407"/>
      <c r="AC7" s="407"/>
      <c r="AD7" s="212"/>
    </row>
    <row r="8" spans="2:30" ht="2.25" customHeight="1">
      <c r="B8" s="210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407"/>
      <c r="P8" s="407"/>
      <c r="Q8" s="407"/>
      <c r="R8" s="407"/>
      <c r="S8" s="407"/>
      <c r="T8" s="407"/>
      <c r="U8" s="407"/>
      <c r="V8" s="407"/>
      <c r="W8" s="407"/>
      <c r="X8" s="407"/>
      <c r="Y8" s="407"/>
      <c r="Z8" s="407"/>
      <c r="AA8" s="407"/>
      <c r="AB8" s="407"/>
      <c r="AC8" s="407"/>
      <c r="AD8" s="212"/>
    </row>
    <row r="9" spans="2:30" ht="9.75" customHeight="1">
      <c r="B9" s="210"/>
      <c r="C9" s="258" t="s">
        <v>296</v>
      </c>
      <c r="D9" s="258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407"/>
      <c r="P9" s="407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212"/>
    </row>
    <row r="10" spans="2:30" ht="9.75" customHeight="1">
      <c r="B10" s="210"/>
      <c r="C10" s="205"/>
      <c r="D10" s="285" t="s">
        <v>298</v>
      </c>
      <c r="E10" s="205"/>
      <c r="F10" s="1147">
        <f>'Exhibit 1a - CPE'!F21</f>
        <v>41821</v>
      </c>
      <c r="G10" s="1148"/>
      <c r="H10" s="1149"/>
      <c r="I10" s="205"/>
      <c r="K10" s="584" t="s">
        <v>369</v>
      </c>
      <c r="L10" s="520"/>
      <c r="M10" s="1150">
        <f>+'Exhibit 1a - CPE'!$K$12</f>
        <v>0</v>
      </c>
      <c r="N10" s="1150"/>
      <c r="O10" s="1150"/>
      <c r="P10" s="407"/>
      <c r="Q10" s="407"/>
      <c r="R10" s="407"/>
      <c r="S10" s="407"/>
      <c r="T10" s="407"/>
      <c r="U10" s="407"/>
      <c r="V10" s="407"/>
      <c r="W10" s="407"/>
      <c r="X10" s="407"/>
      <c r="Y10" s="407"/>
      <c r="Z10" s="407"/>
      <c r="AA10" s="407"/>
      <c r="AB10" s="407"/>
      <c r="AC10" s="407"/>
      <c r="AD10" s="212"/>
    </row>
    <row r="11" spans="2:30" ht="9.75" customHeight="1">
      <c r="B11" s="210"/>
      <c r="C11" s="205"/>
      <c r="D11" s="285" t="s">
        <v>299</v>
      </c>
      <c r="E11" s="205"/>
      <c r="F11" s="1147">
        <f>'Exhibit 1a - CPE'!F23</f>
        <v>42185</v>
      </c>
      <c r="G11" s="1148"/>
      <c r="H11" s="1149"/>
      <c r="I11" s="205"/>
      <c r="K11" s="584" t="s">
        <v>370</v>
      </c>
      <c r="L11" s="520"/>
      <c r="M11" s="1150">
        <f>+'Exhibit 1a - CPE'!$K$11</f>
        <v>0</v>
      </c>
      <c r="N11" s="1150"/>
      <c r="O11" s="1150"/>
      <c r="P11" s="407"/>
      <c r="Q11" s="407"/>
      <c r="R11" s="407"/>
      <c r="S11" s="407"/>
      <c r="T11" s="407"/>
      <c r="U11" s="407"/>
      <c r="V11" s="407"/>
      <c r="W11" s="407"/>
      <c r="X11" s="407"/>
      <c r="Y11" s="407"/>
      <c r="Z11" s="407"/>
      <c r="AA11" s="407"/>
      <c r="AB11" s="407"/>
      <c r="AC11" s="407"/>
      <c r="AD11" s="212"/>
    </row>
    <row r="12" spans="2:30" ht="1.5" customHeight="1">
      <c r="B12" s="230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585"/>
      <c r="P12" s="585"/>
      <c r="Q12" s="585"/>
      <c r="R12" s="585"/>
      <c r="S12" s="585"/>
      <c r="T12" s="585"/>
      <c r="U12" s="585"/>
      <c r="V12" s="585"/>
      <c r="W12" s="585"/>
      <c r="X12" s="585"/>
      <c r="Y12" s="585"/>
      <c r="Z12" s="585"/>
      <c r="AA12" s="585"/>
      <c r="AB12" s="585"/>
      <c r="AC12" s="585"/>
      <c r="AD12" s="235"/>
    </row>
    <row r="13" spans="2:30" ht="9.75" customHeight="1">
      <c r="B13" s="210"/>
      <c r="C13" s="205"/>
      <c r="D13" s="285"/>
      <c r="E13" s="205"/>
      <c r="F13" s="205"/>
      <c r="G13" s="205"/>
      <c r="H13" s="205"/>
      <c r="I13" s="205"/>
      <c r="J13" s="205"/>
      <c r="K13" s="285"/>
      <c r="L13" s="258" t="s">
        <v>227</v>
      </c>
      <c r="M13" s="258"/>
      <c r="N13" s="205"/>
      <c r="O13" s="205"/>
      <c r="P13" s="407"/>
      <c r="Q13" s="407"/>
      <c r="R13" s="407"/>
      <c r="S13" s="407"/>
      <c r="T13" s="407"/>
      <c r="U13" s="407"/>
      <c r="V13" s="407"/>
      <c r="W13" s="407"/>
      <c r="X13" s="407"/>
      <c r="Y13" s="407"/>
      <c r="Z13" s="407"/>
      <c r="AA13" s="407"/>
      <c r="AB13" s="407"/>
      <c r="AC13" s="407"/>
      <c r="AD13" s="212"/>
    </row>
    <row r="14" spans="2:30" ht="9.75" customHeight="1">
      <c r="B14" s="210"/>
      <c r="C14" s="205"/>
      <c r="D14" s="205"/>
      <c r="E14" s="205"/>
      <c r="F14" s="205"/>
      <c r="G14" s="205"/>
      <c r="H14" s="205"/>
      <c r="I14" s="205"/>
      <c r="J14" s="205"/>
      <c r="K14" s="205"/>
      <c r="L14" s="205">
        <v>1</v>
      </c>
      <c r="M14" s="205" t="s">
        <v>239</v>
      </c>
      <c r="N14" s="205"/>
      <c r="O14" s="205"/>
      <c r="P14" s="407"/>
      <c r="Q14" s="407"/>
      <c r="R14" s="407"/>
      <c r="S14" s="407"/>
      <c r="T14" s="407"/>
      <c r="U14" s="407"/>
      <c r="V14" s="407"/>
      <c r="W14" s="407"/>
      <c r="X14" s="407"/>
      <c r="Y14" s="407"/>
      <c r="Z14" s="407"/>
      <c r="AA14" s="407"/>
      <c r="AB14" s="407"/>
      <c r="AC14" s="407"/>
      <c r="AD14" s="212"/>
    </row>
    <row r="15" spans="2:30" ht="9.75" customHeight="1">
      <c r="B15" s="210"/>
      <c r="C15" s="205"/>
      <c r="D15" s="205"/>
      <c r="E15" s="205"/>
      <c r="F15" s="205"/>
      <c r="G15" s="205"/>
      <c r="H15" s="205"/>
      <c r="I15" s="205"/>
      <c r="J15" s="205"/>
      <c r="K15" s="205"/>
      <c r="L15" s="205">
        <v>2</v>
      </c>
      <c r="M15" s="205" t="s">
        <v>233</v>
      </c>
      <c r="N15" s="205"/>
      <c r="O15" s="205"/>
      <c r="P15" s="407"/>
      <c r="Q15" s="407"/>
      <c r="R15" s="407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212"/>
    </row>
    <row r="16" spans="2:30" ht="9.75" customHeight="1">
      <c r="B16" s="210"/>
      <c r="C16" s="205"/>
      <c r="D16" s="205"/>
      <c r="E16" s="205"/>
      <c r="F16" s="205"/>
      <c r="G16" s="205"/>
      <c r="H16" s="205"/>
      <c r="I16" s="205"/>
      <c r="J16" s="205"/>
      <c r="K16" s="205"/>
      <c r="L16" s="205">
        <v>3</v>
      </c>
      <c r="M16" s="205" t="s">
        <v>496</v>
      </c>
      <c r="N16" s="205"/>
      <c r="O16" s="205"/>
      <c r="P16" s="407"/>
      <c r="Q16" s="407"/>
      <c r="R16" s="407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212"/>
    </row>
    <row r="17" spans="2:30" ht="9.75" customHeight="1">
      <c r="B17" s="210"/>
      <c r="C17" s="205"/>
      <c r="D17" s="205"/>
      <c r="E17" s="205"/>
      <c r="F17" s="205"/>
      <c r="G17" s="205"/>
      <c r="H17" s="205"/>
      <c r="I17" s="205"/>
      <c r="J17" s="205"/>
      <c r="K17" s="205"/>
      <c r="L17" s="205">
        <v>4</v>
      </c>
      <c r="M17" s="205" t="s">
        <v>132</v>
      </c>
      <c r="N17" s="205"/>
      <c r="O17" s="205"/>
      <c r="P17" s="407"/>
      <c r="Q17" s="407"/>
      <c r="R17" s="407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212"/>
    </row>
    <row r="18" spans="2:30" ht="9.75" customHeight="1">
      <c r="B18" s="210"/>
      <c r="C18" s="205"/>
      <c r="D18" s="205"/>
      <c r="E18" s="205"/>
      <c r="F18" s="205"/>
      <c r="G18" s="205"/>
      <c r="H18" s="205"/>
      <c r="I18" s="205"/>
      <c r="J18" s="205"/>
      <c r="K18" s="205"/>
      <c r="L18" s="205">
        <v>5</v>
      </c>
      <c r="M18" s="205" t="s">
        <v>57</v>
      </c>
      <c r="N18" s="205"/>
      <c r="O18" s="205"/>
      <c r="P18" s="407"/>
      <c r="Q18" s="407"/>
      <c r="R18" s="407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212"/>
    </row>
    <row r="19" spans="2:30" ht="9.75" customHeight="1">
      <c r="B19" s="210"/>
      <c r="C19" s="205"/>
      <c r="D19" s="205"/>
      <c r="E19" s="205"/>
      <c r="F19" s="205"/>
      <c r="G19" s="205"/>
      <c r="H19" s="205"/>
      <c r="I19" s="205"/>
      <c r="J19" s="205"/>
      <c r="K19" s="205"/>
      <c r="L19" s="205">
        <v>6</v>
      </c>
      <c r="M19" s="205" t="s">
        <v>242</v>
      </c>
      <c r="N19" s="205"/>
      <c r="O19" s="205"/>
      <c r="P19" s="407"/>
      <c r="Q19" s="407"/>
      <c r="R19" s="407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212"/>
    </row>
    <row r="20" spans="2:30" ht="9.75" customHeight="1">
      <c r="B20" s="210"/>
      <c r="C20" s="205"/>
      <c r="D20" s="205"/>
      <c r="E20" s="205"/>
      <c r="F20" s="205"/>
      <c r="G20" s="205"/>
      <c r="H20" s="205"/>
      <c r="I20" s="205"/>
      <c r="J20" s="205"/>
      <c r="K20" s="205"/>
      <c r="L20" s="205">
        <v>7</v>
      </c>
      <c r="M20" s="205" t="s">
        <v>386</v>
      </c>
      <c r="N20" s="205"/>
      <c r="O20" s="205"/>
      <c r="P20" s="407"/>
      <c r="Q20" s="407"/>
      <c r="R20" s="407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212"/>
    </row>
    <row r="21" spans="2:30" ht="9.75" customHeight="1">
      <c r="B21" s="230"/>
      <c r="C21" s="231"/>
      <c r="D21" s="231"/>
      <c r="E21" s="231"/>
      <c r="F21" s="231"/>
      <c r="G21" s="231"/>
      <c r="H21" s="231"/>
      <c r="I21" s="231"/>
      <c r="J21" s="231"/>
      <c r="K21" s="231"/>
      <c r="L21" s="231">
        <v>8</v>
      </c>
      <c r="M21" s="231" t="s">
        <v>128</v>
      </c>
      <c r="N21" s="231"/>
      <c r="O21" s="231"/>
      <c r="P21" s="585"/>
      <c r="Q21" s="585"/>
      <c r="R21" s="585"/>
      <c r="S21" s="585"/>
      <c r="T21" s="585"/>
      <c r="U21" s="585"/>
      <c r="V21" s="585"/>
      <c r="W21" s="585"/>
      <c r="X21" s="585"/>
      <c r="Y21" s="585"/>
      <c r="Z21" s="585"/>
      <c r="AA21" s="585"/>
      <c r="AB21" s="585"/>
      <c r="AC21" s="585"/>
      <c r="AD21" s="235"/>
    </row>
    <row r="22" spans="2:30" ht="36">
      <c r="B22" s="586" t="s">
        <v>202</v>
      </c>
      <c r="C22" s="587"/>
      <c r="D22" s="205"/>
      <c r="E22" s="205"/>
      <c r="F22" s="205"/>
      <c r="G22" s="205"/>
      <c r="H22" s="205"/>
      <c r="I22" s="205" t="s">
        <v>203</v>
      </c>
      <c r="J22" s="205"/>
      <c r="K22" s="568" t="s">
        <v>133</v>
      </c>
      <c r="L22" s="566"/>
      <c r="M22" s="568" t="s">
        <v>131</v>
      </c>
      <c r="N22" s="566"/>
      <c r="O22" s="568" t="s">
        <v>240</v>
      </c>
      <c r="P22" s="566"/>
      <c r="Q22" s="568" t="s">
        <v>241</v>
      </c>
      <c r="R22" s="566"/>
      <c r="S22" s="568" t="s">
        <v>498</v>
      </c>
      <c r="T22" s="566"/>
      <c r="U22" s="568" t="s">
        <v>59</v>
      </c>
      <c r="V22" s="566"/>
      <c r="W22" s="568" t="s">
        <v>58</v>
      </c>
      <c r="X22" s="566"/>
      <c r="Y22" s="568" t="s">
        <v>243</v>
      </c>
      <c r="Z22" s="566"/>
      <c r="AA22" s="568" t="s">
        <v>129</v>
      </c>
      <c r="AB22" s="566"/>
      <c r="AC22" s="568" t="s">
        <v>130</v>
      </c>
      <c r="AD22" s="212"/>
    </row>
    <row r="23" spans="2:30" ht="12.75">
      <c r="B23" s="571" t="str">
        <f>'Exhibit 5 -Exp. Summary - COA '!B15</f>
        <v>LHD Administration / Support Costs by Discipline</v>
      </c>
      <c r="C23" s="572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12"/>
    </row>
    <row r="24" spans="2:30" ht="11.25">
      <c r="B24" s="210"/>
      <c r="C24" s="860" t="str">
        <f>'Exhibit 5 -Exp. Summary - COA '!C16</f>
        <v>SECTION I. Personnel / Staff Expenditures</v>
      </c>
      <c r="D24" s="205"/>
      <c r="E24" s="205"/>
      <c r="F24" s="205"/>
      <c r="G24" s="205"/>
      <c r="H24" s="205"/>
      <c r="I24" s="205"/>
      <c r="J24" s="205"/>
      <c r="K24" s="563"/>
      <c r="L24" s="205"/>
      <c r="M24" s="588"/>
      <c r="N24" s="205"/>
      <c r="O24" s="563"/>
      <c r="P24" s="205"/>
      <c r="Q24" s="563"/>
      <c r="R24" s="205"/>
      <c r="S24" s="563"/>
      <c r="T24" s="205"/>
      <c r="U24" s="563"/>
      <c r="V24" s="205"/>
      <c r="W24" s="563"/>
      <c r="X24" s="205"/>
      <c r="Y24" s="563"/>
      <c r="Z24" s="205"/>
      <c r="AA24" s="563"/>
      <c r="AB24" s="205"/>
      <c r="AC24" s="563"/>
      <c r="AD24" s="212"/>
    </row>
    <row r="25" spans="2:30" ht="12">
      <c r="B25" s="210"/>
      <c r="C25" s="205"/>
      <c r="D25" s="1138" t="str">
        <f>'Exhibit 5 -Exp. Summary - COA '!D17:J17</f>
        <v>110XX Health Director's Office and Staff</v>
      </c>
      <c r="E25" s="1138"/>
      <c r="F25" s="1138"/>
      <c r="G25" s="1138"/>
      <c r="H25" s="1138"/>
      <c r="I25" s="1138"/>
      <c r="J25" s="1138"/>
      <c r="K25" s="845">
        <f>'Exhibit 5 -Exp. Summary - COA '!Y17</f>
        <v>0</v>
      </c>
      <c r="L25" s="595"/>
      <c r="M25" s="596">
        <v>4</v>
      </c>
      <c r="N25" s="595"/>
      <c r="O25" s="851">
        <f>(SUMIF(M25,1,K25))</f>
        <v>0</v>
      </c>
      <c r="P25" s="283"/>
      <c r="Q25" s="851">
        <f>SUMIF(M25,2,K25)</f>
        <v>0</v>
      </c>
      <c r="R25" s="283"/>
      <c r="S25" s="851">
        <f>SUMIF(M25,3,K25)</f>
        <v>0</v>
      </c>
      <c r="T25" s="283"/>
      <c r="U25" s="851">
        <f>SUMIF(M25,4,K25)</f>
        <v>0</v>
      </c>
      <c r="V25" s="283"/>
      <c r="W25" s="851">
        <f>SUMIF(M25,5,K25)</f>
        <v>0</v>
      </c>
      <c r="X25" s="283"/>
      <c r="Y25" s="851">
        <f>SUMIF(M25,6,K25)</f>
        <v>0</v>
      </c>
      <c r="Z25" s="283"/>
      <c r="AA25" s="851">
        <f>SUMIF(M25,7,K25)</f>
        <v>0</v>
      </c>
      <c r="AB25" s="283"/>
      <c r="AC25" s="851">
        <f>SUMIF(M25,8,K25)</f>
        <v>0</v>
      </c>
      <c r="AD25" s="212"/>
    </row>
    <row r="26" spans="2:30" ht="12">
      <c r="B26" s="210"/>
      <c r="C26" s="205"/>
      <c r="D26" s="1138" t="str">
        <f>'Exhibit 5 -Exp. Summary - COA '!D18:J18</f>
        <v>120XX Finance Office and Staff</v>
      </c>
      <c r="E26" s="1138"/>
      <c r="F26" s="1138"/>
      <c r="G26" s="1138"/>
      <c r="H26" s="1138"/>
      <c r="I26" s="1138"/>
      <c r="J26" s="1138"/>
      <c r="K26" s="845">
        <f>'Exhibit 5 -Exp. Summary - COA '!Y18</f>
        <v>0</v>
      </c>
      <c r="L26" s="595"/>
      <c r="M26" s="596">
        <v>4</v>
      </c>
      <c r="N26" s="595"/>
      <c r="O26" s="851">
        <f>SUMIF(M26,1,K26)</f>
        <v>0</v>
      </c>
      <c r="P26" s="283"/>
      <c r="Q26" s="851">
        <f>SUMIF(M26,2,K26)</f>
        <v>0</v>
      </c>
      <c r="R26" s="283"/>
      <c r="S26" s="851">
        <f>SUMIF(M26,3,K26)</f>
        <v>0</v>
      </c>
      <c r="T26" s="283"/>
      <c r="U26" s="851">
        <f>SUMIF(M26,4,K26)</f>
        <v>0</v>
      </c>
      <c r="V26" s="283"/>
      <c r="W26" s="851">
        <f>SUMIF(M26,5,K26)</f>
        <v>0</v>
      </c>
      <c r="X26" s="283"/>
      <c r="Y26" s="851">
        <f>SUMIF(M26,6,K26)</f>
        <v>0</v>
      </c>
      <c r="Z26" s="283"/>
      <c r="AA26" s="851">
        <f>SUMIF(M26,7,K26)</f>
        <v>0</v>
      </c>
      <c r="AB26" s="283"/>
      <c r="AC26" s="851">
        <f>SUMIF(M26,8,K26)</f>
        <v>0</v>
      </c>
      <c r="AD26" s="212"/>
    </row>
    <row r="27" spans="2:30" ht="12.75" thickBot="1">
      <c r="B27" s="210"/>
      <c r="C27" s="205"/>
      <c r="D27" s="1146" t="str">
        <f>'Exhibit 5 -Exp. Summary - COA '!D19:J19</f>
        <v>130XX Other Personnel</v>
      </c>
      <c r="E27" s="1146"/>
      <c r="F27" s="1146"/>
      <c r="G27" s="1146"/>
      <c r="H27" s="1146"/>
      <c r="I27" s="1146"/>
      <c r="J27" s="1146"/>
      <c r="K27" s="846">
        <f>'Exhibit 5 -Exp. Summary - COA '!Y19</f>
        <v>0</v>
      </c>
      <c r="L27" s="595"/>
      <c r="M27" s="596">
        <v>4</v>
      </c>
      <c r="N27" s="595"/>
      <c r="O27" s="852">
        <f>SUMIF(M27,1,K27)</f>
        <v>0</v>
      </c>
      <c r="P27" s="283"/>
      <c r="Q27" s="852">
        <f>SUMIF(M27,2,K27)</f>
        <v>0</v>
      </c>
      <c r="R27" s="283"/>
      <c r="S27" s="852">
        <f>SUMIF(M27,3,K27)</f>
        <v>0</v>
      </c>
      <c r="T27" s="283"/>
      <c r="U27" s="852">
        <f>SUMIF(M27,4,K27)</f>
        <v>0</v>
      </c>
      <c r="V27" s="283"/>
      <c r="W27" s="852">
        <f>SUMIF(M27,5,K27)</f>
        <v>0</v>
      </c>
      <c r="X27" s="283"/>
      <c r="Y27" s="852">
        <f>SUMIF(M27,6,K27)</f>
        <v>0</v>
      </c>
      <c r="Z27" s="283"/>
      <c r="AA27" s="852">
        <f>SUMIF(M27,7,K27)</f>
        <v>0</v>
      </c>
      <c r="AB27" s="283"/>
      <c r="AC27" s="852">
        <f>SUMIF(M27,8,K27)</f>
        <v>0</v>
      </c>
      <c r="AD27" s="212"/>
    </row>
    <row r="28" spans="2:30" ht="12">
      <c r="B28" s="210"/>
      <c r="C28" s="205"/>
      <c r="D28" s="205"/>
      <c r="E28" s="205"/>
      <c r="F28" s="1143" t="s">
        <v>584</v>
      </c>
      <c r="G28" s="1144"/>
      <c r="H28" s="1144"/>
      <c r="I28" s="1144"/>
      <c r="J28" s="1145"/>
      <c r="K28" s="847">
        <f>SUM(K25:K27)</f>
        <v>0</v>
      </c>
      <c r="L28" s="595"/>
      <c r="M28" s="853"/>
      <c r="N28" s="595"/>
      <c r="O28" s="847">
        <f>SUM(O25:O27)</f>
        <v>0</v>
      </c>
      <c r="P28" s="283"/>
      <c r="Q28" s="847">
        <f>SUM(Q25:Q27)</f>
        <v>0</v>
      </c>
      <c r="R28" s="283"/>
      <c r="S28" s="847">
        <f>SUM(S25:S27)</f>
        <v>0</v>
      </c>
      <c r="T28" s="283"/>
      <c r="U28" s="847">
        <f>SUM(U25:U27)</f>
        <v>0</v>
      </c>
      <c r="V28" s="283"/>
      <c r="W28" s="847">
        <f>SUM(W25:W27)</f>
        <v>0</v>
      </c>
      <c r="X28" s="283"/>
      <c r="Y28" s="847">
        <f>SUM(Y25:Y27)</f>
        <v>0</v>
      </c>
      <c r="Z28" s="283"/>
      <c r="AA28" s="847">
        <f>SUM(AA25:AA27)</f>
        <v>0</v>
      </c>
      <c r="AB28" s="283"/>
      <c r="AC28" s="847">
        <f>SUM(AC25:AC27)</f>
        <v>0</v>
      </c>
      <c r="AD28" s="212"/>
    </row>
    <row r="29" spans="2:30" ht="12">
      <c r="B29" s="210"/>
      <c r="C29" s="205"/>
      <c r="D29" s="205"/>
      <c r="E29" s="205"/>
      <c r="F29" s="205"/>
      <c r="G29" s="205"/>
      <c r="H29" s="205"/>
      <c r="I29" s="205"/>
      <c r="J29" s="205"/>
      <c r="K29" s="284"/>
      <c r="L29" s="595"/>
      <c r="M29" s="597"/>
      <c r="N29" s="595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  <c r="AA29" s="284"/>
      <c r="AB29" s="284"/>
      <c r="AC29" s="284"/>
      <c r="AD29" s="212"/>
    </row>
    <row r="30" spans="2:30" ht="12">
      <c r="B30" s="210"/>
      <c r="C30" s="860" t="str">
        <f>'Exhibit 5 -Exp. Summary - COA '!C22</f>
        <v>SECTION II. Operating Expenditures</v>
      </c>
      <c r="D30" s="205"/>
      <c r="E30" s="205"/>
      <c r="F30" s="205"/>
      <c r="G30" s="205"/>
      <c r="H30" s="205"/>
      <c r="I30" s="205"/>
      <c r="J30" s="205"/>
      <c r="K30" s="284"/>
      <c r="L30" s="595"/>
      <c r="M30" s="597"/>
      <c r="N30" s="595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  <c r="AA30" s="284"/>
      <c r="AB30" s="284"/>
      <c r="AC30" s="284"/>
      <c r="AD30" s="212"/>
    </row>
    <row r="31" spans="2:30" ht="12">
      <c r="B31" s="210"/>
      <c r="C31" s="205"/>
      <c r="D31" s="1138" t="str">
        <f>'Exhibit 5 -Exp. Summary - COA '!D23:J23</f>
        <v>14800 Supplies - LHD Admin / Support</v>
      </c>
      <c r="E31" s="1138"/>
      <c r="F31" s="1138"/>
      <c r="G31" s="1138"/>
      <c r="H31" s="1138"/>
      <c r="I31" s="1138"/>
      <c r="J31" s="1138"/>
      <c r="K31" s="845">
        <f>'Exhibit 5 -Exp. Summary - COA '!Y23</f>
        <v>0</v>
      </c>
      <c r="L31" s="595"/>
      <c r="M31" s="596">
        <v>4</v>
      </c>
      <c r="N31" s="595"/>
      <c r="O31" s="851">
        <f>(SUMIF(M31,1,K31))</f>
        <v>0</v>
      </c>
      <c r="P31" s="283"/>
      <c r="Q31" s="851">
        <f>SUMIF(M31,2,K31)</f>
        <v>0</v>
      </c>
      <c r="R31" s="283"/>
      <c r="S31" s="851">
        <f>SUMIF(M31,3,K31)</f>
        <v>0</v>
      </c>
      <c r="T31" s="283"/>
      <c r="U31" s="851">
        <f>SUMIF(M31,4,K31)</f>
        <v>0</v>
      </c>
      <c r="V31" s="283"/>
      <c r="W31" s="851">
        <f>SUMIF(M31,5,K31)</f>
        <v>0</v>
      </c>
      <c r="X31" s="283"/>
      <c r="Y31" s="851">
        <f>SUMIF(M31,6,K31)</f>
        <v>0</v>
      </c>
      <c r="Z31" s="283"/>
      <c r="AA31" s="851">
        <f>SUMIF(M31,7,K31)</f>
        <v>0</v>
      </c>
      <c r="AB31" s="283"/>
      <c r="AC31" s="851">
        <f>SUMIF(M31,8,K31)</f>
        <v>0</v>
      </c>
      <c r="AD31" s="212"/>
    </row>
    <row r="32" spans="2:30" ht="12">
      <c r="B32" s="210"/>
      <c r="C32" s="205"/>
      <c r="D32" s="1138" t="str">
        <f>'Exhibit 5 -Exp. Summary - COA '!D24:J24</f>
        <v>15000 Capital Expenditures - LHD Admin / Support</v>
      </c>
      <c r="E32" s="1138"/>
      <c r="F32" s="1138"/>
      <c r="G32" s="1138"/>
      <c r="H32" s="1138"/>
      <c r="I32" s="1138"/>
      <c r="J32" s="1138"/>
      <c r="K32" s="845">
        <f>'Exhibit 5 -Exp. Summary - COA '!Y24</f>
        <v>0</v>
      </c>
      <c r="L32" s="595"/>
      <c r="M32" s="596">
        <v>8</v>
      </c>
      <c r="N32" s="595"/>
      <c r="O32" s="851">
        <f>(SUMIF(M32,1,K32))</f>
        <v>0</v>
      </c>
      <c r="P32" s="283"/>
      <c r="Q32" s="851">
        <f>SUMIF(M32,2,K32)</f>
        <v>0</v>
      </c>
      <c r="R32" s="283"/>
      <c r="S32" s="851">
        <f>SUMIF(M32,3,K32)</f>
        <v>0</v>
      </c>
      <c r="T32" s="283"/>
      <c r="U32" s="851">
        <f>SUMIF(M32,4,K32)</f>
        <v>0</v>
      </c>
      <c r="V32" s="283"/>
      <c r="W32" s="851">
        <f>SUMIF(M32,5,K32)</f>
        <v>0</v>
      </c>
      <c r="X32" s="283"/>
      <c r="Y32" s="851">
        <f>SUMIF(M32,6,K32)</f>
        <v>0</v>
      </c>
      <c r="Z32" s="283"/>
      <c r="AA32" s="851">
        <f>SUMIF(M32,7,K32)</f>
        <v>0</v>
      </c>
      <c r="AB32" s="283"/>
      <c r="AC32" s="851">
        <f>SUMIF(M32,8,K32)</f>
        <v>0</v>
      </c>
      <c r="AD32" s="212"/>
    </row>
    <row r="33" spans="2:30" ht="12">
      <c r="B33" s="210"/>
      <c r="C33" s="205"/>
      <c r="D33" s="1138" t="str">
        <f>'Exhibit 5 -Exp. Summary - COA '!D25:J25</f>
        <v>16000 Contracted Services - LHD Admin / Support</v>
      </c>
      <c r="E33" s="1138"/>
      <c r="F33" s="1138"/>
      <c r="G33" s="1138"/>
      <c r="H33" s="1138"/>
      <c r="I33" s="1138"/>
      <c r="J33" s="1138"/>
      <c r="K33" s="845">
        <f>'Exhibit 5 -Exp. Summary - COA '!Y25</f>
        <v>0</v>
      </c>
      <c r="L33" s="595"/>
      <c r="M33" s="596">
        <v>4</v>
      </c>
      <c r="N33" s="595"/>
      <c r="O33" s="851">
        <f>SUMIF(M33,1,K33)</f>
        <v>0</v>
      </c>
      <c r="P33" s="283"/>
      <c r="Q33" s="851">
        <f>SUMIF(M33,2,K33)</f>
        <v>0</v>
      </c>
      <c r="R33" s="283"/>
      <c r="S33" s="851">
        <f>SUMIF(M33,3,K33)</f>
        <v>0</v>
      </c>
      <c r="T33" s="283"/>
      <c r="U33" s="851">
        <f>SUMIF(M33,4,K33)</f>
        <v>0</v>
      </c>
      <c r="V33" s="283"/>
      <c r="W33" s="851">
        <f>SUMIF(M33,5,K33)</f>
        <v>0</v>
      </c>
      <c r="X33" s="283"/>
      <c r="Y33" s="851">
        <f>SUMIF(M33,6,K33)</f>
        <v>0</v>
      </c>
      <c r="Z33" s="283"/>
      <c r="AA33" s="851">
        <f>SUMIF(M33,7,K33)</f>
        <v>0</v>
      </c>
      <c r="AB33" s="283"/>
      <c r="AC33" s="851">
        <f>SUMIF(M33,8,K33)</f>
        <v>0</v>
      </c>
      <c r="AD33" s="212"/>
    </row>
    <row r="34" spans="2:30" ht="12.75" thickBot="1">
      <c r="B34" s="210"/>
      <c r="C34" s="205"/>
      <c r="D34" s="1146" t="str">
        <f>'Exhibit 5 -Exp. Summary - COA '!D26:J26</f>
        <v>17000 Other Operating Expenditures - LHD Admin / Support</v>
      </c>
      <c r="E34" s="1146"/>
      <c r="F34" s="1146"/>
      <c r="G34" s="1146"/>
      <c r="H34" s="1146"/>
      <c r="I34" s="1146"/>
      <c r="J34" s="1146"/>
      <c r="K34" s="846">
        <f>'Exhibit 5 -Exp. Summary - COA '!Y26</f>
        <v>0</v>
      </c>
      <c r="L34" s="595"/>
      <c r="M34" s="596">
        <v>4</v>
      </c>
      <c r="N34" s="595"/>
      <c r="O34" s="852">
        <f>SUMIF(M34,1,K34)</f>
        <v>0</v>
      </c>
      <c r="P34" s="283"/>
      <c r="Q34" s="852">
        <f>SUMIF(M34,2,K34)</f>
        <v>0</v>
      </c>
      <c r="R34" s="283"/>
      <c r="S34" s="852">
        <f>SUMIF(M34,3,K34)</f>
        <v>0</v>
      </c>
      <c r="T34" s="283"/>
      <c r="U34" s="852">
        <f>SUMIF(M34,4,K34)</f>
        <v>0</v>
      </c>
      <c r="V34" s="283"/>
      <c r="W34" s="852">
        <f>SUMIF(M34,5,K34)</f>
        <v>0</v>
      </c>
      <c r="X34" s="283"/>
      <c r="Y34" s="852">
        <f>SUMIF(M34,6,K34)</f>
        <v>0</v>
      </c>
      <c r="Z34" s="283"/>
      <c r="AA34" s="852">
        <f>SUMIF(M34,7,K34)</f>
        <v>0</v>
      </c>
      <c r="AB34" s="283"/>
      <c r="AC34" s="852">
        <f>SUMIF(M34,8,K34)</f>
        <v>0</v>
      </c>
      <c r="AD34" s="212"/>
    </row>
    <row r="35" spans="2:30" ht="12">
      <c r="B35" s="210"/>
      <c r="C35" s="205"/>
      <c r="D35" s="205"/>
      <c r="E35" s="205"/>
      <c r="F35" s="1106" t="s">
        <v>526</v>
      </c>
      <c r="G35" s="1107"/>
      <c r="H35" s="1107"/>
      <c r="I35" s="1107"/>
      <c r="J35" s="1108"/>
      <c r="K35" s="847">
        <f>SUM(K31:K34)</f>
        <v>0</v>
      </c>
      <c r="L35" s="595"/>
      <c r="M35" s="853"/>
      <c r="N35" s="595"/>
      <c r="O35" s="847">
        <f>SUM(O31:O34)</f>
        <v>0</v>
      </c>
      <c r="P35" s="283"/>
      <c r="Q35" s="847">
        <f>SUM(Q31:Q34)</f>
        <v>0</v>
      </c>
      <c r="R35" s="283"/>
      <c r="S35" s="847">
        <f>SUM(S31:S34)</f>
        <v>0</v>
      </c>
      <c r="T35" s="283"/>
      <c r="U35" s="847">
        <f>SUM(U31:U34)</f>
        <v>0</v>
      </c>
      <c r="V35" s="283"/>
      <c r="W35" s="847">
        <f>SUM(W31:W34)</f>
        <v>0</v>
      </c>
      <c r="X35" s="283"/>
      <c r="Y35" s="847">
        <f>SUM(Y31:Y34)</f>
        <v>0</v>
      </c>
      <c r="Z35" s="283"/>
      <c r="AA35" s="847">
        <f>SUM(AA31:AA34)</f>
        <v>0</v>
      </c>
      <c r="AB35" s="283"/>
      <c r="AC35" s="847">
        <f>SUM(AC31:AC34)</f>
        <v>0</v>
      </c>
      <c r="AD35" s="212"/>
    </row>
    <row r="36" spans="2:30" ht="12">
      <c r="B36" s="210"/>
      <c r="C36" s="205"/>
      <c r="D36" s="205"/>
      <c r="E36" s="205"/>
      <c r="F36" s="205"/>
      <c r="G36" s="205"/>
      <c r="H36" s="205"/>
      <c r="I36" s="205"/>
      <c r="J36" s="205"/>
      <c r="K36" s="284"/>
      <c r="L36" s="595"/>
      <c r="M36" s="597"/>
      <c r="N36" s="595"/>
      <c r="O36" s="284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12"/>
    </row>
    <row r="37" spans="2:30" ht="12">
      <c r="B37" s="210"/>
      <c r="C37" s="860" t="str">
        <f>'Exhibit 5 -Exp. Summary - COA '!C29</f>
        <v>SECTION III. Adjustments/Transfers to Trial Balance</v>
      </c>
      <c r="D37" s="205"/>
      <c r="E37" s="205"/>
      <c r="F37" s="205"/>
      <c r="G37" s="205"/>
      <c r="H37" s="205"/>
      <c r="I37" s="205"/>
      <c r="J37" s="205"/>
      <c r="K37" s="284"/>
      <c r="L37" s="595"/>
      <c r="M37" s="597"/>
      <c r="N37" s="595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  <c r="AA37" s="284"/>
      <c r="AB37" s="284"/>
      <c r="AC37" s="284"/>
      <c r="AD37" s="212"/>
    </row>
    <row r="38" spans="2:30" ht="12">
      <c r="B38" s="210"/>
      <c r="C38" s="205"/>
      <c r="D38" s="1138" t="str">
        <f>'Exhibit 5 -Exp. Summary - COA '!D30:J30</f>
        <v>18500   Depreciation Expense - LHD Admin / Support</v>
      </c>
      <c r="E38" s="1138"/>
      <c r="F38" s="1138"/>
      <c r="G38" s="1138"/>
      <c r="H38" s="1138"/>
      <c r="I38" s="1138"/>
      <c r="J38" s="1138"/>
      <c r="K38" s="845">
        <f>'Exhibit 5 -Exp. Summary - COA '!Y30</f>
        <v>0</v>
      </c>
      <c r="L38" s="595"/>
      <c r="M38" s="596">
        <v>4</v>
      </c>
      <c r="N38" s="595"/>
      <c r="O38" s="851">
        <f>SUMIF(M38,1,K38)</f>
        <v>0</v>
      </c>
      <c r="P38" s="283"/>
      <c r="Q38" s="851">
        <f>SUMIF(M38,2,K38)</f>
        <v>0</v>
      </c>
      <c r="R38" s="283"/>
      <c r="S38" s="851">
        <f>SUMIF(M38,3,K38)</f>
        <v>0</v>
      </c>
      <c r="T38" s="283"/>
      <c r="U38" s="851">
        <f>SUMIF(M38,4,K38)</f>
        <v>0</v>
      </c>
      <c r="V38" s="283"/>
      <c r="W38" s="851">
        <f>SUMIF(M38,5,K38)</f>
        <v>0</v>
      </c>
      <c r="X38" s="283"/>
      <c r="Y38" s="851">
        <f>SUMIF(M38,6,K38)</f>
        <v>0</v>
      </c>
      <c r="Z38" s="283"/>
      <c r="AA38" s="851">
        <f>SUMIF(M38,7,K38)</f>
        <v>0</v>
      </c>
      <c r="AB38" s="283"/>
      <c r="AC38" s="851">
        <f>SUMIF(M38,8,K38)</f>
        <v>0</v>
      </c>
      <c r="AD38" s="212"/>
    </row>
    <row r="39" spans="2:30" ht="12.75" thickBot="1">
      <c r="B39" s="210"/>
      <c r="C39" s="205"/>
      <c r="D39" s="1146" t="str">
        <f>'Exhibit 5 -Exp. Summary - COA '!D31:J31</f>
        <v>18600   Indirect Costs from CAP</v>
      </c>
      <c r="E39" s="1146"/>
      <c r="F39" s="1146"/>
      <c r="G39" s="1146"/>
      <c r="H39" s="1146"/>
      <c r="I39" s="1146"/>
      <c r="J39" s="1146"/>
      <c r="K39" s="846">
        <f>'Exhibit 5 -Exp. Summary - COA '!Y31</f>
        <v>0</v>
      </c>
      <c r="L39" s="595"/>
      <c r="M39" s="596">
        <v>4</v>
      </c>
      <c r="N39" s="595"/>
      <c r="O39" s="852">
        <f>SUMIF(M39,1,K39)</f>
        <v>0</v>
      </c>
      <c r="P39" s="283"/>
      <c r="Q39" s="852">
        <f>SUMIF(M39,2,K39)</f>
        <v>0</v>
      </c>
      <c r="R39" s="283"/>
      <c r="S39" s="852">
        <f>SUMIF(M39,3,K39)</f>
        <v>0</v>
      </c>
      <c r="T39" s="283"/>
      <c r="U39" s="852">
        <f>SUMIF(M39,4,K39)</f>
        <v>0</v>
      </c>
      <c r="V39" s="283"/>
      <c r="W39" s="852">
        <f>SUMIF(M39,5,K39)</f>
        <v>0</v>
      </c>
      <c r="X39" s="283"/>
      <c r="Y39" s="852">
        <f>SUMIF(M39,6,K39)</f>
        <v>0</v>
      </c>
      <c r="Z39" s="283"/>
      <c r="AA39" s="852">
        <f>SUMIF(M39,7,K39)</f>
        <v>0</v>
      </c>
      <c r="AB39" s="283"/>
      <c r="AC39" s="852">
        <f>SUMIF(M39,8,K39)</f>
        <v>0</v>
      </c>
      <c r="AD39" s="212"/>
    </row>
    <row r="40" spans="2:30" ht="12">
      <c r="B40" s="210"/>
      <c r="C40" s="205"/>
      <c r="D40" s="533"/>
      <c r="E40" s="533"/>
      <c r="F40" s="1143" t="s">
        <v>584</v>
      </c>
      <c r="G40" s="1144"/>
      <c r="H40" s="1144"/>
      <c r="I40" s="1144"/>
      <c r="J40" s="1145"/>
      <c r="K40" s="847">
        <f>SUM(K38:K39)</f>
        <v>0</v>
      </c>
      <c r="L40" s="595"/>
      <c r="M40" s="853"/>
      <c r="N40" s="595"/>
      <c r="O40" s="847">
        <f>SUM(O38:O39)</f>
        <v>0</v>
      </c>
      <c r="P40" s="283"/>
      <c r="Q40" s="847">
        <f>SUM(Q38:Q39)</f>
        <v>0</v>
      </c>
      <c r="R40" s="283"/>
      <c r="S40" s="847">
        <f>SUM(S38:S39)</f>
        <v>0</v>
      </c>
      <c r="T40" s="283"/>
      <c r="U40" s="847">
        <f>SUM(U38:U39)</f>
        <v>0</v>
      </c>
      <c r="V40" s="283"/>
      <c r="W40" s="847">
        <f>SUM(W38:W39)</f>
        <v>0</v>
      </c>
      <c r="X40" s="283"/>
      <c r="Y40" s="847">
        <f>SUM(Y38:Y39)</f>
        <v>0</v>
      </c>
      <c r="Z40" s="283"/>
      <c r="AA40" s="847">
        <f>SUM(AA38:AA39)</f>
        <v>0</v>
      </c>
      <c r="AB40" s="283"/>
      <c r="AC40" s="847">
        <f>SUM(AC38:AC39)</f>
        <v>0</v>
      </c>
      <c r="AD40" s="212"/>
    </row>
    <row r="41" spans="2:30" ht="12">
      <c r="B41" s="210"/>
      <c r="C41" s="205"/>
      <c r="D41" s="205"/>
      <c r="E41" s="205"/>
      <c r="F41" s="205"/>
      <c r="G41" s="205"/>
      <c r="H41" s="205"/>
      <c r="I41" s="205"/>
      <c r="J41" s="205"/>
      <c r="K41" s="284"/>
      <c r="L41" s="595"/>
      <c r="M41" s="597"/>
      <c r="N41" s="595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284"/>
      <c r="AB41" s="284"/>
      <c r="AC41" s="284"/>
      <c r="AD41" s="212"/>
    </row>
    <row r="42" spans="2:30" ht="12.75">
      <c r="B42" s="571" t="str">
        <f>'Exhibit 5 -Exp. Summary - COA '!B34</f>
        <v>Clinical Administration / Support Costs by Discipline</v>
      </c>
      <c r="C42" s="572"/>
      <c r="D42" s="205"/>
      <c r="E42" s="205"/>
      <c r="F42" s="205"/>
      <c r="G42" s="205"/>
      <c r="H42" s="205"/>
      <c r="I42" s="205"/>
      <c r="J42" s="205"/>
      <c r="K42" s="284"/>
      <c r="L42" s="595"/>
      <c r="M42" s="597"/>
      <c r="N42" s="595"/>
      <c r="O42" s="598"/>
      <c r="P42" s="284"/>
      <c r="Q42" s="598"/>
      <c r="R42" s="284"/>
      <c r="S42" s="598"/>
      <c r="T42" s="284"/>
      <c r="U42" s="598"/>
      <c r="V42" s="284"/>
      <c r="W42" s="598"/>
      <c r="X42" s="284"/>
      <c r="Y42" s="598"/>
      <c r="Z42" s="284"/>
      <c r="AA42" s="598"/>
      <c r="AB42" s="284"/>
      <c r="AC42" s="598"/>
      <c r="AD42" s="212"/>
    </row>
    <row r="43" spans="2:30" ht="12">
      <c r="B43" s="210"/>
      <c r="C43" s="860" t="str">
        <f>C24</f>
        <v>SECTION I. Personnel / Staff Expenditures</v>
      </c>
      <c r="D43" s="205"/>
      <c r="E43" s="205"/>
      <c r="F43" s="205"/>
      <c r="G43" s="205"/>
      <c r="H43" s="205"/>
      <c r="I43" s="239"/>
      <c r="J43" s="205"/>
      <c r="K43" s="284"/>
      <c r="L43" s="595"/>
      <c r="M43" s="599"/>
      <c r="N43" s="595"/>
      <c r="O43" s="284"/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284"/>
      <c r="AA43" s="284"/>
      <c r="AB43" s="284"/>
      <c r="AC43" s="284"/>
      <c r="AD43" s="212"/>
    </row>
    <row r="44" spans="2:30" ht="12">
      <c r="B44" s="210"/>
      <c r="C44" s="205"/>
      <c r="D44" s="1138" t="str">
        <f>'Exhibit 5 -Exp. Summary - COA '!D36:J36</f>
        <v>210XX Nursing Director's Office and Clinical Supervisor Staff</v>
      </c>
      <c r="E44" s="1138"/>
      <c r="F44" s="1138"/>
      <c r="G44" s="1138"/>
      <c r="H44" s="1138"/>
      <c r="I44" s="1138"/>
      <c r="J44" s="1138"/>
      <c r="K44" s="845">
        <f>'Exhibit 5 -Exp. Summary - COA '!Y36</f>
        <v>0</v>
      </c>
      <c r="L44" s="595"/>
      <c r="M44" s="596">
        <v>5</v>
      </c>
      <c r="N44" s="595"/>
      <c r="O44" s="851">
        <f>(SUMIF(M44,1,K44))</f>
        <v>0</v>
      </c>
      <c r="P44" s="283"/>
      <c r="Q44" s="851">
        <f>SUMIF(M44,2,K44)</f>
        <v>0</v>
      </c>
      <c r="R44" s="283"/>
      <c r="S44" s="851">
        <f>SUMIF(M44,3,K44)</f>
        <v>0</v>
      </c>
      <c r="T44" s="283"/>
      <c r="U44" s="851">
        <f>SUMIF(M44,4,K44)</f>
        <v>0</v>
      </c>
      <c r="V44" s="283"/>
      <c r="W44" s="851">
        <f>SUMIF(M44,5,K44)</f>
        <v>0</v>
      </c>
      <c r="X44" s="283"/>
      <c r="Y44" s="851">
        <f>SUMIF(M44,6,K44)</f>
        <v>0</v>
      </c>
      <c r="Z44" s="283"/>
      <c r="AA44" s="851">
        <f>SUMIF(M44,7,K44)</f>
        <v>0</v>
      </c>
      <c r="AB44" s="283"/>
      <c r="AC44" s="851">
        <f>SUMIF(M44,8,K44)</f>
        <v>0</v>
      </c>
      <c r="AD44" s="212"/>
    </row>
    <row r="45" spans="2:30" ht="12">
      <c r="B45" s="210"/>
      <c r="C45" s="205"/>
      <c r="D45" s="1138" t="str">
        <f>'Exhibit 5 -Exp. Summary - COA '!D37:J37</f>
        <v>220XX Billing Office and Staff</v>
      </c>
      <c r="E45" s="1138"/>
      <c r="F45" s="1138"/>
      <c r="G45" s="1138"/>
      <c r="H45" s="1138"/>
      <c r="I45" s="1138"/>
      <c r="J45" s="1138"/>
      <c r="K45" s="845">
        <f>'Exhibit 5 -Exp. Summary - COA '!Y37</f>
        <v>0</v>
      </c>
      <c r="L45" s="595"/>
      <c r="M45" s="596">
        <v>5</v>
      </c>
      <c r="N45" s="595"/>
      <c r="O45" s="851">
        <f>(SUMIF(M45,1,K45))</f>
        <v>0</v>
      </c>
      <c r="P45" s="283"/>
      <c r="Q45" s="851">
        <f>SUMIF(M45,2,K45)</f>
        <v>0</v>
      </c>
      <c r="R45" s="283"/>
      <c r="S45" s="851">
        <f>SUMIF(M45,3,K45)</f>
        <v>0</v>
      </c>
      <c r="T45" s="283"/>
      <c r="U45" s="851">
        <f>SUMIF(M45,4,K45)</f>
        <v>0</v>
      </c>
      <c r="V45" s="283"/>
      <c r="W45" s="851">
        <f>SUMIF(M45,5,K45)</f>
        <v>0</v>
      </c>
      <c r="X45" s="283"/>
      <c r="Y45" s="851">
        <f>SUMIF(M45,6,K45)</f>
        <v>0</v>
      </c>
      <c r="Z45" s="283"/>
      <c r="AA45" s="851">
        <f>SUMIF(M45,7,K45)</f>
        <v>0</v>
      </c>
      <c r="AB45" s="283"/>
      <c r="AC45" s="851">
        <f>SUMIF(M45,8,K45)</f>
        <v>0</v>
      </c>
      <c r="AD45" s="212"/>
    </row>
    <row r="46" spans="2:30" ht="12">
      <c r="B46" s="210"/>
      <c r="C46" s="205"/>
      <c r="D46" s="1138" t="str">
        <f>'Exhibit 5 -Exp. Summary - COA '!D38:J38</f>
        <v>230XX Interpreters</v>
      </c>
      <c r="E46" s="1138"/>
      <c r="F46" s="1138"/>
      <c r="G46" s="1138"/>
      <c r="H46" s="1138"/>
      <c r="I46" s="1138"/>
      <c r="J46" s="1138"/>
      <c r="K46" s="845">
        <f>'Exhibit 5 -Exp. Summary - COA '!Y38</f>
        <v>0</v>
      </c>
      <c r="L46" s="595"/>
      <c r="M46" s="596">
        <v>5</v>
      </c>
      <c r="N46" s="595"/>
      <c r="O46" s="851">
        <f>SUMIF(M46,1,K46)</f>
        <v>0</v>
      </c>
      <c r="P46" s="283"/>
      <c r="Q46" s="851">
        <f>SUMIF(M46,2,K46)</f>
        <v>0</v>
      </c>
      <c r="R46" s="283"/>
      <c r="S46" s="851">
        <f>SUMIF(M46,3,K46)</f>
        <v>0</v>
      </c>
      <c r="T46" s="283"/>
      <c r="U46" s="851">
        <f>SUMIF(M46,4,K46)</f>
        <v>0</v>
      </c>
      <c r="V46" s="283"/>
      <c r="W46" s="851">
        <f>SUMIF(M46,5,K46)</f>
        <v>0</v>
      </c>
      <c r="X46" s="283"/>
      <c r="Y46" s="851">
        <f>SUMIF(M46,6,K46)</f>
        <v>0</v>
      </c>
      <c r="Z46" s="283"/>
      <c r="AA46" s="851">
        <f>SUMIF(M46,7,K46)</f>
        <v>0</v>
      </c>
      <c r="AB46" s="283"/>
      <c r="AC46" s="851">
        <f>SUMIF(M46,8,K46)</f>
        <v>0</v>
      </c>
      <c r="AD46" s="212"/>
    </row>
    <row r="47" spans="2:30" ht="12.75" thickBot="1">
      <c r="B47" s="210"/>
      <c r="C47" s="205"/>
      <c r="D47" s="1146" t="str">
        <f>'Exhibit 5 -Exp. Summary - COA '!D39:J39</f>
        <v>240XX Other Personnel</v>
      </c>
      <c r="E47" s="1146"/>
      <c r="F47" s="1146"/>
      <c r="G47" s="1146"/>
      <c r="H47" s="1146"/>
      <c r="I47" s="1146"/>
      <c r="J47" s="1146"/>
      <c r="K47" s="846">
        <f>'Exhibit 5 -Exp. Summary - COA '!Y39</f>
        <v>0</v>
      </c>
      <c r="L47" s="595"/>
      <c r="M47" s="596">
        <v>5</v>
      </c>
      <c r="N47" s="595"/>
      <c r="O47" s="852">
        <f>SUMIF(M47,1,K47)</f>
        <v>0</v>
      </c>
      <c r="P47" s="283"/>
      <c r="Q47" s="852">
        <f>SUMIF(M47,2,K47)</f>
        <v>0</v>
      </c>
      <c r="R47" s="283"/>
      <c r="S47" s="852">
        <f>SUMIF(M47,3,K47)</f>
        <v>0</v>
      </c>
      <c r="T47" s="283"/>
      <c r="U47" s="852">
        <f>SUMIF(M47,4,K47)</f>
        <v>0</v>
      </c>
      <c r="V47" s="283"/>
      <c r="W47" s="852">
        <f>SUMIF(M47,5,K47)</f>
        <v>0</v>
      </c>
      <c r="X47" s="283"/>
      <c r="Y47" s="852">
        <f>SUMIF(M47,6,K47)</f>
        <v>0</v>
      </c>
      <c r="Z47" s="283"/>
      <c r="AA47" s="852">
        <f>SUMIF(M47,7,K47)</f>
        <v>0</v>
      </c>
      <c r="AB47" s="283"/>
      <c r="AC47" s="852">
        <f>SUMIF(M47,8,K47)</f>
        <v>0</v>
      </c>
      <c r="AD47" s="212"/>
    </row>
    <row r="48" spans="2:30" ht="12">
      <c r="B48" s="210"/>
      <c r="C48" s="205"/>
      <c r="D48" s="533"/>
      <c r="E48" s="533"/>
      <c r="F48" s="1143" t="s">
        <v>584</v>
      </c>
      <c r="G48" s="1144"/>
      <c r="H48" s="1144"/>
      <c r="I48" s="1144"/>
      <c r="J48" s="1145"/>
      <c r="K48" s="847">
        <f>SUM(K44:K47)</f>
        <v>0</v>
      </c>
      <c r="L48" s="595"/>
      <c r="M48" s="853"/>
      <c r="N48" s="595"/>
      <c r="O48" s="847">
        <f>SUM(O44:O47)</f>
        <v>0</v>
      </c>
      <c r="P48" s="283"/>
      <c r="Q48" s="847">
        <f>SUM(Q44:Q47)</f>
        <v>0</v>
      </c>
      <c r="R48" s="283"/>
      <c r="S48" s="847">
        <f>SUM(S44:S47)</f>
        <v>0</v>
      </c>
      <c r="T48" s="283"/>
      <c r="U48" s="847">
        <f>SUM(U44:U47)</f>
        <v>0</v>
      </c>
      <c r="V48" s="283"/>
      <c r="W48" s="847">
        <f>SUM(W44:W47)</f>
        <v>0</v>
      </c>
      <c r="X48" s="283"/>
      <c r="Y48" s="847">
        <f>SUM(Y44:Y47)</f>
        <v>0</v>
      </c>
      <c r="Z48" s="283"/>
      <c r="AA48" s="847">
        <f>SUM(AA44:AA47)</f>
        <v>0</v>
      </c>
      <c r="AB48" s="283"/>
      <c r="AC48" s="847">
        <f>SUM(AC44:AC47)</f>
        <v>0</v>
      </c>
      <c r="AD48" s="212"/>
    </row>
    <row r="49" spans="2:30" ht="12">
      <c r="B49" s="210"/>
      <c r="C49" s="205"/>
      <c r="D49" s="205"/>
      <c r="E49" s="205"/>
      <c r="F49" s="205"/>
      <c r="G49" s="205"/>
      <c r="H49" s="205"/>
      <c r="I49" s="205"/>
      <c r="J49" s="205"/>
      <c r="K49" s="284"/>
      <c r="L49" s="595"/>
      <c r="M49" s="599"/>
      <c r="N49" s="595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  <c r="AA49" s="284"/>
      <c r="AB49" s="284"/>
      <c r="AC49" s="284"/>
      <c r="AD49" s="212"/>
    </row>
    <row r="50" spans="2:30" ht="12">
      <c r="B50" s="210"/>
      <c r="C50" s="860" t="str">
        <f>C30</f>
        <v>SECTION II. Operating Expenditures</v>
      </c>
      <c r="D50" s="205"/>
      <c r="E50" s="205"/>
      <c r="F50" s="205"/>
      <c r="G50" s="205"/>
      <c r="H50" s="205"/>
      <c r="I50" s="239"/>
      <c r="J50" s="205"/>
      <c r="K50" s="284"/>
      <c r="L50" s="595"/>
      <c r="M50" s="599"/>
      <c r="N50" s="595"/>
      <c r="O50" s="284"/>
      <c r="P50" s="284"/>
      <c r="Q50" s="284"/>
      <c r="R50" s="284"/>
      <c r="S50" s="284"/>
      <c r="T50" s="284"/>
      <c r="U50" s="284"/>
      <c r="V50" s="284"/>
      <c r="W50" s="284"/>
      <c r="X50" s="284"/>
      <c r="Y50" s="284"/>
      <c r="Z50" s="284"/>
      <c r="AA50" s="284"/>
      <c r="AB50" s="284"/>
      <c r="AC50" s="284"/>
      <c r="AD50" s="212"/>
    </row>
    <row r="51" spans="2:30" ht="12">
      <c r="B51" s="210"/>
      <c r="C51" s="205"/>
      <c r="D51" s="1138" t="str">
        <f>'Exhibit 5 -Exp. Summary - COA '!D43:J43</f>
        <v>24800 Supplies - Clinic Admin</v>
      </c>
      <c r="E51" s="1138"/>
      <c r="F51" s="1138"/>
      <c r="G51" s="1138"/>
      <c r="H51" s="1138"/>
      <c r="I51" s="1138"/>
      <c r="J51" s="1138"/>
      <c r="K51" s="845">
        <f>'Exhibit 5 -Exp. Summary - COA '!Y43</f>
        <v>0</v>
      </c>
      <c r="L51" s="595"/>
      <c r="M51" s="596">
        <v>5</v>
      </c>
      <c r="N51" s="595"/>
      <c r="O51" s="851">
        <f>(SUMIF(M51,1,K51))</f>
        <v>0</v>
      </c>
      <c r="P51" s="283"/>
      <c r="Q51" s="851">
        <f>SUMIF(M51,2,K51)</f>
        <v>0</v>
      </c>
      <c r="R51" s="283"/>
      <c r="S51" s="851">
        <f>SUMIF(M51,3,K51)</f>
        <v>0</v>
      </c>
      <c r="T51" s="283"/>
      <c r="U51" s="851">
        <f>SUMIF(M51,4,K51)</f>
        <v>0</v>
      </c>
      <c r="V51" s="283"/>
      <c r="W51" s="851">
        <f>SUMIF(M51,5,K51)</f>
        <v>0</v>
      </c>
      <c r="X51" s="283"/>
      <c r="Y51" s="851">
        <f>SUMIF(M51,6,K51)</f>
        <v>0</v>
      </c>
      <c r="Z51" s="283"/>
      <c r="AA51" s="851">
        <f>SUMIF(M51,7,K51)</f>
        <v>0</v>
      </c>
      <c r="AB51" s="283"/>
      <c r="AC51" s="851">
        <f>SUMIF(M51,8,K51)</f>
        <v>0</v>
      </c>
      <c r="AD51" s="212"/>
    </row>
    <row r="52" spans="2:30" ht="12">
      <c r="B52" s="210"/>
      <c r="C52" s="205"/>
      <c r="D52" s="1138" t="str">
        <f>'Exhibit 5 -Exp. Summary - COA '!D44:J44</f>
        <v>25000 Capital Expenditures - Clinic Admin</v>
      </c>
      <c r="E52" s="1138"/>
      <c r="F52" s="1138"/>
      <c r="G52" s="1138"/>
      <c r="H52" s="1138"/>
      <c r="I52" s="1138"/>
      <c r="J52" s="1138"/>
      <c r="K52" s="845">
        <f>'Exhibit 5 -Exp. Summary - COA '!Y44</f>
        <v>0</v>
      </c>
      <c r="L52" s="595"/>
      <c r="M52" s="596">
        <v>8</v>
      </c>
      <c r="N52" s="595"/>
      <c r="O52" s="851">
        <f>(SUMIF(M52,1,K52))</f>
        <v>0</v>
      </c>
      <c r="P52" s="283"/>
      <c r="Q52" s="851">
        <f>SUMIF(M52,2,K52)</f>
        <v>0</v>
      </c>
      <c r="R52" s="283"/>
      <c r="S52" s="851">
        <f>SUMIF(M52,3,K52)</f>
        <v>0</v>
      </c>
      <c r="T52" s="283"/>
      <c r="U52" s="851">
        <f>SUMIF(M52,4,K52)</f>
        <v>0</v>
      </c>
      <c r="V52" s="283"/>
      <c r="W52" s="851">
        <f>SUMIF(M52,5,K52)</f>
        <v>0</v>
      </c>
      <c r="X52" s="283"/>
      <c r="Y52" s="851">
        <f>SUMIF(M52,6,K52)</f>
        <v>0</v>
      </c>
      <c r="Z52" s="283"/>
      <c r="AA52" s="851">
        <f>SUMIF(M52,7,K52)</f>
        <v>0</v>
      </c>
      <c r="AB52" s="283"/>
      <c r="AC52" s="851">
        <f>SUMIF(M52,8,K52)</f>
        <v>0</v>
      </c>
      <c r="AD52" s="212"/>
    </row>
    <row r="53" spans="2:30" ht="12">
      <c r="B53" s="210"/>
      <c r="C53" s="205"/>
      <c r="D53" s="1138" t="str">
        <f>'Exhibit 5 -Exp. Summary - COA '!D45:J45</f>
        <v>26000 Contracted Services - Clinic Admin</v>
      </c>
      <c r="E53" s="1138"/>
      <c r="F53" s="1138"/>
      <c r="G53" s="1138"/>
      <c r="H53" s="1138"/>
      <c r="I53" s="1138"/>
      <c r="J53" s="1138"/>
      <c r="K53" s="845">
        <f>'Exhibit 5 -Exp. Summary - COA '!Y45</f>
        <v>0</v>
      </c>
      <c r="L53" s="595"/>
      <c r="M53" s="596">
        <v>5</v>
      </c>
      <c r="N53" s="595"/>
      <c r="O53" s="851">
        <f>SUMIF(M53,1,K53)</f>
        <v>0</v>
      </c>
      <c r="P53" s="283"/>
      <c r="Q53" s="851">
        <f>SUMIF(M53,2,K53)</f>
        <v>0</v>
      </c>
      <c r="R53" s="283"/>
      <c r="S53" s="851">
        <f>SUMIF(M53,3,K53)</f>
        <v>0</v>
      </c>
      <c r="T53" s="283"/>
      <c r="U53" s="851">
        <f>SUMIF(M53,4,K53)</f>
        <v>0</v>
      </c>
      <c r="V53" s="283"/>
      <c r="W53" s="851">
        <f>SUMIF(M53,5,K53)</f>
        <v>0</v>
      </c>
      <c r="X53" s="283"/>
      <c r="Y53" s="851">
        <f>SUMIF(M53,6,K53)</f>
        <v>0</v>
      </c>
      <c r="Z53" s="283"/>
      <c r="AA53" s="851">
        <f>SUMIF(M53,7,K53)</f>
        <v>0</v>
      </c>
      <c r="AB53" s="283"/>
      <c r="AC53" s="851">
        <f>SUMIF(M53,8,K53)</f>
        <v>0</v>
      </c>
      <c r="AD53" s="212"/>
    </row>
    <row r="54" spans="2:30" ht="12.75" thickBot="1">
      <c r="B54" s="210"/>
      <c r="C54" s="205"/>
      <c r="D54" s="1146" t="str">
        <f>'Exhibit 5 -Exp. Summary - COA '!D46:J46</f>
        <v>27000 Other Operating Expenditures - Clinic Admin</v>
      </c>
      <c r="E54" s="1146"/>
      <c r="F54" s="1146"/>
      <c r="G54" s="1146"/>
      <c r="H54" s="1146"/>
      <c r="I54" s="1146"/>
      <c r="J54" s="1146"/>
      <c r="K54" s="846">
        <f>'Exhibit 5 -Exp. Summary - COA '!Y46</f>
        <v>0</v>
      </c>
      <c r="L54" s="595"/>
      <c r="M54" s="600">
        <v>5</v>
      </c>
      <c r="N54" s="595"/>
      <c r="O54" s="852">
        <f>SUMIF(M54,1,K54)</f>
        <v>0</v>
      </c>
      <c r="P54" s="283"/>
      <c r="Q54" s="852">
        <f>SUMIF(M54,2,K54)</f>
        <v>0</v>
      </c>
      <c r="R54" s="283"/>
      <c r="S54" s="852">
        <f>SUMIF(M54,3,K54)</f>
        <v>0</v>
      </c>
      <c r="T54" s="283"/>
      <c r="U54" s="852">
        <f>SUMIF(M54,4,K54)</f>
        <v>0</v>
      </c>
      <c r="V54" s="283"/>
      <c r="W54" s="852">
        <f>SUMIF(M54,5,K54)</f>
        <v>0</v>
      </c>
      <c r="X54" s="283"/>
      <c r="Y54" s="852">
        <f>SUMIF(M54,6,K54)</f>
        <v>0</v>
      </c>
      <c r="Z54" s="283"/>
      <c r="AA54" s="852">
        <f>SUMIF(M54,7,K54)</f>
        <v>0</v>
      </c>
      <c r="AB54" s="283"/>
      <c r="AC54" s="852">
        <f>SUMIF(M54,8,K54)</f>
        <v>0</v>
      </c>
      <c r="AD54" s="212"/>
    </row>
    <row r="55" spans="2:30" ht="12">
      <c r="B55" s="210"/>
      <c r="C55" s="205"/>
      <c r="D55" s="533"/>
      <c r="E55" s="533"/>
      <c r="F55" s="1143" t="s">
        <v>584</v>
      </c>
      <c r="G55" s="1144"/>
      <c r="H55" s="1144"/>
      <c r="I55" s="1144"/>
      <c r="J55" s="1145"/>
      <c r="K55" s="847">
        <f>SUM(K51:K54)</f>
        <v>0</v>
      </c>
      <c r="L55" s="595"/>
      <c r="M55" s="853"/>
      <c r="N55" s="595"/>
      <c r="O55" s="847">
        <f>SUM(O51:O54)</f>
        <v>0</v>
      </c>
      <c r="P55" s="283"/>
      <c r="Q55" s="847">
        <f>SUM(Q51:Q54)</f>
        <v>0</v>
      </c>
      <c r="R55" s="283"/>
      <c r="S55" s="847">
        <f>SUM(S51:S54)</f>
        <v>0</v>
      </c>
      <c r="T55" s="283"/>
      <c r="U55" s="847">
        <f>SUM(U51:U54)</f>
        <v>0</v>
      </c>
      <c r="V55" s="283"/>
      <c r="W55" s="847">
        <f>SUM(W51:W54)</f>
        <v>0</v>
      </c>
      <c r="X55" s="283"/>
      <c r="Y55" s="847">
        <f>SUM(Y51:Y54)</f>
        <v>0</v>
      </c>
      <c r="Z55" s="283"/>
      <c r="AA55" s="847">
        <f>SUM(AA51:AA54)</f>
        <v>0</v>
      </c>
      <c r="AB55" s="283"/>
      <c r="AC55" s="847">
        <f>SUM(AC51:AC54)</f>
        <v>0</v>
      </c>
      <c r="AD55" s="212"/>
    </row>
    <row r="56" spans="2:30" ht="12">
      <c r="B56" s="210"/>
      <c r="C56" s="205"/>
      <c r="D56" s="205"/>
      <c r="E56" s="205"/>
      <c r="F56" s="205"/>
      <c r="G56" s="205"/>
      <c r="H56" s="205"/>
      <c r="I56" s="205"/>
      <c r="J56" s="205"/>
      <c r="K56" s="284"/>
      <c r="L56" s="595"/>
      <c r="M56" s="599"/>
      <c r="N56" s="595"/>
      <c r="O56" s="284"/>
      <c r="P56" s="284"/>
      <c r="Q56" s="284"/>
      <c r="R56" s="284"/>
      <c r="S56" s="284"/>
      <c r="T56" s="284"/>
      <c r="U56" s="284"/>
      <c r="V56" s="284"/>
      <c r="W56" s="284"/>
      <c r="X56" s="284"/>
      <c r="Y56" s="284"/>
      <c r="Z56" s="284"/>
      <c r="AA56" s="284"/>
      <c r="AB56" s="284"/>
      <c r="AC56" s="284"/>
      <c r="AD56" s="212"/>
    </row>
    <row r="57" spans="2:30" ht="12">
      <c r="B57" s="210"/>
      <c r="C57" s="860" t="str">
        <f>C37</f>
        <v>SECTION III. Adjustments/Transfers to Trial Balance</v>
      </c>
      <c r="D57" s="205"/>
      <c r="E57" s="205"/>
      <c r="F57" s="205"/>
      <c r="G57" s="205"/>
      <c r="H57" s="205"/>
      <c r="I57" s="239"/>
      <c r="J57" s="205"/>
      <c r="K57" s="284"/>
      <c r="L57" s="595"/>
      <c r="M57" s="599"/>
      <c r="N57" s="595"/>
      <c r="O57" s="284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  <c r="AA57" s="284"/>
      <c r="AB57" s="284"/>
      <c r="AC57" s="284"/>
      <c r="AD57" s="212"/>
    </row>
    <row r="58" spans="2:30" ht="12.75" thickBot="1">
      <c r="B58" s="210"/>
      <c r="C58" s="205"/>
      <c r="D58" s="1146" t="str">
        <f>'Exhibit 5 -Exp. Summary - COA '!D50:J50</f>
        <v>29500   Depreciation Expense</v>
      </c>
      <c r="E58" s="1146"/>
      <c r="F58" s="1146"/>
      <c r="G58" s="1146"/>
      <c r="H58" s="1146"/>
      <c r="I58" s="1146"/>
      <c r="J58" s="1146"/>
      <c r="K58" s="846">
        <f>'Exhibit 5 -Exp. Summary - COA '!Y50</f>
        <v>0</v>
      </c>
      <c r="L58" s="595"/>
      <c r="M58" s="600">
        <v>5</v>
      </c>
      <c r="N58" s="595"/>
      <c r="O58" s="852">
        <f>(SUMIF(M58,1,K58))</f>
        <v>0</v>
      </c>
      <c r="P58" s="283"/>
      <c r="Q58" s="852">
        <f>SUMIF(M58,2,K58)</f>
        <v>0</v>
      </c>
      <c r="R58" s="283"/>
      <c r="S58" s="852">
        <f>SUMIF(M58,3,K58)</f>
        <v>0</v>
      </c>
      <c r="T58" s="283"/>
      <c r="U58" s="852">
        <f>SUMIF(M58,4,K58)</f>
        <v>0</v>
      </c>
      <c r="V58" s="283"/>
      <c r="W58" s="852">
        <f>SUMIF(M58,5,K58)</f>
        <v>0</v>
      </c>
      <c r="X58" s="283"/>
      <c r="Y58" s="852">
        <f>SUMIF(M58,6,K58)</f>
        <v>0</v>
      </c>
      <c r="Z58" s="283"/>
      <c r="AA58" s="852">
        <f>SUMIF(M58,7,K58)</f>
        <v>0</v>
      </c>
      <c r="AB58" s="283"/>
      <c r="AC58" s="852">
        <f>SUMIF(M58,8,K58)</f>
        <v>0</v>
      </c>
      <c r="AD58" s="212"/>
    </row>
    <row r="59" spans="2:30" ht="12">
      <c r="B59" s="210"/>
      <c r="C59" s="205"/>
      <c r="D59" s="533"/>
      <c r="E59" s="533"/>
      <c r="F59" s="1143" t="s">
        <v>584</v>
      </c>
      <c r="G59" s="1144"/>
      <c r="H59" s="1144"/>
      <c r="I59" s="1144"/>
      <c r="J59" s="1145"/>
      <c r="K59" s="847">
        <f>SUM(K58)</f>
        <v>0</v>
      </c>
      <c r="L59" s="595"/>
      <c r="M59" s="853"/>
      <c r="N59" s="595"/>
      <c r="O59" s="847">
        <f>SUM(O58)</f>
        <v>0</v>
      </c>
      <c r="P59" s="283"/>
      <c r="Q59" s="847">
        <f>SUM(Q58)</f>
        <v>0</v>
      </c>
      <c r="R59" s="283"/>
      <c r="S59" s="847">
        <f>SUM(S58)</f>
        <v>0</v>
      </c>
      <c r="T59" s="283"/>
      <c r="U59" s="847">
        <f>SUM(U58)</f>
        <v>0</v>
      </c>
      <c r="V59" s="283"/>
      <c r="W59" s="847">
        <f>SUM(W58)</f>
        <v>0</v>
      </c>
      <c r="X59" s="283"/>
      <c r="Y59" s="847">
        <f>SUM(Y58)</f>
        <v>0</v>
      </c>
      <c r="Z59" s="283"/>
      <c r="AA59" s="847">
        <f>SUM(AA58)</f>
        <v>0</v>
      </c>
      <c r="AB59" s="283"/>
      <c r="AC59" s="847">
        <f>SUM(AC58)</f>
        <v>0</v>
      </c>
      <c r="AD59" s="212"/>
    </row>
    <row r="60" spans="2:30" ht="12">
      <c r="B60" s="210"/>
      <c r="C60" s="205"/>
      <c r="D60" s="205"/>
      <c r="E60" s="205"/>
      <c r="F60" s="205"/>
      <c r="G60" s="205"/>
      <c r="H60" s="205"/>
      <c r="I60" s="205"/>
      <c r="J60" s="205"/>
      <c r="K60" s="284"/>
      <c r="L60" s="595"/>
      <c r="M60" s="597"/>
      <c r="N60" s="595"/>
      <c r="O60" s="598"/>
      <c r="P60" s="284"/>
      <c r="Q60" s="598"/>
      <c r="R60" s="284"/>
      <c r="S60" s="598"/>
      <c r="T60" s="284"/>
      <c r="U60" s="598"/>
      <c r="V60" s="284"/>
      <c r="W60" s="598"/>
      <c r="X60" s="284"/>
      <c r="Y60" s="598"/>
      <c r="Z60" s="284"/>
      <c r="AA60" s="598"/>
      <c r="AB60" s="284"/>
      <c r="AC60" s="598"/>
      <c r="AD60" s="212"/>
    </row>
    <row r="61" spans="2:30" ht="12.75">
      <c r="B61" s="571" t="str">
        <f>'Exhibit 5 -Exp. Summary - COA '!B53</f>
        <v>Direct Medical / Clinic Costs by Discipline</v>
      </c>
      <c r="C61" s="572"/>
      <c r="D61" s="205"/>
      <c r="E61" s="205"/>
      <c r="F61" s="205"/>
      <c r="G61" s="205"/>
      <c r="H61" s="205"/>
      <c r="I61" s="205"/>
      <c r="J61" s="205"/>
      <c r="K61" s="284"/>
      <c r="L61" s="595"/>
      <c r="M61" s="597"/>
      <c r="N61" s="595"/>
      <c r="O61" s="598"/>
      <c r="P61" s="284"/>
      <c r="Q61" s="598"/>
      <c r="R61" s="284"/>
      <c r="S61" s="598"/>
      <c r="T61" s="284"/>
      <c r="U61" s="598"/>
      <c r="V61" s="284"/>
      <c r="W61" s="598"/>
      <c r="X61" s="284"/>
      <c r="Y61" s="598"/>
      <c r="Z61" s="284"/>
      <c r="AA61" s="598"/>
      <c r="AB61" s="284"/>
      <c r="AC61" s="598"/>
      <c r="AD61" s="212"/>
    </row>
    <row r="62" spans="2:30" ht="12">
      <c r="B62" s="210"/>
      <c r="C62" s="860" t="str">
        <f>C43</f>
        <v>SECTION I. Personnel / Staff Expenditures</v>
      </c>
      <c r="D62" s="205"/>
      <c r="E62" s="205"/>
      <c r="F62" s="205"/>
      <c r="G62" s="205"/>
      <c r="H62" s="205"/>
      <c r="I62" s="239"/>
      <c r="J62" s="205"/>
      <c r="K62" s="284"/>
      <c r="L62" s="595"/>
      <c r="M62" s="599"/>
      <c r="N62" s="595"/>
      <c r="O62" s="284"/>
      <c r="P62" s="284"/>
      <c r="Q62" s="284"/>
      <c r="R62" s="284"/>
      <c r="S62" s="284"/>
      <c r="T62" s="284"/>
      <c r="U62" s="284"/>
      <c r="V62" s="284"/>
      <c r="W62" s="284"/>
      <c r="X62" s="284"/>
      <c r="Y62" s="284"/>
      <c r="Z62" s="284"/>
      <c r="AA62" s="284"/>
      <c r="AB62" s="284"/>
      <c r="AC62" s="284"/>
      <c r="AD62" s="212"/>
    </row>
    <row r="63" spans="2:30" ht="12">
      <c r="B63" s="210"/>
      <c r="C63" s="205"/>
      <c r="D63" s="1138" t="str">
        <f>'Exhibit 5 -Exp. Summary - COA '!D55:J55</f>
        <v>310XX - Physicians (MD, PA, Nurse Practitioner)</v>
      </c>
      <c r="E63" s="1138"/>
      <c r="F63" s="1138"/>
      <c r="G63" s="1138"/>
      <c r="H63" s="1138"/>
      <c r="I63" s="1138"/>
      <c r="J63" s="1138"/>
      <c r="K63" s="845">
        <f>'Exhibit 5 -Exp. Summary - COA '!Y55</f>
        <v>0</v>
      </c>
      <c r="L63" s="595"/>
      <c r="M63" s="596">
        <v>6</v>
      </c>
      <c r="N63" s="595"/>
      <c r="O63" s="851">
        <f>(SUMIF(M63,1,K63))</f>
        <v>0</v>
      </c>
      <c r="P63" s="283"/>
      <c r="Q63" s="851">
        <f t="shared" ref="Q63:Q68" si="0">SUMIF(M63,2,K63)</f>
        <v>0</v>
      </c>
      <c r="R63" s="283"/>
      <c r="S63" s="851">
        <f t="shared" ref="S63:S68" si="1">SUMIF(M63,3,K63)</f>
        <v>0</v>
      </c>
      <c r="T63" s="283"/>
      <c r="U63" s="851">
        <f t="shared" ref="U63:U68" si="2">SUMIF(M63,4,K63)</f>
        <v>0</v>
      </c>
      <c r="V63" s="283"/>
      <c r="W63" s="851">
        <f t="shared" ref="W63:W68" si="3">SUMIF(M63,5,K63)</f>
        <v>0</v>
      </c>
      <c r="X63" s="283"/>
      <c r="Y63" s="851">
        <f t="shared" ref="Y63:Y68" si="4">SUMIF(M63,6,K63)</f>
        <v>0</v>
      </c>
      <c r="Z63" s="283"/>
      <c r="AA63" s="851">
        <f t="shared" ref="AA63:AA68" si="5">SUMIF(M63,7,K63)</f>
        <v>0</v>
      </c>
      <c r="AB63" s="283"/>
      <c r="AC63" s="851">
        <f t="shared" ref="AC63:AC68" si="6">SUMIF(M63,8,K63)</f>
        <v>0</v>
      </c>
      <c r="AD63" s="212"/>
    </row>
    <row r="64" spans="2:30" ht="12">
      <c r="B64" s="210"/>
      <c r="C64" s="205"/>
      <c r="D64" s="1138" t="str">
        <f>'Exhibit 5 -Exp. Summary - COA '!D56:J56</f>
        <v>320XX Nurses (PHN, RN, Enhanced Role Nurse)</v>
      </c>
      <c r="E64" s="1138"/>
      <c r="F64" s="1138"/>
      <c r="G64" s="1138"/>
      <c r="H64" s="1138"/>
      <c r="I64" s="1138"/>
      <c r="J64" s="1138"/>
      <c r="K64" s="845">
        <f>'Exhibit 5 -Exp. Summary - COA '!Y56</f>
        <v>0</v>
      </c>
      <c r="L64" s="595"/>
      <c r="M64" s="596">
        <v>1</v>
      </c>
      <c r="N64" s="595"/>
      <c r="O64" s="851">
        <f>(SUMIF(M64,1,K64))</f>
        <v>0</v>
      </c>
      <c r="P64" s="283"/>
      <c r="Q64" s="851">
        <f t="shared" si="0"/>
        <v>0</v>
      </c>
      <c r="R64" s="283"/>
      <c r="S64" s="851">
        <f t="shared" si="1"/>
        <v>0</v>
      </c>
      <c r="T64" s="283"/>
      <c r="U64" s="851">
        <f t="shared" si="2"/>
        <v>0</v>
      </c>
      <c r="V64" s="283"/>
      <c r="W64" s="851">
        <f t="shared" si="3"/>
        <v>0</v>
      </c>
      <c r="X64" s="283"/>
      <c r="Y64" s="851">
        <f t="shared" si="4"/>
        <v>0</v>
      </c>
      <c r="Z64" s="283"/>
      <c r="AA64" s="851">
        <f t="shared" si="5"/>
        <v>0</v>
      </c>
      <c r="AB64" s="283"/>
      <c r="AC64" s="851">
        <f t="shared" si="6"/>
        <v>0</v>
      </c>
      <c r="AD64" s="212"/>
    </row>
    <row r="65" spans="2:30" ht="12">
      <c r="B65" s="210"/>
      <c r="C65" s="205"/>
      <c r="D65" s="1138" t="str">
        <f>'Exhibit 5 -Exp. Summary - COA '!D57:J57</f>
        <v>330XX Social Workers</v>
      </c>
      <c r="E65" s="1138"/>
      <c r="F65" s="1138"/>
      <c r="G65" s="1138"/>
      <c r="H65" s="1138"/>
      <c r="I65" s="1138"/>
      <c r="J65" s="1138"/>
      <c r="K65" s="845">
        <f>'Exhibit 5 -Exp. Summary - COA '!Y57</f>
        <v>0</v>
      </c>
      <c r="L65" s="595"/>
      <c r="M65" s="596">
        <v>2</v>
      </c>
      <c r="N65" s="595"/>
      <c r="O65" s="851">
        <f>SUMIF(M65,1,K65)</f>
        <v>0</v>
      </c>
      <c r="P65" s="283"/>
      <c r="Q65" s="851">
        <f t="shared" si="0"/>
        <v>0</v>
      </c>
      <c r="R65" s="283"/>
      <c r="S65" s="851">
        <f t="shared" si="1"/>
        <v>0</v>
      </c>
      <c r="T65" s="283"/>
      <c r="U65" s="851">
        <f t="shared" si="2"/>
        <v>0</v>
      </c>
      <c r="V65" s="283"/>
      <c r="W65" s="851">
        <f t="shared" si="3"/>
        <v>0</v>
      </c>
      <c r="X65" s="283"/>
      <c r="Y65" s="851">
        <f t="shared" si="4"/>
        <v>0</v>
      </c>
      <c r="Z65" s="283"/>
      <c r="AA65" s="851">
        <f t="shared" si="5"/>
        <v>0</v>
      </c>
      <c r="AB65" s="283"/>
      <c r="AC65" s="851">
        <f t="shared" si="6"/>
        <v>0</v>
      </c>
      <c r="AD65" s="212"/>
    </row>
    <row r="66" spans="2:30" ht="12">
      <c r="B66" s="210"/>
      <c r="C66" s="205"/>
      <c r="D66" s="1138" t="str">
        <f>'Exhibit 5 -Exp. Summary - COA '!D58:J58</f>
        <v>340XX Health Educators &amp; Nutritionists</v>
      </c>
      <c r="E66" s="1138"/>
      <c r="F66" s="1138"/>
      <c r="G66" s="1138"/>
      <c r="H66" s="1138"/>
      <c r="I66" s="1138"/>
      <c r="J66" s="1138"/>
      <c r="K66" s="845">
        <f>'Exhibit 5 -Exp. Summary - COA '!Y58</f>
        <v>0</v>
      </c>
      <c r="L66" s="595"/>
      <c r="M66" s="596">
        <v>3</v>
      </c>
      <c r="N66" s="595"/>
      <c r="O66" s="851">
        <f>SUMIF(M66,1,K66)</f>
        <v>0</v>
      </c>
      <c r="P66" s="283"/>
      <c r="Q66" s="851">
        <f t="shared" si="0"/>
        <v>0</v>
      </c>
      <c r="R66" s="283"/>
      <c r="S66" s="851">
        <f t="shared" si="1"/>
        <v>0</v>
      </c>
      <c r="T66" s="283"/>
      <c r="U66" s="851">
        <f t="shared" si="2"/>
        <v>0</v>
      </c>
      <c r="V66" s="283"/>
      <c r="W66" s="851">
        <f t="shared" si="3"/>
        <v>0</v>
      </c>
      <c r="X66" s="283"/>
      <c r="Y66" s="851">
        <f t="shared" si="4"/>
        <v>0</v>
      </c>
      <c r="Z66" s="283"/>
      <c r="AA66" s="851">
        <f t="shared" si="5"/>
        <v>0</v>
      </c>
      <c r="AB66" s="283"/>
      <c r="AC66" s="851">
        <f t="shared" si="6"/>
        <v>0</v>
      </c>
      <c r="AD66" s="212"/>
    </row>
    <row r="67" spans="2:30" ht="12">
      <c r="B67" s="210"/>
      <c r="C67" s="205"/>
      <c r="D67" s="1138" t="str">
        <f>'Exhibit 5 -Exp. Summary - COA '!D59:J59</f>
        <v>341XX Laboratory Staff (Techs, etc.)</v>
      </c>
      <c r="E67" s="1138"/>
      <c r="F67" s="1138"/>
      <c r="G67" s="1138"/>
      <c r="H67" s="1138"/>
      <c r="I67" s="1138"/>
      <c r="J67" s="1138"/>
      <c r="K67" s="845">
        <f>'Exhibit 5 -Exp. Summary - COA '!Y59</f>
        <v>0</v>
      </c>
      <c r="L67" s="595"/>
      <c r="M67" s="596">
        <v>7</v>
      </c>
      <c r="N67" s="595"/>
      <c r="O67" s="851">
        <f>SUMIF(M67,1,K67)</f>
        <v>0</v>
      </c>
      <c r="P67" s="283"/>
      <c r="Q67" s="851">
        <f t="shared" si="0"/>
        <v>0</v>
      </c>
      <c r="R67" s="283"/>
      <c r="S67" s="851">
        <f t="shared" si="1"/>
        <v>0</v>
      </c>
      <c r="T67" s="283"/>
      <c r="U67" s="851">
        <f t="shared" si="2"/>
        <v>0</v>
      </c>
      <c r="V67" s="283"/>
      <c r="W67" s="851">
        <f t="shared" si="3"/>
        <v>0</v>
      </c>
      <c r="X67" s="283"/>
      <c r="Y67" s="851">
        <f t="shared" si="4"/>
        <v>0</v>
      </c>
      <c r="Z67" s="283"/>
      <c r="AA67" s="851">
        <f t="shared" si="5"/>
        <v>0</v>
      </c>
      <c r="AB67" s="283"/>
      <c r="AC67" s="851">
        <f t="shared" si="6"/>
        <v>0</v>
      </c>
      <c r="AD67" s="212"/>
    </row>
    <row r="68" spans="2:30" ht="12.75" thickBot="1">
      <c r="B68" s="210"/>
      <c r="C68" s="205"/>
      <c r="D68" s="1146" t="str">
        <f>'Exhibit 5 -Exp. Summary - COA '!D60:J60</f>
        <v>342XX Other Medical / Clinic Personnel</v>
      </c>
      <c r="E68" s="1146"/>
      <c r="F68" s="1146"/>
      <c r="G68" s="1146"/>
      <c r="H68" s="1146"/>
      <c r="I68" s="1146"/>
      <c r="J68" s="1146"/>
      <c r="K68" s="846">
        <f>'Exhibit 5 -Exp. Summary - COA '!Y60</f>
        <v>0</v>
      </c>
      <c r="L68" s="595"/>
      <c r="M68" s="596">
        <v>6</v>
      </c>
      <c r="N68" s="595"/>
      <c r="O68" s="852">
        <f>SUMIF(M68,1,K68)</f>
        <v>0</v>
      </c>
      <c r="P68" s="283"/>
      <c r="Q68" s="852">
        <f t="shared" si="0"/>
        <v>0</v>
      </c>
      <c r="R68" s="283"/>
      <c r="S68" s="852">
        <f t="shared" si="1"/>
        <v>0</v>
      </c>
      <c r="T68" s="283"/>
      <c r="U68" s="852">
        <f t="shared" si="2"/>
        <v>0</v>
      </c>
      <c r="V68" s="283"/>
      <c r="W68" s="852">
        <f t="shared" si="3"/>
        <v>0</v>
      </c>
      <c r="X68" s="283"/>
      <c r="Y68" s="852">
        <f t="shared" si="4"/>
        <v>0</v>
      </c>
      <c r="Z68" s="283"/>
      <c r="AA68" s="852">
        <f t="shared" si="5"/>
        <v>0</v>
      </c>
      <c r="AB68" s="283"/>
      <c r="AC68" s="852">
        <f t="shared" si="6"/>
        <v>0</v>
      </c>
      <c r="AD68" s="212"/>
    </row>
    <row r="69" spans="2:30" ht="12">
      <c r="B69" s="210"/>
      <c r="C69" s="205"/>
      <c r="D69" s="533"/>
      <c r="E69" s="533"/>
      <c r="F69" s="1143" t="s">
        <v>584</v>
      </c>
      <c r="G69" s="1144"/>
      <c r="H69" s="1144"/>
      <c r="I69" s="1144"/>
      <c r="J69" s="1145"/>
      <c r="K69" s="847">
        <f>SUM(K63:K68)</f>
        <v>0</v>
      </c>
      <c r="L69" s="595"/>
      <c r="M69" s="853"/>
      <c r="N69" s="595"/>
      <c r="O69" s="847">
        <f>SUM(O63:O68)</f>
        <v>0</v>
      </c>
      <c r="P69" s="283"/>
      <c r="Q69" s="847">
        <f>SUM(Q63:Q68)</f>
        <v>0</v>
      </c>
      <c r="R69" s="283"/>
      <c r="S69" s="847">
        <f>SUM(S63:S68)</f>
        <v>0</v>
      </c>
      <c r="T69" s="283"/>
      <c r="U69" s="847">
        <f>SUM(U63:U68)</f>
        <v>0</v>
      </c>
      <c r="V69" s="283"/>
      <c r="W69" s="847">
        <f>SUM(W63:W68)</f>
        <v>0</v>
      </c>
      <c r="X69" s="283"/>
      <c r="Y69" s="847">
        <f>SUM(Y63:Y68)</f>
        <v>0</v>
      </c>
      <c r="Z69" s="283"/>
      <c r="AA69" s="847">
        <f>SUM(AA63:AA68)</f>
        <v>0</v>
      </c>
      <c r="AB69" s="283"/>
      <c r="AC69" s="847">
        <f>SUM(AC63:AC68)</f>
        <v>0</v>
      </c>
      <c r="AD69" s="212"/>
    </row>
    <row r="70" spans="2:30" ht="12">
      <c r="B70" s="210"/>
      <c r="C70" s="205"/>
      <c r="D70" s="205"/>
      <c r="E70" s="205"/>
      <c r="F70" s="205"/>
      <c r="G70" s="205"/>
      <c r="H70" s="205"/>
      <c r="I70" s="205"/>
      <c r="J70" s="205"/>
      <c r="K70" s="284"/>
      <c r="L70" s="595"/>
      <c r="M70" s="599"/>
      <c r="N70" s="595"/>
      <c r="O70" s="284"/>
      <c r="P70" s="284"/>
      <c r="Q70" s="284"/>
      <c r="R70" s="284"/>
      <c r="S70" s="284"/>
      <c r="T70" s="284"/>
      <c r="U70" s="284"/>
      <c r="V70" s="284"/>
      <c r="W70" s="284"/>
      <c r="X70" s="284"/>
      <c r="Y70" s="284"/>
      <c r="Z70" s="284"/>
      <c r="AA70" s="284"/>
      <c r="AB70" s="284"/>
      <c r="AC70" s="284"/>
      <c r="AD70" s="212"/>
    </row>
    <row r="71" spans="2:30" ht="12">
      <c r="B71" s="210"/>
      <c r="C71" s="860" t="str">
        <f>'Exhibit 5 -Exp. Summary - COA '!C63</f>
        <v>SECTION II. Operating Expenditures</v>
      </c>
      <c r="D71" s="205"/>
      <c r="E71" s="205"/>
      <c r="F71" s="205"/>
      <c r="G71" s="205"/>
      <c r="H71" s="205"/>
      <c r="I71" s="239"/>
      <c r="J71" s="205"/>
      <c r="K71" s="284"/>
      <c r="L71" s="595"/>
      <c r="M71" s="599"/>
      <c r="N71" s="595"/>
      <c r="O71" s="284"/>
      <c r="P71" s="284"/>
      <c r="Q71" s="284"/>
      <c r="R71" s="284"/>
      <c r="S71" s="284"/>
      <c r="T71" s="284"/>
      <c r="U71" s="284"/>
      <c r="V71" s="284"/>
      <c r="W71" s="284"/>
      <c r="X71" s="284"/>
      <c r="Y71" s="284"/>
      <c r="Z71" s="284"/>
      <c r="AA71" s="284"/>
      <c r="AB71" s="284"/>
      <c r="AC71" s="284"/>
      <c r="AD71" s="212"/>
    </row>
    <row r="72" spans="2:30" ht="12">
      <c r="B72" s="210"/>
      <c r="C72" s="205"/>
      <c r="D72" s="1138" t="str">
        <f>'Exhibit 5 -Exp. Summary - COA '!D64:J64</f>
        <v>34800 Supplies - Medical / Clinic</v>
      </c>
      <c r="E72" s="1138"/>
      <c r="F72" s="1138"/>
      <c r="G72" s="1138"/>
      <c r="H72" s="1138"/>
      <c r="I72" s="1138"/>
      <c r="J72" s="1138"/>
      <c r="K72" s="845">
        <f>'Exhibit 5 -Exp. Summary - COA '!Y64</f>
        <v>0</v>
      </c>
      <c r="L72" s="595"/>
      <c r="M72" s="596">
        <v>6</v>
      </c>
      <c r="N72" s="595"/>
      <c r="O72" s="851">
        <f>(SUMIF(M72,1,K72))</f>
        <v>0</v>
      </c>
      <c r="P72" s="283"/>
      <c r="Q72" s="851">
        <f>SUMIF(M72,2,K72)</f>
        <v>0</v>
      </c>
      <c r="R72" s="283"/>
      <c r="S72" s="851">
        <f>SUMIF(M72,3,K72)</f>
        <v>0</v>
      </c>
      <c r="T72" s="283"/>
      <c r="U72" s="851">
        <f>SUMIF(M72,4,K72)</f>
        <v>0</v>
      </c>
      <c r="V72" s="283"/>
      <c r="W72" s="851">
        <f>SUMIF(M72,5,K72)</f>
        <v>0</v>
      </c>
      <c r="X72" s="283"/>
      <c r="Y72" s="851">
        <f>SUMIF(M72,6,K72)</f>
        <v>0</v>
      </c>
      <c r="Z72" s="283"/>
      <c r="AA72" s="851">
        <f>SUMIF(M72,7,K72)</f>
        <v>0</v>
      </c>
      <c r="AB72" s="283"/>
      <c r="AC72" s="851">
        <f>SUMIF(M72,8,K72)</f>
        <v>0</v>
      </c>
      <c r="AD72" s="212"/>
    </row>
    <row r="73" spans="2:30" ht="12">
      <c r="B73" s="210"/>
      <c r="C73" s="205"/>
      <c r="D73" s="1138" t="str">
        <f>'Exhibit 5 -Exp. Summary - COA '!D65:J65</f>
        <v>35000 Capital Expenditures - Medical / Clinic</v>
      </c>
      <c r="E73" s="1138"/>
      <c r="F73" s="1138"/>
      <c r="G73" s="1138"/>
      <c r="H73" s="1138"/>
      <c r="I73" s="1138"/>
      <c r="J73" s="1138"/>
      <c r="K73" s="845">
        <f>'Exhibit 5 -Exp. Summary - COA '!Y65</f>
        <v>0</v>
      </c>
      <c r="L73" s="595"/>
      <c r="M73" s="596">
        <v>8</v>
      </c>
      <c r="N73" s="595"/>
      <c r="O73" s="851">
        <f>(SUMIF(M73,1,K73))</f>
        <v>0</v>
      </c>
      <c r="P73" s="283"/>
      <c r="Q73" s="851">
        <f>SUMIF(M73,2,K73)</f>
        <v>0</v>
      </c>
      <c r="R73" s="283"/>
      <c r="S73" s="851">
        <f>SUMIF(M73,3,K73)</f>
        <v>0</v>
      </c>
      <c r="T73" s="283"/>
      <c r="U73" s="851">
        <f>SUMIF(M73,4,K73)</f>
        <v>0</v>
      </c>
      <c r="V73" s="283"/>
      <c r="W73" s="851">
        <f>SUMIF(M73,5,K73)</f>
        <v>0</v>
      </c>
      <c r="X73" s="283"/>
      <c r="Y73" s="851">
        <f>SUMIF(M73,6,K73)</f>
        <v>0</v>
      </c>
      <c r="Z73" s="283"/>
      <c r="AA73" s="851">
        <f>SUMIF(M73,7,K73)</f>
        <v>0</v>
      </c>
      <c r="AB73" s="283"/>
      <c r="AC73" s="851">
        <f>SUMIF(M73,8,K73)</f>
        <v>0</v>
      </c>
      <c r="AD73" s="212"/>
    </row>
    <row r="74" spans="2:30" ht="12">
      <c r="B74" s="210"/>
      <c r="C74" s="205"/>
      <c r="D74" s="1138" t="str">
        <f>'Exhibit 5 -Exp. Summary - COA '!D66:J66</f>
        <v>36000 Contracted Services - Medical / Clinic</v>
      </c>
      <c r="E74" s="1138"/>
      <c r="F74" s="1138"/>
      <c r="G74" s="1138"/>
      <c r="H74" s="1138"/>
      <c r="I74" s="1138"/>
      <c r="J74" s="1138"/>
      <c r="K74" s="845">
        <f>'Exhibit 5 -Exp. Summary - COA '!Y66</f>
        <v>0</v>
      </c>
      <c r="L74" s="595"/>
      <c r="M74" s="596">
        <v>6</v>
      </c>
      <c r="N74" s="595"/>
      <c r="O74" s="851">
        <f>SUMIF(M74,1,K74)</f>
        <v>0</v>
      </c>
      <c r="P74" s="283"/>
      <c r="Q74" s="851">
        <f>SUMIF(M74,2,K74)</f>
        <v>0</v>
      </c>
      <c r="R74" s="283"/>
      <c r="S74" s="851">
        <f>SUMIF(M74,3,K74)</f>
        <v>0</v>
      </c>
      <c r="T74" s="283"/>
      <c r="U74" s="851">
        <f>SUMIF(M74,4,K74)</f>
        <v>0</v>
      </c>
      <c r="V74" s="283"/>
      <c r="W74" s="851">
        <f>SUMIF(M74,5,K74)</f>
        <v>0</v>
      </c>
      <c r="X74" s="283"/>
      <c r="Y74" s="851">
        <f>SUMIF(M74,6,K74)</f>
        <v>0</v>
      </c>
      <c r="Z74" s="283"/>
      <c r="AA74" s="851">
        <f>SUMIF(M74,7,K74)</f>
        <v>0</v>
      </c>
      <c r="AB74" s="283"/>
      <c r="AC74" s="851">
        <f>SUMIF(M74,8,K74)</f>
        <v>0</v>
      </c>
      <c r="AD74" s="212"/>
    </row>
    <row r="75" spans="2:30" ht="12">
      <c r="B75" s="210"/>
      <c r="C75" s="205"/>
      <c r="D75" s="1138" t="str">
        <f>'Exhibit 5 -Exp. Summary - COA '!D67:J67</f>
        <v>36900 Laboratory Expenditures</v>
      </c>
      <c r="E75" s="1138"/>
      <c r="F75" s="1138"/>
      <c r="G75" s="1138"/>
      <c r="H75" s="1138"/>
      <c r="I75" s="1138"/>
      <c r="J75" s="1138"/>
      <c r="K75" s="845">
        <f>'Exhibit 5 -Exp. Summary - COA '!Y67</f>
        <v>0</v>
      </c>
      <c r="L75" s="595"/>
      <c r="M75" s="600">
        <v>7</v>
      </c>
      <c r="N75" s="595"/>
      <c r="O75" s="851">
        <f>SUMIF(M75,1,K75)</f>
        <v>0</v>
      </c>
      <c r="P75" s="283"/>
      <c r="Q75" s="851">
        <f>SUMIF(M75,2,K75)</f>
        <v>0</v>
      </c>
      <c r="R75" s="283"/>
      <c r="S75" s="851">
        <f>SUMIF(M75,3,K75)</f>
        <v>0</v>
      </c>
      <c r="T75" s="283"/>
      <c r="U75" s="851">
        <f>SUMIF(M75,4,K75)</f>
        <v>0</v>
      </c>
      <c r="V75" s="283"/>
      <c r="W75" s="851">
        <f>SUMIF(M75,5,K75)</f>
        <v>0</v>
      </c>
      <c r="X75" s="283"/>
      <c r="Y75" s="851">
        <f>SUMIF(M75,6,K75)</f>
        <v>0</v>
      </c>
      <c r="Z75" s="283"/>
      <c r="AA75" s="851">
        <f>SUMIF(M75,7,K75)</f>
        <v>0</v>
      </c>
      <c r="AB75" s="283"/>
      <c r="AC75" s="851">
        <f>SUMIF(M75,8,K75)</f>
        <v>0</v>
      </c>
      <c r="AD75" s="212"/>
    </row>
    <row r="76" spans="2:30" ht="12.75" thickBot="1">
      <c r="B76" s="210"/>
      <c r="C76" s="205"/>
      <c r="D76" s="1146" t="str">
        <f>'Exhibit 5 -Exp. Summary - COA '!D68:J68</f>
        <v>37000 Other Operating Expenditures - Medical / Clinic</v>
      </c>
      <c r="E76" s="1146"/>
      <c r="F76" s="1146"/>
      <c r="G76" s="1146"/>
      <c r="H76" s="1146"/>
      <c r="I76" s="1146"/>
      <c r="J76" s="1146"/>
      <c r="K76" s="846">
        <f>'Exhibit 5 -Exp. Summary - COA '!Y68</f>
        <v>0</v>
      </c>
      <c r="L76" s="595"/>
      <c r="M76" s="600">
        <v>6</v>
      </c>
      <c r="N76" s="595"/>
      <c r="O76" s="852">
        <f>SUMIF(M76,1,K76)</f>
        <v>0</v>
      </c>
      <c r="P76" s="283"/>
      <c r="Q76" s="852">
        <f>SUMIF(M76,2,K76)</f>
        <v>0</v>
      </c>
      <c r="R76" s="283"/>
      <c r="S76" s="852">
        <f>SUMIF(M76,3,K76)</f>
        <v>0</v>
      </c>
      <c r="T76" s="283"/>
      <c r="U76" s="852">
        <f>SUMIF(M76,4,K76)</f>
        <v>0</v>
      </c>
      <c r="V76" s="283"/>
      <c r="W76" s="852">
        <f>SUMIF(M76,5,K76)</f>
        <v>0</v>
      </c>
      <c r="X76" s="283"/>
      <c r="Y76" s="852">
        <f>SUMIF(M76,6,K76)</f>
        <v>0</v>
      </c>
      <c r="Z76" s="283"/>
      <c r="AA76" s="852">
        <f>SUMIF(M76,7,K76)</f>
        <v>0</v>
      </c>
      <c r="AB76" s="283"/>
      <c r="AC76" s="852">
        <f>SUMIF(M76,8,K76)</f>
        <v>0</v>
      </c>
      <c r="AD76" s="212"/>
    </row>
    <row r="77" spans="2:30" ht="12">
      <c r="B77" s="210"/>
      <c r="C77" s="205"/>
      <c r="D77" s="533"/>
      <c r="E77" s="533"/>
      <c r="F77" s="1143" t="s">
        <v>584</v>
      </c>
      <c r="G77" s="1144"/>
      <c r="H77" s="1144"/>
      <c r="I77" s="1144"/>
      <c r="J77" s="1145"/>
      <c r="K77" s="847">
        <f>SUM(K72:K76)</f>
        <v>0</v>
      </c>
      <c r="L77" s="595"/>
      <c r="M77" s="853"/>
      <c r="N77" s="595"/>
      <c r="O77" s="847">
        <f>SUM(O72:O76)</f>
        <v>0</v>
      </c>
      <c r="P77" s="283"/>
      <c r="Q77" s="847">
        <f>SUM(Q72:Q76)</f>
        <v>0</v>
      </c>
      <c r="R77" s="283"/>
      <c r="S77" s="847">
        <f>SUM(S72:S76)</f>
        <v>0</v>
      </c>
      <c r="T77" s="283"/>
      <c r="U77" s="847">
        <f>SUM(U72:U76)</f>
        <v>0</v>
      </c>
      <c r="V77" s="283"/>
      <c r="W77" s="847">
        <f>SUM(W72:W76)</f>
        <v>0</v>
      </c>
      <c r="X77" s="283"/>
      <c r="Y77" s="847">
        <f>SUM(Y72:Y76)</f>
        <v>0</v>
      </c>
      <c r="Z77" s="283"/>
      <c r="AA77" s="847">
        <f>SUM(AA72:AA76)</f>
        <v>0</v>
      </c>
      <c r="AB77" s="283"/>
      <c r="AC77" s="847">
        <f>SUM(AC72:AC76)</f>
        <v>0</v>
      </c>
      <c r="AD77" s="212"/>
    </row>
    <row r="78" spans="2:30" ht="12">
      <c r="B78" s="210"/>
      <c r="C78" s="205"/>
      <c r="D78" s="205"/>
      <c r="E78" s="205"/>
      <c r="F78" s="205"/>
      <c r="G78" s="205"/>
      <c r="H78" s="205"/>
      <c r="I78" s="205"/>
      <c r="J78" s="205"/>
      <c r="K78" s="284"/>
      <c r="L78" s="595"/>
      <c r="M78" s="599"/>
      <c r="N78" s="595"/>
      <c r="O78" s="284"/>
      <c r="P78" s="284"/>
      <c r="Q78" s="284"/>
      <c r="R78" s="284"/>
      <c r="S78" s="284"/>
      <c r="T78" s="284"/>
      <c r="U78" s="284"/>
      <c r="V78" s="284"/>
      <c r="W78" s="284"/>
      <c r="X78" s="284"/>
      <c r="Y78" s="284"/>
      <c r="Z78" s="284"/>
      <c r="AA78" s="284"/>
      <c r="AB78" s="284"/>
      <c r="AC78" s="284"/>
      <c r="AD78" s="212"/>
    </row>
    <row r="79" spans="2:30" ht="12">
      <c r="B79" s="210"/>
      <c r="C79" s="860" t="str">
        <f>'Exhibit 5 -Exp. Summary - COA '!C71</f>
        <v>SECTION III. Adjustments/Transfers to Trial Balance</v>
      </c>
      <c r="D79" s="205"/>
      <c r="E79" s="205"/>
      <c r="F79" s="205"/>
      <c r="G79" s="205"/>
      <c r="H79" s="205"/>
      <c r="I79" s="239"/>
      <c r="J79" s="205"/>
      <c r="K79" s="284"/>
      <c r="L79" s="595"/>
      <c r="M79" s="599"/>
      <c r="N79" s="595"/>
      <c r="O79" s="284"/>
      <c r="P79" s="284"/>
      <c r="Q79" s="284"/>
      <c r="R79" s="284"/>
      <c r="S79" s="284"/>
      <c r="T79" s="284"/>
      <c r="U79" s="284"/>
      <c r="V79" s="284"/>
      <c r="W79" s="284"/>
      <c r="X79" s="284"/>
      <c r="Y79" s="284"/>
      <c r="Z79" s="284"/>
      <c r="AA79" s="284"/>
      <c r="AB79" s="284"/>
      <c r="AC79" s="284"/>
      <c r="AD79" s="212"/>
    </row>
    <row r="80" spans="2:30" ht="12.75" thickBot="1">
      <c r="B80" s="210"/>
      <c r="C80" s="205"/>
      <c r="D80" s="1146" t="str">
        <f>'Exhibit 5 -Exp. Summary - COA '!D72:J72</f>
        <v>39500  Depreciation Expense</v>
      </c>
      <c r="E80" s="1146"/>
      <c r="F80" s="1146"/>
      <c r="G80" s="1146"/>
      <c r="H80" s="1146"/>
      <c r="I80" s="1146"/>
      <c r="J80" s="1146"/>
      <c r="K80" s="846">
        <f>'Exhibit 5 -Exp. Summary - COA '!Y72</f>
        <v>0</v>
      </c>
      <c r="L80" s="595"/>
      <c r="M80" s="600">
        <v>6</v>
      </c>
      <c r="N80" s="595"/>
      <c r="O80" s="852">
        <f>(SUMIF(M80,1,K80))</f>
        <v>0</v>
      </c>
      <c r="P80" s="283"/>
      <c r="Q80" s="852">
        <f>SUMIF(M80,2,K80)</f>
        <v>0</v>
      </c>
      <c r="R80" s="283"/>
      <c r="S80" s="852">
        <f>SUMIF(M80,3,K80)</f>
        <v>0</v>
      </c>
      <c r="T80" s="283"/>
      <c r="U80" s="852">
        <f>SUMIF(M80,4,K80)</f>
        <v>0</v>
      </c>
      <c r="V80" s="283"/>
      <c r="W80" s="852">
        <f>SUMIF(M80,5,K80)</f>
        <v>0</v>
      </c>
      <c r="X80" s="283"/>
      <c r="Y80" s="852">
        <f>SUMIF(M80,6,K80)</f>
        <v>0</v>
      </c>
      <c r="Z80" s="283"/>
      <c r="AA80" s="852">
        <f>SUMIF(M80,7,K80)</f>
        <v>0</v>
      </c>
      <c r="AB80" s="283"/>
      <c r="AC80" s="852">
        <f>SUMIF(M80,8,K80)</f>
        <v>0</v>
      </c>
      <c r="AD80" s="212"/>
    </row>
    <row r="81" spans="2:30" ht="12">
      <c r="B81" s="210"/>
      <c r="C81" s="205"/>
      <c r="D81" s="533"/>
      <c r="E81" s="533"/>
      <c r="F81" s="1143" t="s">
        <v>584</v>
      </c>
      <c r="G81" s="1144"/>
      <c r="H81" s="1144"/>
      <c r="I81" s="1144"/>
      <c r="J81" s="1145"/>
      <c r="K81" s="847">
        <f>SUM(K80)</f>
        <v>0</v>
      </c>
      <c r="L81" s="595"/>
      <c r="M81" s="853"/>
      <c r="N81" s="595"/>
      <c r="O81" s="847">
        <f>SUM(O80)</f>
        <v>0</v>
      </c>
      <c r="P81" s="283"/>
      <c r="Q81" s="847">
        <f>SUM(Q80)</f>
        <v>0</v>
      </c>
      <c r="R81" s="283"/>
      <c r="S81" s="847">
        <f>SUM(S80)</f>
        <v>0</v>
      </c>
      <c r="T81" s="283"/>
      <c r="U81" s="847">
        <f>SUM(U80)</f>
        <v>0</v>
      </c>
      <c r="V81" s="283"/>
      <c r="W81" s="847">
        <f>SUM(W80)</f>
        <v>0</v>
      </c>
      <c r="X81" s="283"/>
      <c r="Y81" s="847">
        <f>SUM(Y80)</f>
        <v>0</v>
      </c>
      <c r="Z81" s="283"/>
      <c r="AA81" s="847">
        <f>SUM(AA80)</f>
        <v>0</v>
      </c>
      <c r="AB81" s="283"/>
      <c r="AC81" s="847">
        <f>SUM(AC80)</f>
        <v>0</v>
      </c>
      <c r="AD81" s="212"/>
    </row>
    <row r="82" spans="2:30" ht="12">
      <c r="B82" s="210"/>
      <c r="C82" s="205"/>
      <c r="D82" s="205"/>
      <c r="E82" s="205"/>
      <c r="F82" s="205"/>
      <c r="G82" s="205"/>
      <c r="H82" s="205"/>
      <c r="I82" s="205"/>
      <c r="J82" s="205"/>
      <c r="K82" s="284"/>
      <c r="L82" s="595"/>
      <c r="M82" s="597"/>
      <c r="N82" s="595"/>
      <c r="O82" s="598"/>
      <c r="P82" s="284"/>
      <c r="Q82" s="598"/>
      <c r="R82" s="284"/>
      <c r="S82" s="598"/>
      <c r="T82" s="284"/>
      <c r="U82" s="598"/>
      <c r="V82" s="284"/>
      <c r="W82" s="598"/>
      <c r="X82" s="284"/>
      <c r="Y82" s="598"/>
      <c r="Z82" s="284"/>
      <c r="AA82" s="598"/>
      <c r="AB82" s="284"/>
      <c r="AC82" s="598"/>
      <c r="AD82" s="212"/>
    </row>
    <row r="83" spans="2:30" ht="12.75">
      <c r="B83" s="571" t="str">
        <f>'Exhibit 5 -Exp. Summary - COA '!B75</f>
        <v>Non-Reimbursable Expenditures</v>
      </c>
      <c r="C83" s="861"/>
      <c r="D83" s="205"/>
      <c r="E83" s="205"/>
      <c r="F83" s="205"/>
      <c r="G83" s="205"/>
      <c r="H83" s="205"/>
      <c r="I83" s="205"/>
      <c r="J83" s="205"/>
      <c r="K83" s="284"/>
      <c r="L83" s="595"/>
      <c r="M83" s="597"/>
      <c r="N83" s="595"/>
      <c r="O83" s="598"/>
      <c r="P83" s="284"/>
      <c r="Q83" s="598"/>
      <c r="R83" s="284"/>
      <c r="S83" s="598"/>
      <c r="T83" s="284"/>
      <c r="U83" s="598"/>
      <c r="V83" s="284"/>
      <c r="W83" s="598"/>
      <c r="X83" s="284"/>
      <c r="Y83" s="598"/>
      <c r="Z83" s="284"/>
      <c r="AA83" s="598"/>
      <c r="AB83" s="284"/>
      <c r="AC83" s="598"/>
      <c r="AD83" s="212"/>
    </row>
    <row r="84" spans="2:30" ht="12">
      <c r="B84" s="210"/>
      <c r="C84" s="860" t="str">
        <f>+'Exhibit 5 -Exp. Summary - COA '!C76</f>
        <v>SECTION I. Personnel / Staff Expenditures</v>
      </c>
      <c r="D84" s="205"/>
      <c r="E84" s="205"/>
      <c r="F84" s="205"/>
      <c r="G84" s="205"/>
      <c r="H84" s="205"/>
      <c r="I84" s="239"/>
      <c r="J84" s="205"/>
      <c r="K84" s="284"/>
      <c r="L84" s="595"/>
      <c r="M84" s="599"/>
      <c r="N84" s="595"/>
      <c r="O84" s="284"/>
      <c r="P84" s="284"/>
      <c r="Q84" s="284"/>
      <c r="R84" s="284"/>
      <c r="S84" s="284"/>
      <c r="T84" s="284"/>
      <c r="U84" s="284"/>
      <c r="V84" s="284"/>
      <c r="W84" s="284"/>
      <c r="X84" s="284"/>
      <c r="Y84" s="284"/>
      <c r="Z84" s="284"/>
      <c r="AA84" s="284"/>
      <c r="AB84" s="284"/>
      <c r="AC84" s="284"/>
      <c r="AD84" s="212"/>
    </row>
    <row r="85" spans="2:30" ht="12.75" thickBot="1">
      <c r="B85" s="210"/>
      <c r="C85" s="205"/>
      <c r="D85" s="1138" t="str">
        <f>'Exhibit 5 -Exp. Summary - COA '!D77:J77</f>
        <v>510XX Non Clinical/Medical Personnel Cost (Environmental Health, Home Health, Bioterrorism, etc)</v>
      </c>
      <c r="E85" s="1138"/>
      <c r="F85" s="1138"/>
      <c r="G85" s="1138"/>
      <c r="H85" s="1138"/>
      <c r="I85" s="1138"/>
      <c r="J85" s="1138"/>
      <c r="K85" s="846">
        <f>'Exhibit 5 -Exp. Summary - COA '!Y77</f>
        <v>0</v>
      </c>
      <c r="L85" s="595"/>
      <c r="M85" s="596">
        <v>8</v>
      </c>
      <c r="N85" s="595"/>
      <c r="O85" s="852">
        <f>(SUMIF(M85,1,K85))</f>
        <v>0</v>
      </c>
      <c r="P85" s="283"/>
      <c r="Q85" s="852">
        <f>SUMIF(M85,2,K85)</f>
        <v>0</v>
      </c>
      <c r="R85" s="283"/>
      <c r="S85" s="852">
        <f>SUMIF(M85,3,K85)</f>
        <v>0</v>
      </c>
      <c r="T85" s="283"/>
      <c r="U85" s="852">
        <f>SUMIF(M85,4,K85)</f>
        <v>0</v>
      </c>
      <c r="V85" s="283"/>
      <c r="W85" s="852">
        <f>SUMIF(M85,5,K85)</f>
        <v>0</v>
      </c>
      <c r="X85" s="283"/>
      <c r="Y85" s="852">
        <f>SUMIF(M85,6,K85)</f>
        <v>0</v>
      </c>
      <c r="Z85" s="283"/>
      <c r="AA85" s="852">
        <f>SUMIF(M85,7,K85)</f>
        <v>0</v>
      </c>
      <c r="AB85" s="283"/>
      <c r="AC85" s="852">
        <f>SUMIF(M85,8,K85)</f>
        <v>0</v>
      </c>
      <c r="AD85" s="212"/>
    </row>
    <row r="86" spans="2:30" ht="12">
      <c r="B86" s="210"/>
      <c r="C86" s="205"/>
      <c r="D86" s="533"/>
      <c r="E86" s="533"/>
      <c r="F86" s="1143" t="s">
        <v>584</v>
      </c>
      <c r="G86" s="1144"/>
      <c r="H86" s="1144"/>
      <c r="I86" s="1144"/>
      <c r="J86" s="1145"/>
      <c r="K86" s="847">
        <f>SUM(K85:K85)</f>
        <v>0</v>
      </c>
      <c r="L86" s="595"/>
      <c r="M86" s="853"/>
      <c r="N86" s="595"/>
      <c r="O86" s="847">
        <f>SUM(O85:O85)</f>
        <v>0</v>
      </c>
      <c r="P86" s="283"/>
      <c r="Q86" s="847">
        <f>SUM(Q85:Q85)</f>
        <v>0</v>
      </c>
      <c r="R86" s="283"/>
      <c r="S86" s="847">
        <f>SUM(S85:S85)</f>
        <v>0</v>
      </c>
      <c r="T86" s="283"/>
      <c r="U86" s="847">
        <f>SUM(U85:U85)</f>
        <v>0</v>
      </c>
      <c r="V86" s="283"/>
      <c r="W86" s="847">
        <f>SUM(W85:W85)</f>
        <v>0</v>
      </c>
      <c r="X86" s="283"/>
      <c r="Y86" s="847">
        <f>SUM(Y85:Y85)</f>
        <v>0</v>
      </c>
      <c r="Z86" s="283"/>
      <c r="AA86" s="847">
        <f>SUM(AA85:AA85)</f>
        <v>0</v>
      </c>
      <c r="AB86" s="283"/>
      <c r="AC86" s="847">
        <f>SUM(AC85:AC85)</f>
        <v>0</v>
      </c>
      <c r="AD86" s="212"/>
    </row>
    <row r="87" spans="2:30" ht="12">
      <c r="B87" s="210"/>
      <c r="C87" s="205"/>
      <c r="D87" s="205"/>
      <c r="E87" s="205"/>
      <c r="F87" s="205"/>
      <c r="G87" s="205"/>
      <c r="H87" s="205"/>
      <c r="I87" s="205"/>
      <c r="J87" s="205"/>
      <c r="K87" s="284"/>
      <c r="L87" s="595"/>
      <c r="M87" s="599"/>
      <c r="N87" s="595"/>
      <c r="O87" s="284"/>
      <c r="P87" s="284"/>
      <c r="Q87" s="284"/>
      <c r="R87" s="284"/>
      <c r="S87" s="284"/>
      <c r="T87" s="284"/>
      <c r="U87" s="284"/>
      <c r="V87" s="284"/>
      <c r="W87" s="284"/>
      <c r="X87" s="284"/>
      <c r="Y87" s="284"/>
      <c r="Z87" s="284"/>
      <c r="AA87" s="284"/>
      <c r="AB87" s="284"/>
      <c r="AC87" s="284"/>
      <c r="AD87" s="212"/>
    </row>
    <row r="88" spans="2:30" ht="12.75" hidden="1">
      <c r="B88" s="571" t="e">
        <f>'Exhibit 5 -Exp. Summary - COA '!#REF!</f>
        <v>#REF!</v>
      </c>
      <c r="C88" s="572"/>
      <c r="D88" s="205"/>
      <c r="E88" s="205"/>
      <c r="F88" s="205"/>
      <c r="G88" s="205"/>
      <c r="H88" s="205"/>
      <c r="I88" s="205"/>
      <c r="J88" s="205"/>
      <c r="K88" s="284"/>
      <c r="L88" s="595"/>
      <c r="M88" s="597"/>
      <c r="N88" s="595"/>
      <c r="O88" s="598"/>
      <c r="P88" s="284"/>
      <c r="Q88" s="598"/>
      <c r="R88" s="284"/>
      <c r="S88" s="598"/>
      <c r="T88" s="284"/>
      <c r="U88" s="598"/>
      <c r="V88" s="284"/>
      <c r="W88" s="598"/>
      <c r="X88" s="284"/>
      <c r="Y88" s="598"/>
      <c r="Z88" s="284"/>
      <c r="AA88" s="598"/>
      <c r="AB88" s="284"/>
      <c r="AC88" s="598"/>
      <c r="AD88" s="212"/>
    </row>
    <row r="89" spans="2:30" ht="12">
      <c r="B89" s="210"/>
      <c r="C89" s="860" t="str">
        <f>'Exhibit 5 -Exp. Summary - COA '!C80</f>
        <v>SECTION II. Non-Reimbursable Expenditures</v>
      </c>
      <c r="D89" s="205"/>
      <c r="E89" s="205"/>
      <c r="F89" s="205"/>
      <c r="G89" s="205"/>
      <c r="H89" s="205"/>
      <c r="I89" s="239"/>
      <c r="J89" s="205"/>
      <c r="K89" s="284"/>
      <c r="L89" s="595"/>
      <c r="M89" s="599"/>
      <c r="N89" s="595"/>
      <c r="O89" s="284"/>
      <c r="P89" s="284"/>
      <c r="Q89" s="284"/>
      <c r="R89" s="284"/>
      <c r="S89" s="284"/>
      <c r="T89" s="284"/>
      <c r="U89" s="284"/>
      <c r="V89" s="284"/>
      <c r="W89" s="284"/>
      <c r="X89" s="284"/>
      <c r="Y89" s="284"/>
      <c r="Z89" s="284"/>
      <c r="AA89" s="284"/>
      <c r="AB89" s="284"/>
      <c r="AC89" s="284"/>
      <c r="AD89" s="212"/>
    </row>
    <row r="90" spans="2:30" ht="12">
      <c r="B90" s="210"/>
      <c r="C90" s="205"/>
      <c r="D90" s="1138" t="str">
        <f>'Exhibit 5 -Exp. Summary - COA '!D81:J81</f>
        <v>51100  Environmental Health</v>
      </c>
      <c r="E90" s="1138"/>
      <c r="F90" s="1138"/>
      <c r="G90" s="1138"/>
      <c r="H90" s="1138"/>
      <c r="I90" s="1138"/>
      <c r="J90" s="1138"/>
      <c r="K90" s="845">
        <f>'Exhibit 5 -Exp. Summary - COA '!Y81</f>
        <v>0</v>
      </c>
      <c r="L90" s="595"/>
      <c r="M90" s="596">
        <v>8</v>
      </c>
      <c r="N90" s="595"/>
      <c r="O90" s="851">
        <f>(SUMIF(M90,1,K90))</f>
        <v>0</v>
      </c>
      <c r="P90" s="283"/>
      <c r="Q90" s="851">
        <f>SUMIF(M90,2,K90)</f>
        <v>0</v>
      </c>
      <c r="R90" s="283"/>
      <c r="S90" s="851">
        <f>SUMIF(M90,3,K90)</f>
        <v>0</v>
      </c>
      <c r="T90" s="283"/>
      <c r="U90" s="851">
        <f>SUMIF(M90,4,K90)</f>
        <v>0</v>
      </c>
      <c r="V90" s="283"/>
      <c r="W90" s="851">
        <f>SUMIF(M90,5,K90)</f>
        <v>0</v>
      </c>
      <c r="X90" s="283"/>
      <c r="Y90" s="851">
        <f>SUMIF(M90,6,K90)</f>
        <v>0</v>
      </c>
      <c r="Z90" s="283"/>
      <c r="AA90" s="851">
        <f>SUMIF(M90,7,K90)</f>
        <v>0</v>
      </c>
      <c r="AB90" s="283"/>
      <c r="AC90" s="851">
        <f>SUMIF(M90,8,K90)</f>
        <v>0</v>
      </c>
      <c r="AD90" s="212"/>
    </row>
    <row r="91" spans="2:30" ht="12">
      <c r="B91" s="210"/>
      <c r="C91" s="205"/>
      <c r="D91" s="1138" t="str">
        <f>'Exhibit 5 -Exp. Summary - COA '!D82:J82</f>
        <v>51200  Home Health</v>
      </c>
      <c r="E91" s="1138"/>
      <c r="F91" s="1138"/>
      <c r="G91" s="1138"/>
      <c r="H91" s="1138"/>
      <c r="I91" s="1138"/>
      <c r="J91" s="1138"/>
      <c r="K91" s="845">
        <f>'Exhibit 5 -Exp. Summary - COA '!Y82</f>
        <v>0</v>
      </c>
      <c r="L91" s="595"/>
      <c r="M91" s="596">
        <v>8</v>
      </c>
      <c r="N91" s="595"/>
      <c r="O91" s="851">
        <f t="shared" ref="O91:O96" si="7">(SUMIF(M91,1,K91))</f>
        <v>0</v>
      </c>
      <c r="P91" s="283"/>
      <c r="Q91" s="851">
        <f t="shared" ref="Q91:Q96" si="8">SUMIF(M91,2,K91)</f>
        <v>0</v>
      </c>
      <c r="R91" s="283"/>
      <c r="S91" s="851">
        <f t="shared" ref="S91:S96" si="9">SUMIF(M91,3,K91)</f>
        <v>0</v>
      </c>
      <c r="T91" s="283"/>
      <c r="U91" s="851">
        <f t="shared" ref="U91:U96" si="10">SUMIF(M91,4,K91)</f>
        <v>0</v>
      </c>
      <c r="V91" s="283"/>
      <c r="W91" s="851">
        <f t="shared" ref="W91:W96" si="11">SUMIF(M91,5,K91)</f>
        <v>0</v>
      </c>
      <c r="X91" s="283"/>
      <c r="Y91" s="851">
        <f t="shared" ref="Y91:Y96" si="12">SUMIF(M91,6,K91)</f>
        <v>0</v>
      </c>
      <c r="Z91" s="283"/>
      <c r="AA91" s="851">
        <f t="shared" ref="AA91:AA96" si="13">SUMIF(M91,7,K91)</f>
        <v>0</v>
      </c>
      <c r="AB91" s="283"/>
      <c r="AC91" s="851">
        <f t="shared" ref="AC91:AC96" si="14">SUMIF(M91,8,K91)</f>
        <v>0</v>
      </c>
      <c r="AD91" s="212"/>
    </row>
    <row r="92" spans="2:30" ht="12">
      <c r="B92" s="210"/>
      <c r="C92" s="205"/>
      <c r="D92" s="1138" t="str">
        <f>'Exhibit 5 -Exp. Summary - COA '!D83:J83</f>
        <v>51300  CC4C (Community Care 4 Child)</v>
      </c>
      <c r="E92" s="1138"/>
      <c r="F92" s="1138"/>
      <c r="G92" s="1138"/>
      <c r="H92" s="1138"/>
      <c r="I92" s="1138"/>
      <c r="J92" s="1138"/>
      <c r="K92" s="845">
        <f>'Exhibit 5 -Exp. Summary - COA '!Y83</f>
        <v>0</v>
      </c>
      <c r="L92" s="595"/>
      <c r="M92" s="596">
        <v>8</v>
      </c>
      <c r="N92" s="595"/>
      <c r="O92" s="851">
        <f t="shared" si="7"/>
        <v>0</v>
      </c>
      <c r="P92" s="283"/>
      <c r="Q92" s="851">
        <f t="shared" si="8"/>
        <v>0</v>
      </c>
      <c r="R92" s="283"/>
      <c r="S92" s="851">
        <f t="shared" si="9"/>
        <v>0</v>
      </c>
      <c r="T92" s="283"/>
      <c r="U92" s="851">
        <f t="shared" si="10"/>
        <v>0</v>
      </c>
      <c r="V92" s="283"/>
      <c r="W92" s="851">
        <f t="shared" si="11"/>
        <v>0</v>
      </c>
      <c r="X92" s="283"/>
      <c r="Y92" s="851">
        <f t="shared" si="12"/>
        <v>0</v>
      </c>
      <c r="Z92" s="283"/>
      <c r="AA92" s="851">
        <f t="shared" si="13"/>
        <v>0</v>
      </c>
      <c r="AB92" s="283"/>
      <c r="AC92" s="851">
        <f t="shared" si="14"/>
        <v>0</v>
      </c>
      <c r="AD92" s="212"/>
    </row>
    <row r="93" spans="2:30" ht="12">
      <c r="B93" s="210"/>
      <c r="C93" s="205"/>
      <c r="D93" s="1138" t="str">
        <f>'Exhibit 5 -Exp. Summary - COA '!D84:J84</f>
        <v>51400  PCM (Pregnancy Case Management)</v>
      </c>
      <c r="E93" s="1138"/>
      <c r="F93" s="1138"/>
      <c r="G93" s="1138"/>
      <c r="H93" s="1138"/>
      <c r="I93" s="1138"/>
      <c r="J93" s="1138"/>
      <c r="K93" s="845">
        <f>'Exhibit 5 -Exp. Summary - COA '!Y84</f>
        <v>0</v>
      </c>
      <c r="L93" s="595"/>
      <c r="M93" s="596">
        <v>8</v>
      </c>
      <c r="N93" s="595"/>
      <c r="O93" s="851">
        <f t="shared" si="7"/>
        <v>0</v>
      </c>
      <c r="P93" s="283"/>
      <c r="Q93" s="851">
        <f t="shared" si="8"/>
        <v>0</v>
      </c>
      <c r="R93" s="283"/>
      <c r="S93" s="851">
        <f t="shared" si="9"/>
        <v>0</v>
      </c>
      <c r="T93" s="283"/>
      <c r="U93" s="851">
        <f t="shared" si="10"/>
        <v>0</v>
      </c>
      <c r="V93" s="283"/>
      <c r="W93" s="851">
        <f t="shared" si="11"/>
        <v>0</v>
      </c>
      <c r="X93" s="283"/>
      <c r="Y93" s="851">
        <f t="shared" si="12"/>
        <v>0</v>
      </c>
      <c r="Z93" s="283"/>
      <c r="AA93" s="851">
        <f t="shared" si="13"/>
        <v>0</v>
      </c>
      <c r="AB93" s="283"/>
      <c r="AC93" s="851">
        <f t="shared" si="14"/>
        <v>0</v>
      </c>
      <c r="AD93" s="212"/>
    </row>
    <row r="94" spans="2:30" ht="12">
      <c r="B94" s="210"/>
      <c r="C94" s="205"/>
      <c r="D94" s="1138" t="str">
        <f>'Exhibit 5 -Exp. Summary - COA '!D85:J85</f>
        <v>51500  WIC (Women Infant Children)</v>
      </c>
      <c r="E94" s="1138"/>
      <c r="F94" s="1138"/>
      <c r="G94" s="1138"/>
      <c r="H94" s="1138"/>
      <c r="I94" s="1138"/>
      <c r="J94" s="1138"/>
      <c r="K94" s="845">
        <f>'Exhibit 5 -Exp. Summary - COA '!Y85</f>
        <v>0</v>
      </c>
      <c r="L94" s="595"/>
      <c r="M94" s="596">
        <v>8</v>
      </c>
      <c r="N94" s="595"/>
      <c r="O94" s="851">
        <f t="shared" si="7"/>
        <v>0</v>
      </c>
      <c r="P94" s="283"/>
      <c r="Q94" s="851">
        <f t="shared" si="8"/>
        <v>0</v>
      </c>
      <c r="R94" s="283"/>
      <c r="S94" s="851">
        <f t="shared" si="9"/>
        <v>0</v>
      </c>
      <c r="T94" s="283"/>
      <c r="U94" s="851">
        <f t="shared" si="10"/>
        <v>0</v>
      </c>
      <c r="V94" s="283"/>
      <c r="W94" s="851">
        <f t="shared" si="11"/>
        <v>0</v>
      </c>
      <c r="X94" s="283"/>
      <c r="Y94" s="851">
        <f t="shared" si="12"/>
        <v>0</v>
      </c>
      <c r="Z94" s="283"/>
      <c r="AA94" s="851">
        <f t="shared" si="13"/>
        <v>0</v>
      </c>
      <c r="AB94" s="283"/>
      <c r="AC94" s="851">
        <f t="shared" si="14"/>
        <v>0</v>
      </c>
      <c r="AD94" s="212"/>
    </row>
    <row r="95" spans="2:30" ht="12">
      <c r="B95" s="210"/>
      <c r="C95" s="205"/>
      <c r="D95" s="1138" t="str">
        <f>'Exhibit 5 -Exp. Summary - COA '!D86:J86</f>
        <v>55000  Capital Expenditures</v>
      </c>
      <c r="E95" s="1138"/>
      <c r="F95" s="1138"/>
      <c r="G95" s="1138"/>
      <c r="H95" s="1138"/>
      <c r="I95" s="1138"/>
      <c r="J95" s="1138"/>
      <c r="K95" s="845">
        <f>'Exhibit 5 -Exp. Summary - COA '!Y86</f>
        <v>0</v>
      </c>
      <c r="L95" s="595"/>
      <c r="M95" s="596">
        <v>8</v>
      </c>
      <c r="N95" s="595"/>
      <c r="O95" s="851">
        <f t="shared" si="7"/>
        <v>0</v>
      </c>
      <c r="P95" s="283"/>
      <c r="Q95" s="851">
        <f t="shared" si="8"/>
        <v>0</v>
      </c>
      <c r="R95" s="283"/>
      <c r="S95" s="851">
        <f t="shared" si="9"/>
        <v>0</v>
      </c>
      <c r="T95" s="283"/>
      <c r="U95" s="851">
        <f t="shared" si="10"/>
        <v>0</v>
      </c>
      <c r="V95" s="283"/>
      <c r="W95" s="851">
        <f t="shared" si="11"/>
        <v>0</v>
      </c>
      <c r="X95" s="283"/>
      <c r="Y95" s="851">
        <f t="shared" si="12"/>
        <v>0</v>
      </c>
      <c r="Z95" s="283"/>
      <c r="AA95" s="851">
        <f t="shared" si="13"/>
        <v>0</v>
      </c>
      <c r="AB95" s="283"/>
      <c r="AC95" s="851">
        <f t="shared" si="14"/>
        <v>0</v>
      </c>
      <c r="AD95" s="212"/>
    </row>
    <row r="96" spans="2:30" ht="12">
      <c r="B96" s="210"/>
      <c r="C96" s="205"/>
      <c r="D96" s="1138" t="str">
        <f>'Exhibit 5 -Exp. Summary - COA '!D87:J87</f>
        <v xml:space="preserve">51600  Reference Lab  </v>
      </c>
      <c r="E96" s="1138"/>
      <c r="F96" s="1138"/>
      <c r="G96" s="1138"/>
      <c r="H96" s="1138"/>
      <c r="I96" s="1138"/>
      <c r="J96" s="1138"/>
      <c r="K96" s="845">
        <f>'Exhibit 5 -Exp. Summary - COA '!Y87</f>
        <v>0</v>
      </c>
      <c r="L96" s="595"/>
      <c r="M96" s="596">
        <v>8</v>
      </c>
      <c r="N96" s="595"/>
      <c r="O96" s="851">
        <f t="shared" si="7"/>
        <v>0</v>
      </c>
      <c r="P96" s="283"/>
      <c r="Q96" s="851">
        <f t="shared" si="8"/>
        <v>0</v>
      </c>
      <c r="R96" s="283"/>
      <c r="S96" s="851">
        <f t="shared" si="9"/>
        <v>0</v>
      </c>
      <c r="T96" s="283"/>
      <c r="U96" s="851">
        <f t="shared" si="10"/>
        <v>0</v>
      </c>
      <c r="V96" s="283"/>
      <c r="W96" s="851">
        <f t="shared" si="11"/>
        <v>0</v>
      </c>
      <c r="X96" s="283"/>
      <c r="Y96" s="851">
        <f t="shared" si="12"/>
        <v>0</v>
      </c>
      <c r="Z96" s="283"/>
      <c r="AA96" s="851">
        <f t="shared" si="13"/>
        <v>0</v>
      </c>
      <c r="AB96" s="283"/>
      <c r="AC96" s="851">
        <f t="shared" si="14"/>
        <v>0</v>
      </c>
      <c r="AD96" s="212"/>
    </row>
    <row r="97" spans="2:32" ht="12.75" thickBot="1">
      <c r="B97" s="210"/>
      <c r="C97" s="205"/>
      <c r="D97" s="1146" t="str">
        <f>'Exhibit 5 -Exp. Summary - COA '!D88:J88</f>
        <v>51700  Other Non-Reimbursable Expenditures</v>
      </c>
      <c r="E97" s="1146"/>
      <c r="F97" s="1146"/>
      <c r="G97" s="1146"/>
      <c r="H97" s="1146"/>
      <c r="I97" s="1146"/>
      <c r="J97" s="1146"/>
      <c r="K97" s="846">
        <f>'Exhibit 5 -Exp. Summary - COA '!Y88</f>
        <v>0</v>
      </c>
      <c r="L97" s="595"/>
      <c r="M97" s="596">
        <v>8</v>
      </c>
      <c r="N97" s="595"/>
      <c r="O97" s="852">
        <f>SUMIF(M97,1,K97)</f>
        <v>0</v>
      </c>
      <c r="P97" s="283"/>
      <c r="Q97" s="852">
        <f>SUMIF(M97,2,K97)</f>
        <v>0</v>
      </c>
      <c r="R97" s="283"/>
      <c r="S97" s="852">
        <f>SUMIF(M97,3,K97)</f>
        <v>0</v>
      </c>
      <c r="T97" s="283"/>
      <c r="U97" s="852">
        <f>SUMIF(M97,4,K97)</f>
        <v>0</v>
      </c>
      <c r="V97" s="283"/>
      <c r="W97" s="852">
        <f>SUMIF(M97,5,K97)</f>
        <v>0</v>
      </c>
      <c r="X97" s="283"/>
      <c r="Y97" s="852">
        <f>SUMIF(M97,6,K97)</f>
        <v>0</v>
      </c>
      <c r="Z97" s="283"/>
      <c r="AA97" s="852">
        <f>SUMIF(M97,7,K97)</f>
        <v>0</v>
      </c>
      <c r="AB97" s="283"/>
      <c r="AC97" s="852">
        <f>SUMIF(M97,8,K97)</f>
        <v>0</v>
      </c>
      <c r="AD97" s="212"/>
    </row>
    <row r="98" spans="2:32" ht="12">
      <c r="B98" s="210"/>
      <c r="C98" s="205"/>
      <c r="D98" s="533"/>
      <c r="E98" s="533"/>
      <c r="F98" s="1143" t="s">
        <v>584</v>
      </c>
      <c r="G98" s="1144"/>
      <c r="H98" s="1144"/>
      <c r="I98" s="1144"/>
      <c r="J98" s="1145"/>
      <c r="K98" s="847">
        <f>SUM(K90:K97)</f>
        <v>0</v>
      </c>
      <c r="L98" s="595"/>
      <c r="M98" s="853"/>
      <c r="N98" s="595"/>
      <c r="O98" s="847">
        <f>SUM(O90:O97)</f>
        <v>0</v>
      </c>
      <c r="P98" s="283"/>
      <c r="Q98" s="847">
        <f>SUM(Q90:Q97)</f>
        <v>0</v>
      </c>
      <c r="R98" s="283"/>
      <c r="S98" s="847">
        <f>SUM(S90:S97)</f>
        <v>0</v>
      </c>
      <c r="T98" s="283"/>
      <c r="U98" s="847">
        <f>SUM(U90:U97)</f>
        <v>0</v>
      </c>
      <c r="V98" s="283"/>
      <c r="W98" s="847">
        <f>SUM(W90:W97)</f>
        <v>0</v>
      </c>
      <c r="X98" s="283"/>
      <c r="Y98" s="847">
        <f>SUM(Y90:Y97)</f>
        <v>0</v>
      </c>
      <c r="Z98" s="283"/>
      <c r="AA98" s="847">
        <f>SUM(AA90:AA97)</f>
        <v>0</v>
      </c>
      <c r="AB98" s="283"/>
      <c r="AC98" s="847">
        <f>SUM(AC90:AC97)</f>
        <v>0</v>
      </c>
      <c r="AD98" s="212"/>
    </row>
    <row r="99" spans="2:32" ht="12">
      <c r="B99" s="210"/>
      <c r="C99" s="205"/>
      <c r="D99" s="205"/>
      <c r="E99" s="205"/>
      <c r="F99" s="205"/>
      <c r="G99" s="205"/>
      <c r="H99" s="205"/>
      <c r="I99" s="205"/>
      <c r="J99" s="205"/>
      <c r="K99" s="284"/>
      <c r="L99" s="595"/>
      <c r="M99" s="597"/>
      <c r="N99" s="595"/>
      <c r="O99" s="284"/>
      <c r="P99" s="284"/>
      <c r="Q99" s="284"/>
      <c r="R99" s="284"/>
      <c r="S99" s="284"/>
      <c r="T99" s="284"/>
      <c r="U99" s="284"/>
      <c r="V99" s="284"/>
      <c r="W99" s="284"/>
      <c r="X99" s="284"/>
      <c r="Y99" s="284"/>
      <c r="Z99" s="284"/>
      <c r="AA99" s="284"/>
      <c r="AB99" s="284"/>
      <c r="AC99" s="284"/>
      <c r="AD99" s="212"/>
    </row>
    <row r="100" spans="2:32" ht="12">
      <c r="B100" s="210"/>
      <c r="C100" s="860" t="str">
        <f>'Exhibit 5 -Exp. Summary - COA '!C91</f>
        <v>SECTION III. Adjustments/Transfers to Trial Balance</v>
      </c>
      <c r="D100" s="205"/>
      <c r="E100" s="205"/>
      <c r="F100" s="205"/>
      <c r="G100" s="205"/>
      <c r="H100" s="205"/>
      <c r="I100" s="239"/>
      <c r="J100" s="205"/>
      <c r="K100" s="284"/>
      <c r="L100" s="595"/>
      <c r="M100" s="599"/>
      <c r="N100" s="595"/>
      <c r="O100" s="284"/>
      <c r="P100" s="284"/>
      <c r="Q100" s="284"/>
      <c r="R100" s="284"/>
      <c r="S100" s="284"/>
      <c r="T100" s="284"/>
      <c r="U100" s="284"/>
      <c r="V100" s="284"/>
      <c r="W100" s="284"/>
      <c r="X100" s="284"/>
      <c r="Y100" s="284"/>
      <c r="Z100" s="284"/>
      <c r="AA100" s="284"/>
      <c r="AB100" s="284"/>
      <c r="AC100" s="284"/>
      <c r="AD100" s="212"/>
    </row>
    <row r="101" spans="2:32" ht="12.75" thickBot="1">
      <c r="B101" s="210"/>
      <c r="C101" s="205"/>
      <c r="D101" s="1146" t="str">
        <f>'Exhibit 5 -Exp. Summary - COA '!D92:J92</f>
        <v>59500  Depreciation Expense - Non-Reimbursable</v>
      </c>
      <c r="E101" s="1146"/>
      <c r="F101" s="1146"/>
      <c r="G101" s="1146"/>
      <c r="H101" s="1146"/>
      <c r="I101" s="1146"/>
      <c r="J101" s="1146"/>
      <c r="K101" s="846">
        <f>'Exhibit 5 -Exp. Summary - COA '!Y92</f>
        <v>0</v>
      </c>
      <c r="L101" s="595"/>
      <c r="M101" s="600">
        <v>8</v>
      </c>
      <c r="N101" s="595"/>
      <c r="O101" s="852">
        <f>(SUMIF(M101,1,K101))</f>
        <v>0</v>
      </c>
      <c r="P101" s="283"/>
      <c r="Q101" s="852">
        <f>SUMIF(M101,2,K101)</f>
        <v>0</v>
      </c>
      <c r="R101" s="283"/>
      <c r="S101" s="852">
        <f>SUMIF(M101,3,K101)</f>
        <v>0</v>
      </c>
      <c r="T101" s="283"/>
      <c r="U101" s="852">
        <f>SUMIF(M101,4,K101)</f>
        <v>0</v>
      </c>
      <c r="V101" s="283"/>
      <c r="W101" s="852">
        <f>SUMIF(M101,5,K101)</f>
        <v>0</v>
      </c>
      <c r="X101" s="283"/>
      <c r="Y101" s="852">
        <f>SUMIF(M101,6,K101)</f>
        <v>0</v>
      </c>
      <c r="Z101" s="283"/>
      <c r="AA101" s="852">
        <f>SUMIF(M101,7,K101)</f>
        <v>0</v>
      </c>
      <c r="AB101" s="283"/>
      <c r="AC101" s="852">
        <f>SUMIF(M101,8,K101)</f>
        <v>0</v>
      </c>
      <c r="AD101" s="212"/>
    </row>
    <row r="102" spans="2:32" ht="12">
      <c r="B102" s="210"/>
      <c r="C102" s="205"/>
      <c r="D102" s="533"/>
      <c r="E102" s="533"/>
      <c r="F102" s="1143" t="s">
        <v>584</v>
      </c>
      <c r="G102" s="1144"/>
      <c r="H102" s="1144"/>
      <c r="I102" s="1144"/>
      <c r="J102" s="1145"/>
      <c r="K102" s="847">
        <f>SUM(K101)</f>
        <v>0</v>
      </c>
      <c r="L102" s="595"/>
      <c r="M102" s="853"/>
      <c r="N102" s="595"/>
      <c r="O102" s="847">
        <f>SUM(O101)</f>
        <v>0</v>
      </c>
      <c r="P102" s="283"/>
      <c r="Q102" s="847">
        <f>SUM(Q101)</f>
        <v>0</v>
      </c>
      <c r="R102" s="283"/>
      <c r="S102" s="847">
        <f>SUM(S101)</f>
        <v>0</v>
      </c>
      <c r="T102" s="283"/>
      <c r="U102" s="847">
        <f>SUM(U101)</f>
        <v>0</v>
      </c>
      <c r="V102" s="283"/>
      <c r="W102" s="847">
        <f>SUM(W101)</f>
        <v>0</v>
      </c>
      <c r="X102" s="283"/>
      <c r="Y102" s="847">
        <f>SUM(Y101)</f>
        <v>0</v>
      </c>
      <c r="Z102" s="283"/>
      <c r="AA102" s="847">
        <f>SUM(AA101)</f>
        <v>0</v>
      </c>
      <c r="AB102" s="283"/>
      <c r="AC102" s="847">
        <f>SUM(AC101)</f>
        <v>0</v>
      </c>
      <c r="AD102" s="212"/>
    </row>
    <row r="103" spans="2:32" ht="12">
      <c r="B103" s="210"/>
      <c r="C103" s="205"/>
      <c r="D103" s="205"/>
      <c r="E103" s="205"/>
      <c r="F103" s="205"/>
      <c r="G103" s="205"/>
      <c r="H103" s="205"/>
      <c r="I103" s="205"/>
      <c r="J103" s="205"/>
      <c r="K103" s="284"/>
      <c r="L103" s="595"/>
      <c r="M103" s="597"/>
      <c r="N103" s="595"/>
      <c r="O103" s="284"/>
      <c r="P103" s="284"/>
      <c r="Q103" s="284"/>
      <c r="R103" s="284"/>
      <c r="S103" s="284"/>
      <c r="T103" s="284"/>
      <c r="U103" s="284"/>
      <c r="V103" s="284"/>
      <c r="W103" s="284"/>
      <c r="X103" s="284"/>
      <c r="Y103" s="284"/>
      <c r="Z103" s="284"/>
      <c r="AA103" s="284"/>
      <c r="AB103" s="284"/>
      <c r="AC103" s="284"/>
      <c r="AD103" s="212"/>
    </row>
    <row r="104" spans="2:32" ht="13.5" thickBot="1">
      <c r="B104" s="210"/>
      <c r="C104" s="854" t="s">
        <v>226</v>
      </c>
      <c r="D104" s="855"/>
      <c r="E104" s="855"/>
      <c r="F104" s="855"/>
      <c r="G104" s="855"/>
      <c r="H104" s="855"/>
      <c r="I104" s="855"/>
      <c r="J104" s="855"/>
      <c r="K104" s="856">
        <f>K98+K86+K81+K77+K69+K59+K55+K48+K40+K35+K28+K102</f>
        <v>0</v>
      </c>
      <c r="L104" s="595"/>
      <c r="M104" s="857"/>
      <c r="N104" s="595"/>
      <c r="O104" s="856">
        <f>O98+O86+O81+O77+O69+O59+O55+O48+O40+O35+O28+O102</f>
        <v>0</v>
      </c>
      <c r="P104" s="583"/>
      <c r="Q104" s="856">
        <f>Q98+Q86+Q81+Q77+Q69+Q59+Q55+Q48+Q40+Q35+Q28+Q102</f>
        <v>0</v>
      </c>
      <c r="R104" s="583"/>
      <c r="S104" s="856">
        <f>S98+S86+S81+S77+S69+S59+S55+S48+S40+S35+S28+S102</f>
        <v>0</v>
      </c>
      <c r="T104" s="583"/>
      <c r="U104" s="856">
        <f>U98+U86+U81+U77+U69+U59+U55+U48+U40+U35+U28+U102</f>
        <v>0</v>
      </c>
      <c r="V104" s="583"/>
      <c r="W104" s="856">
        <f>W98+W86+W81+W77+W69+W59+W55+W48+W40+W35+W28+W102</f>
        <v>0</v>
      </c>
      <c r="X104" s="583"/>
      <c r="Y104" s="856">
        <f>Y98+Y86+Y81+Y77+Y69+Y59+Y55+Y48+Y40+Y35+Y28+Y102</f>
        <v>0</v>
      </c>
      <c r="Z104" s="583"/>
      <c r="AA104" s="856">
        <f>AA98+AA86+AA81+AA77+AA69+AA59+AA55+AA48+AA40+AA35+AA28+AA102</f>
        <v>0</v>
      </c>
      <c r="AB104" s="583"/>
      <c r="AC104" s="856">
        <f>AC98+AC86+AC81+AC77+AC69+AC59+AC55+AC48+AC40+AC35+AC28+AC102</f>
        <v>0</v>
      </c>
      <c r="AD104" s="212"/>
      <c r="AF104" s="577"/>
    </row>
    <row r="105" spans="2:32" ht="10.5" thickTop="1" thickBot="1">
      <c r="B105" s="210"/>
      <c r="C105" s="579"/>
      <c r="D105" s="579"/>
      <c r="E105" s="579"/>
      <c r="F105" s="579"/>
      <c r="G105" s="579"/>
      <c r="H105" s="579"/>
      <c r="I105" s="579"/>
      <c r="J105" s="579"/>
      <c r="K105" s="579"/>
      <c r="L105" s="579"/>
      <c r="M105" s="579"/>
      <c r="N105" s="579"/>
      <c r="O105" s="579"/>
      <c r="P105" s="579"/>
      <c r="Q105" s="579"/>
      <c r="R105" s="579"/>
      <c r="S105" s="579"/>
      <c r="T105" s="579"/>
      <c r="U105" s="579"/>
      <c r="V105" s="579"/>
      <c r="W105" s="579"/>
      <c r="X105" s="579"/>
      <c r="Y105" s="579"/>
      <c r="Z105" s="579"/>
      <c r="AA105" s="579"/>
      <c r="AB105" s="579"/>
      <c r="AC105" s="579"/>
      <c r="AD105" s="589"/>
    </row>
    <row r="106" spans="2:32" ht="9.75" thickTop="1">
      <c r="B106" s="210"/>
      <c r="C106" s="205"/>
      <c r="D106" s="205"/>
      <c r="E106" s="205"/>
      <c r="F106" s="205"/>
      <c r="G106" s="205"/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590"/>
    </row>
    <row r="107" spans="2:32">
      <c r="B107" s="210"/>
      <c r="C107" s="258" t="s">
        <v>221</v>
      </c>
      <c r="D107" s="205"/>
      <c r="E107" s="205"/>
      <c r="F107" s="205"/>
      <c r="G107" s="205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12"/>
      <c r="AF107" s="591"/>
    </row>
    <row r="108" spans="2:32">
      <c r="B108" s="210"/>
      <c r="C108" s="205"/>
      <c r="D108" s="205"/>
      <c r="E108" s="205"/>
      <c r="F108" s="205"/>
      <c r="G108" s="205"/>
      <c r="H108" s="205"/>
      <c r="I108" s="205"/>
      <c r="J108" s="205"/>
      <c r="K108" s="205"/>
      <c r="L108" s="205"/>
      <c r="M108" s="205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12"/>
      <c r="AE108" s="205"/>
      <c r="AF108" s="205"/>
    </row>
    <row r="109" spans="2:32" ht="12">
      <c r="B109" s="210"/>
      <c r="C109" s="1138" t="s">
        <v>244</v>
      </c>
      <c r="D109" s="1138"/>
      <c r="E109" s="1138"/>
      <c r="F109" s="1138"/>
      <c r="G109" s="1138"/>
      <c r="H109" s="1138"/>
      <c r="I109" s="1138"/>
      <c r="J109" s="1138"/>
      <c r="K109" s="1138"/>
      <c r="L109" s="1138"/>
      <c r="M109" s="1138"/>
      <c r="N109" s="205"/>
      <c r="O109" s="858">
        <f>O104</f>
        <v>0</v>
      </c>
      <c r="P109" s="205"/>
      <c r="Q109" s="1136"/>
      <c r="R109" s="1136"/>
      <c r="S109" s="1136"/>
      <c r="T109" s="1136"/>
      <c r="U109" s="1136"/>
      <c r="V109" s="1136"/>
      <c r="W109" s="1136"/>
      <c r="X109" s="1136"/>
      <c r="Y109" s="1136"/>
      <c r="Z109" s="1136"/>
      <c r="AA109" s="1136"/>
      <c r="AB109" s="1136"/>
      <c r="AC109" s="1136"/>
      <c r="AD109" s="212"/>
      <c r="AE109" s="205"/>
      <c r="AF109" s="205"/>
    </row>
    <row r="110" spans="2:32" ht="11.25">
      <c r="B110" s="210"/>
      <c r="C110" s="533"/>
      <c r="D110" s="533"/>
      <c r="E110" s="533"/>
      <c r="F110" s="533"/>
      <c r="G110" s="533"/>
      <c r="H110" s="533"/>
      <c r="I110" s="533"/>
      <c r="J110" s="533"/>
      <c r="K110" s="533"/>
      <c r="L110" s="533"/>
      <c r="M110" s="533"/>
      <c r="N110" s="205"/>
      <c r="O110" s="205"/>
      <c r="P110" s="205"/>
      <c r="Q110" s="563"/>
      <c r="R110" s="205"/>
      <c r="S110" s="205"/>
      <c r="T110" s="205"/>
      <c r="U110" s="563"/>
      <c r="V110" s="205"/>
      <c r="W110" s="563"/>
      <c r="X110" s="205"/>
      <c r="Y110" s="563"/>
      <c r="Z110" s="205"/>
      <c r="AA110" s="563"/>
      <c r="AB110" s="205"/>
      <c r="AC110" s="563"/>
      <c r="AD110" s="212"/>
      <c r="AE110" s="205"/>
      <c r="AF110" s="205"/>
    </row>
    <row r="111" spans="2:32" ht="12">
      <c r="B111" s="210"/>
      <c r="C111" s="1138" t="s">
        <v>234</v>
      </c>
      <c r="D111" s="1138"/>
      <c r="E111" s="1138"/>
      <c r="F111" s="1138"/>
      <c r="G111" s="1138"/>
      <c r="H111" s="1138"/>
      <c r="I111" s="1138"/>
      <c r="J111" s="1138"/>
      <c r="K111" s="1138"/>
      <c r="L111" s="1138"/>
      <c r="M111" s="1138"/>
      <c r="N111" s="205"/>
      <c r="O111" s="858">
        <f>Q104</f>
        <v>0</v>
      </c>
      <c r="P111" s="205"/>
      <c r="Q111" s="1136"/>
      <c r="R111" s="1136"/>
      <c r="S111" s="1136"/>
      <c r="T111" s="1136"/>
      <c r="U111" s="1136"/>
      <c r="V111" s="1136"/>
      <c r="W111" s="1136"/>
      <c r="X111" s="1136"/>
      <c r="Y111" s="1136"/>
      <c r="Z111" s="1136"/>
      <c r="AA111" s="1136"/>
      <c r="AB111" s="1136"/>
      <c r="AC111" s="1136"/>
      <c r="AD111" s="212"/>
      <c r="AE111" s="205"/>
      <c r="AF111" s="205"/>
    </row>
    <row r="112" spans="2:32" ht="11.25">
      <c r="B112" s="210"/>
      <c r="C112" s="533"/>
      <c r="D112" s="533"/>
      <c r="E112" s="533"/>
      <c r="F112" s="533"/>
      <c r="G112" s="533"/>
      <c r="H112" s="533"/>
      <c r="I112" s="533"/>
      <c r="J112" s="533"/>
      <c r="K112" s="533"/>
      <c r="L112" s="533"/>
      <c r="M112" s="533"/>
      <c r="N112" s="205"/>
      <c r="O112" s="205"/>
      <c r="P112" s="205"/>
      <c r="Q112" s="205"/>
      <c r="R112" s="205"/>
      <c r="S112" s="563"/>
      <c r="T112" s="205"/>
      <c r="U112" s="205"/>
      <c r="V112" s="205"/>
      <c r="W112" s="205"/>
      <c r="X112" s="205"/>
      <c r="Y112" s="205"/>
      <c r="Z112" s="205"/>
      <c r="AA112" s="205"/>
      <c r="AB112" s="205"/>
      <c r="AC112" s="205"/>
      <c r="AD112" s="212"/>
      <c r="AE112" s="205"/>
      <c r="AF112" s="205"/>
    </row>
    <row r="113" spans="2:32" ht="12">
      <c r="B113" s="210"/>
      <c r="C113" s="1131" t="s">
        <v>499</v>
      </c>
      <c r="D113" s="1132"/>
      <c r="E113" s="1132"/>
      <c r="F113" s="1132"/>
      <c r="G113" s="1132"/>
      <c r="H113" s="1132"/>
      <c r="I113" s="1132"/>
      <c r="J113" s="1132"/>
      <c r="K113" s="1132"/>
      <c r="L113" s="1132"/>
      <c r="M113" s="1133"/>
      <c r="N113" s="205"/>
      <c r="O113" s="858">
        <f>S104</f>
        <v>0</v>
      </c>
      <c r="P113" s="205"/>
      <c r="Q113" s="1136"/>
      <c r="R113" s="1136"/>
      <c r="S113" s="1136"/>
      <c r="T113" s="1136"/>
      <c r="U113" s="1136"/>
      <c r="V113" s="1136"/>
      <c r="W113" s="1136"/>
      <c r="X113" s="1136"/>
      <c r="Y113" s="1136"/>
      <c r="Z113" s="1136"/>
      <c r="AA113" s="1136"/>
      <c r="AB113" s="1136"/>
      <c r="AC113" s="1136"/>
      <c r="AD113" s="212"/>
      <c r="AE113" s="205"/>
      <c r="AF113" s="205"/>
    </row>
    <row r="114" spans="2:32" ht="11.25">
      <c r="B114" s="210"/>
      <c r="C114" s="533"/>
      <c r="D114" s="533"/>
      <c r="E114" s="533"/>
      <c r="F114" s="533"/>
      <c r="G114" s="533"/>
      <c r="H114" s="533"/>
      <c r="I114" s="533"/>
      <c r="J114" s="533"/>
      <c r="K114" s="533"/>
      <c r="L114" s="533"/>
      <c r="M114" s="533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5"/>
      <c r="AD114" s="212"/>
      <c r="AE114" s="205"/>
      <c r="AF114" s="205"/>
    </row>
    <row r="115" spans="2:32" ht="12">
      <c r="B115" s="210"/>
      <c r="C115" s="1138" t="s">
        <v>251</v>
      </c>
      <c r="D115" s="1138"/>
      <c r="E115" s="1138"/>
      <c r="F115" s="1138"/>
      <c r="G115" s="1138"/>
      <c r="H115" s="1138"/>
      <c r="I115" s="1138"/>
      <c r="J115" s="1138"/>
      <c r="K115" s="1138"/>
      <c r="L115" s="1138"/>
      <c r="M115" s="1138"/>
      <c r="N115" s="205"/>
      <c r="O115" s="858">
        <f>U104</f>
        <v>0</v>
      </c>
      <c r="P115" s="205"/>
      <c r="Q115" s="1142" t="s">
        <v>492</v>
      </c>
      <c r="R115" s="1142"/>
      <c r="S115" s="1142"/>
      <c r="T115" s="1142"/>
      <c r="U115" s="1142"/>
      <c r="V115" s="1142"/>
      <c r="W115" s="1142"/>
      <c r="X115" s="1142"/>
      <c r="Y115" s="1142"/>
      <c r="Z115" s="1142"/>
      <c r="AA115" s="1142"/>
      <c r="AB115" s="1142"/>
      <c r="AC115" s="1142"/>
      <c r="AD115" s="212"/>
      <c r="AE115" s="205"/>
      <c r="AF115" s="205"/>
    </row>
    <row r="116" spans="2:32" ht="12">
      <c r="B116" s="210"/>
      <c r="C116" s="533"/>
      <c r="D116" s="533"/>
      <c r="E116" s="533"/>
      <c r="F116" s="533"/>
      <c r="G116" s="533"/>
      <c r="H116" s="533"/>
      <c r="I116" s="533"/>
      <c r="J116" s="533"/>
      <c r="K116" s="533"/>
      <c r="L116" s="533"/>
      <c r="M116" s="533"/>
      <c r="N116" s="205"/>
      <c r="O116" s="205"/>
      <c r="P116" s="205"/>
      <c r="Q116" s="595"/>
      <c r="R116" s="205"/>
      <c r="S116" s="595"/>
      <c r="T116" s="205"/>
      <c r="U116" s="595"/>
      <c r="V116" s="205"/>
      <c r="W116" s="595"/>
      <c r="X116" s="205"/>
      <c r="Y116" s="595"/>
      <c r="Z116" s="205"/>
      <c r="AA116" s="595"/>
      <c r="AB116" s="205"/>
      <c r="AC116" s="595"/>
      <c r="AD116" s="212"/>
      <c r="AE116" s="205"/>
      <c r="AF116" s="205"/>
    </row>
    <row r="117" spans="2:32" ht="12">
      <c r="B117" s="210"/>
      <c r="C117" s="1131" t="s">
        <v>60</v>
      </c>
      <c r="D117" s="1132"/>
      <c r="E117" s="1132"/>
      <c r="F117" s="1132"/>
      <c r="G117" s="1132"/>
      <c r="H117" s="1132"/>
      <c r="I117" s="1132"/>
      <c r="J117" s="1132"/>
      <c r="K117" s="1132"/>
      <c r="L117" s="1132"/>
      <c r="M117" s="1133"/>
      <c r="N117" s="205"/>
      <c r="O117" s="858">
        <f>W104</f>
        <v>0</v>
      </c>
      <c r="P117" s="205"/>
      <c r="Q117" s="1142" t="s">
        <v>493</v>
      </c>
      <c r="R117" s="1142"/>
      <c r="S117" s="1142"/>
      <c r="T117" s="1142"/>
      <c r="U117" s="1142"/>
      <c r="V117" s="1142"/>
      <c r="W117" s="1142"/>
      <c r="X117" s="1142"/>
      <c r="Y117" s="1142"/>
      <c r="Z117" s="1142"/>
      <c r="AA117" s="1142"/>
      <c r="AB117" s="1142"/>
      <c r="AC117" s="1142"/>
      <c r="AD117" s="212"/>
      <c r="AE117" s="205"/>
      <c r="AF117" s="205"/>
    </row>
    <row r="118" spans="2:32" ht="11.25">
      <c r="B118" s="210"/>
      <c r="C118" s="533"/>
      <c r="D118" s="533"/>
      <c r="E118" s="533"/>
      <c r="F118" s="533"/>
      <c r="G118" s="533"/>
      <c r="H118" s="533"/>
      <c r="I118" s="533"/>
      <c r="J118" s="533"/>
      <c r="K118" s="533"/>
      <c r="L118" s="533"/>
      <c r="M118" s="533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205"/>
      <c r="Y118" s="205"/>
      <c r="Z118" s="205"/>
      <c r="AA118" s="205"/>
      <c r="AB118" s="205"/>
      <c r="AC118" s="205"/>
      <c r="AD118" s="212"/>
      <c r="AE118" s="205"/>
      <c r="AF118" s="205"/>
    </row>
    <row r="119" spans="2:32" ht="12">
      <c r="B119" s="210"/>
      <c r="C119" s="1131" t="s">
        <v>245</v>
      </c>
      <c r="D119" s="1132"/>
      <c r="E119" s="1132"/>
      <c r="F119" s="1132"/>
      <c r="G119" s="1132"/>
      <c r="H119" s="1132"/>
      <c r="I119" s="1132"/>
      <c r="J119" s="1132"/>
      <c r="K119" s="1132"/>
      <c r="L119" s="1132"/>
      <c r="M119" s="1133"/>
      <c r="N119" s="205"/>
      <c r="O119" s="858">
        <f>Y104</f>
        <v>0</v>
      </c>
      <c r="P119" s="205"/>
      <c r="Q119" s="1136"/>
      <c r="R119" s="1136"/>
      <c r="S119" s="1136"/>
      <c r="T119" s="1136"/>
      <c r="U119" s="1136"/>
      <c r="V119" s="1136"/>
      <c r="W119" s="1136"/>
      <c r="X119" s="1136"/>
      <c r="Y119" s="1136"/>
      <c r="Z119" s="1136"/>
      <c r="AA119" s="1136"/>
      <c r="AB119" s="1136"/>
      <c r="AC119" s="1136"/>
      <c r="AD119" s="212"/>
      <c r="AE119" s="205"/>
      <c r="AF119" s="205"/>
    </row>
    <row r="120" spans="2:32" ht="11.25">
      <c r="B120" s="210"/>
      <c r="C120" s="533"/>
      <c r="D120" s="533"/>
      <c r="E120" s="533"/>
      <c r="F120" s="533"/>
      <c r="G120" s="533"/>
      <c r="H120" s="533"/>
      <c r="I120" s="533"/>
      <c r="J120" s="533"/>
      <c r="K120" s="533"/>
      <c r="L120" s="533"/>
      <c r="M120" s="533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12"/>
      <c r="AE120" s="205"/>
      <c r="AF120" s="205"/>
    </row>
    <row r="121" spans="2:32" ht="12">
      <c r="B121" s="210"/>
      <c r="C121" s="1131" t="s">
        <v>387</v>
      </c>
      <c r="D121" s="1132"/>
      <c r="E121" s="1132"/>
      <c r="F121" s="1132"/>
      <c r="G121" s="1132"/>
      <c r="H121" s="1132"/>
      <c r="I121" s="1132"/>
      <c r="J121" s="1132"/>
      <c r="K121" s="1132"/>
      <c r="L121" s="1132"/>
      <c r="M121" s="1133"/>
      <c r="N121" s="205"/>
      <c r="O121" s="858">
        <f>AA104</f>
        <v>0</v>
      </c>
      <c r="P121" s="205"/>
      <c r="Q121" s="1136"/>
      <c r="R121" s="1136"/>
      <c r="S121" s="1136"/>
      <c r="T121" s="1136"/>
      <c r="U121" s="1136"/>
      <c r="V121" s="1136"/>
      <c r="W121" s="1136"/>
      <c r="X121" s="1136"/>
      <c r="Y121" s="1136"/>
      <c r="Z121" s="1136"/>
      <c r="AA121" s="1136"/>
      <c r="AB121" s="1136"/>
      <c r="AC121" s="1136"/>
      <c r="AD121" s="212"/>
      <c r="AE121" s="205"/>
      <c r="AF121" s="205"/>
    </row>
    <row r="122" spans="2:32" ht="11.25">
      <c r="B122" s="210"/>
      <c r="C122" s="533"/>
      <c r="D122" s="533"/>
      <c r="E122" s="533"/>
      <c r="F122" s="533"/>
      <c r="G122" s="533"/>
      <c r="H122" s="533"/>
      <c r="I122" s="533"/>
      <c r="J122" s="533"/>
      <c r="K122" s="533"/>
      <c r="L122" s="533"/>
      <c r="M122" s="533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12"/>
      <c r="AE122" s="205"/>
      <c r="AF122" s="205"/>
    </row>
    <row r="123" spans="2:32" ht="12">
      <c r="B123" s="210"/>
      <c r="C123" s="1131" t="s">
        <v>204</v>
      </c>
      <c r="D123" s="1132"/>
      <c r="E123" s="1132"/>
      <c r="F123" s="1132"/>
      <c r="G123" s="1132"/>
      <c r="H123" s="1132"/>
      <c r="I123" s="1132"/>
      <c r="J123" s="1132"/>
      <c r="K123" s="1132"/>
      <c r="L123" s="1132"/>
      <c r="M123" s="1133"/>
      <c r="N123" s="205"/>
      <c r="O123" s="858">
        <f>AC104</f>
        <v>0</v>
      </c>
      <c r="P123" s="205"/>
      <c r="Q123" s="1136"/>
      <c r="R123" s="1136"/>
      <c r="S123" s="1136"/>
      <c r="T123" s="1136"/>
      <c r="U123" s="1136"/>
      <c r="V123" s="1136"/>
      <c r="W123" s="1136"/>
      <c r="X123" s="1136"/>
      <c r="Y123" s="1136"/>
      <c r="Z123" s="1136"/>
      <c r="AA123" s="1136"/>
      <c r="AB123" s="1136"/>
      <c r="AC123" s="1136"/>
      <c r="AD123" s="212"/>
      <c r="AE123" s="205"/>
      <c r="AF123" s="205"/>
    </row>
    <row r="124" spans="2:32" ht="12">
      <c r="B124" s="210"/>
      <c r="C124" s="205"/>
      <c r="D124" s="205"/>
      <c r="E124" s="205"/>
      <c r="F124" s="205"/>
      <c r="G124" s="205"/>
      <c r="H124" s="205"/>
      <c r="I124" s="205"/>
      <c r="J124" s="205"/>
      <c r="K124" s="205"/>
      <c r="L124" s="205"/>
      <c r="M124" s="205"/>
      <c r="N124" s="205"/>
      <c r="O124" s="595"/>
      <c r="P124" s="205"/>
      <c r="Q124" s="205"/>
      <c r="R124" s="205"/>
      <c r="S124" s="205"/>
      <c r="T124" s="205"/>
      <c r="U124" s="205"/>
      <c r="V124" s="205"/>
      <c r="W124" s="205"/>
      <c r="X124" s="205"/>
      <c r="Y124" s="205"/>
      <c r="Z124" s="205"/>
      <c r="AA124" s="205"/>
      <c r="AB124" s="205"/>
      <c r="AC124" s="205"/>
      <c r="AD124" s="212"/>
      <c r="AE124" s="205"/>
      <c r="AF124" s="205"/>
    </row>
    <row r="125" spans="2:32" ht="12">
      <c r="B125" s="210"/>
      <c r="C125" s="1139" t="s">
        <v>202</v>
      </c>
      <c r="D125" s="1140"/>
      <c r="E125" s="1140"/>
      <c r="F125" s="1140"/>
      <c r="G125" s="1140"/>
      <c r="H125" s="1140"/>
      <c r="I125" s="1140"/>
      <c r="J125" s="1140"/>
      <c r="K125" s="1140"/>
      <c r="L125" s="1140"/>
      <c r="M125" s="1141"/>
      <c r="N125" s="205"/>
      <c r="O125" s="859">
        <f>SUM(O109:O123)</f>
        <v>0</v>
      </c>
      <c r="P125" s="205"/>
      <c r="Q125" s="1136"/>
      <c r="R125" s="1136"/>
      <c r="S125" s="1136"/>
      <c r="T125" s="1136"/>
      <c r="U125" s="1136"/>
      <c r="V125" s="1136"/>
      <c r="W125" s="1136"/>
      <c r="X125" s="1136"/>
      <c r="Y125" s="1136"/>
      <c r="Z125" s="1136"/>
      <c r="AA125" s="1136"/>
      <c r="AB125" s="1136"/>
      <c r="AC125" s="1136"/>
      <c r="AD125" s="212"/>
      <c r="AE125" s="205"/>
      <c r="AF125" s="205"/>
    </row>
    <row r="126" spans="2:32">
      <c r="B126" s="210"/>
      <c r="C126" s="205"/>
      <c r="D126" s="205"/>
      <c r="E126" s="205"/>
      <c r="F126" s="205"/>
      <c r="G126" s="205"/>
      <c r="H126" s="205"/>
      <c r="I126" s="205"/>
      <c r="J126" s="205"/>
      <c r="K126" s="205"/>
      <c r="L126" s="205"/>
      <c r="M126" s="205"/>
      <c r="N126" s="205"/>
      <c r="O126" s="205"/>
      <c r="P126" s="205"/>
      <c r="Q126" s="205"/>
      <c r="R126" s="205"/>
      <c r="S126" s="205"/>
      <c r="T126" s="205"/>
      <c r="U126" s="205"/>
      <c r="V126" s="205"/>
      <c r="W126" s="205"/>
      <c r="X126" s="205"/>
      <c r="Y126" s="205"/>
      <c r="Z126" s="205"/>
      <c r="AA126" s="205"/>
      <c r="AB126" s="205"/>
      <c r="AC126" s="205"/>
      <c r="AD126" s="212"/>
    </row>
    <row r="127" spans="2:32">
      <c r="B127" s="210"/>
      <c r="C127" s="205"/>
      <c r="D127" s="205"/>
      <c r="E127" s="205"/>
      <c r="F127" s="205"/>
      <c r="G127" s="205"/>
      <c r="H127" s="205"/>
      <c r="I127" s="205"/>
      <c r="J127" s="205"/>
      <c r="K127" s="205"/>
      <c r="L127" s="205"/>
      <c r="M127" s="205"/>
      <c r="N127" s="205"/>
      <c r="O127" s="205"/>
      <c r="P127" s="205"/>
      <c r="Q127" s="205"/>
      <c r="R127" s="205"/>
      <c r="S127" s="205"/>
      <c r="T127" s="205"/>
      <c r="U127" s="205"/>
      <c r="V127" s="205"/>
      <c r="W127" s="205"/>
      <c r="X127" s="205"/>
      <c r="Y127" s="205"/>
      <c r="Z127" s="205"/>
      <c r="AA127" s="205"/>
      <c r="AB127" s="205"/>
      <c r="AC127" s="205"/>
      <c r="AD127" s="212"/>
    </row>
    <row r="128" spans="2:32" ht="15">
      <c r="B128" s="210"/>
      <c r="C128" s="592" t="s">
        <v>55</v>
      </c>
      <c r="D128" s="205"/>
      <c r="E128" s="205"/>
      <c r="F128" s="205"/>
      <c r="G128" s="205"/>
      <c r="H128" s="205"/>
      <c r="I128" s="205"/>
      <c r="J128" s="205"/>
      <c r="K128" s="205"/>
      <c r="L128" s="205"/>
      <c r="M128" s="205"/>
      <c r="N128" s="205"/>
      <c r="O128" s="205"/>
      <c r="P128" s="205"/>
      <c r="Q128" s="205"/>
      <c r="R128" s="205"/>
      <c r="S128" s="205"/>
      <c r="T128" s="205"/>
      <c r="U128" s="205"/>
      <c r="V128" s="205"/>
      <c r="W128" s="205"/>
      <c r="X128" s="205"/>
      <c r="Y128" s="205"/>
      <c r="Z128" s="205"/>
      <c r="AA128" s="205"/>
      <c r="AB128" s="205"/>
      <c r="AC128" s="205"/>
      <c r="AD128" s="212"/>
    </row>
    <row r="129" spans="2:32" ht="11.25">
      <c r="B129" s="210"/>
      <c r="C129" s="533" t="s">
        <v>545</v>
      </c>
      <c r="D129" s="205"/>
      <c r="E129" s="205"/>
      <c r="F129" s="205"/>
      <c r="G129" s="205"/>
      <c r="H129" s="205"/>
      <c r="I129" s="205"/>
      <c r="J129" s="205"/>
      <c r="K129" s="205"/>
      <c r="L129" s="205"/>
      <c r="M129" s="205"/>
      <c r="N129" s="205"/>
      <c r="O129" s="205"/>
      <c r="P129" s="205"/>
      <c r="Q129" s="205"/>
      <c r="R129" s="205"/>
      <c r="S129" s="205"/>
      <c r="T129" s="205"/>
      <c r="U129" s="205"/>
      <c r="V129" s="205"/>
      <c r="W129" s="205"/>
      <c r="X129" s="205"/>
      <c r="Y129" s="205"/>
      <c r="Z129" s="205"/>
      <c r="AA129" s="205"/>
      <c r="AB129" s="205"/>
      <c r="AC129" s="205"/>
      <c r="AD129" s="212"/>
    </row>
    <row r="130" spans="2:32" ht="45">
      <c r="B130" s="210"/>
      <c r="C130" s="258" t="s">
        <v>222</v>
      </c>
      <c r="D130" s="205"/>
      <c r="E130" s="205"/>
      <c r="F130" s="205"/>
      <c r="G130" s="205"/>
      <c r="H130" s="205"/>
      <c r="I130" s="205"/>
      <c r="J130" s="205"/>
      <c r="K130" s="205"/>
      <c r="L130" s="205"/>
      <c r="M130" s="205"/>
      <c r="N130" s="205"/>
      <c r="O130" s="862" t="s">
        <v>217</v>
      </c>
      <c r="P130" s="205"/>
      <c r="Q130" s="862" t="s">
        <v>546</v>
      </c>
      <c r="R130" s="205"/>
      <c r="S130" s="863" t="s">
        <v>218</v>
      </c>
      <c r="T130" s="205"/>
      <c r="U130" s="1134" t="s">
        <v>12</v>
      </c>
      <c r="V130" s="1134"/>
      <c r="W130" s="1134"/>
      <c r="X130" s="1134"/>
      <c r="Y130" s="1134"/>
      <c r="Z130" s="1134"/>
      <c r="AA130" s="1134"/>
      <c r="AB130" s="1134"/>
      <c r="AC130" s="1134"/>
      <c r="AD130" s="212"/>
      <c r="AE130" s="205"/>
      <c r="AF130" s="205"/>
    </row>
    <row r="131" spans="2:32">
      <c r="B131" s="210"/>
      <c r="C131" s="205"/>
      <c r="D131" s="205"/>
      <c r="E131" s="205"/>
      <c r="F131" s="205"/>
      <c r="G131" s="205"/>
      <c r="H131" s="205"/>
      <c r="I131" s="205"/>
      <c r="J131" s="205"/>
      <c r="K131" s="205"/>
      <c r="L131" s="205"/>
      <c r="M131" s="205"/>
      <c r="N131" s="205"/>
      <c r="O131" s="205"/>
      <c r="P131" s="205"/>
      <c r="Q131" s="205"/>
      <c r="R131" s="205"/>
      <c r="S131" s="205"/>
      <c r="T131" s="205"/>
      <c r="U131" s="205"/>
      <c r="V131" s="205"/>
      <c r="W131" s="205"/>
      <c r="X131" s="205"/>
      <c r="Y131" s="205"/>
      <c r="Z131" s="205"/>
      <c r="AA131" s="205"/>
      <c r="AB131" s="205"/>
      <c r="AC131" s="205"/>
      <c r="AD131" s="212"/>
      <c r="AE131" s="205"/>
      <c r="AF131" s="205"/>
    </row>
    <row r="132" spans="2:32" ht="24.6" customHeight="1">
      <c r="B132" s="210"/>
      <c r="C132" s="1135" t="s">
        <v>246</v>
      </c>
      <c r="D132" s="1135"/>
      <c r="E132" s="1135"/>
      <c r="F132" s="1135"/>
      <c r="G132" s="1135"/>
      <c r="H132" s="1135"/>
      <c r="I132" s="1135"/>
      <c r="J132" s="1135"/>
      <c r="K132" s="1135"/>
      <c r="L132" s="1135"/>
      <c r="M132" s="1135"/>
      <c r="N132" s="205"/>
      <c r="O132" s="858">
        <f>O109</f>
        <v>0</v>
      </c>
      <c r="P132" s="595"/>
      <c r="Q132" s="858" t="e">
        <f>($O$115*(O132/$O$146))</f>
        <v>#DIV/0!</v>
      </c>
      <c r="R132" s="595"/>
      <c r="S132" s="859" t="e">
        <f>O132+Q132</f>
        <v>#DIV/0!</v>
      </c>
      <c r="T132" s="595"/>
      <c r="U132" s="1127" t="s">
        <v>549</v>
      </c>
      <c r="V132" s="1128"/>
      <c r="W132" s="1128"/>
      <c r="X132" s="1128"/>
      <c r="Y132" s="1128"/>
      <c r="Z132" s="1128"/>
      <c r="AA132" s="1128"/>
      <c r="AB132" s="1128"/>
      <c r="AC132" s="1128"/>
      <c r="AD132" s="212"/>
      <c r="AE132" s="205"/>
      <c r="AF132" s="205"/>
    </row>
    <row r="133" spans="2:32" ht="12">
      <c r="B133" s="210"/>
      <c r="C133" s="258"/>
      <c r="D133" s="205"/>
      <c r="E133" s="205"/>
      <c r="F133" s="205"/>
      <c r="G133" s="205"/>
      <c r="H133" s="205"/>
      <c r="I133" s="205"/>
      <c r="J133" s="205"/>
      <c r="K133" s="205"/>
      <c r="L133" s="205"/>
      <c r="M133" s="205"/>
      <c r="N133" s="205"/>
      <c r="O133" s="595"/>
      <c r="P133" s="595"/>
      <c r="Q133" s="595"/>
      <c r="R133" s="595"/>
      <c r="S133" s="595"/>
      <c r="T133" s="595"/>
      <c r="U133" s="563"/>
      <c r="V133" s="595"/>
      <c r="W133" s="563"/>
      <c r="X133" s="595"/>
      <c r="Y133" s="563"/>
      <c r="Z133" s="595"/>
      <c r="AA133" s="205"/>
      <c r="AB133" s="595"/>
      <c r="AC133" s="563"/>
      <c r="AD133" s="212"/>
      <c r="AE133" s="205"/>
      <c r="AF133" s="205"/>
    </row>
    <row r="134" spans="2:32" ht="24.6" customHeight="1">
      <c r="B134" s="210"/>
      <c r="C134" s="1135" t="s">
        <v>247</v>
      </c>
      <c r="D134" s="1135"/>
      <c r="E134" s="1135"/>
      <c r="F134" s="1135"/>
      <c r="G134" s="1135"/>
      <c r="H134" s="1135"/>
      <c r="I134" s="1135"/>
      <c r="J134" s="1135"/>
      <c r="K134" s="1135"/>
      <c r="L134" s="1135"/>
      <c r="M134" s="1135"/>
      <c r="N134" s="205"/>
      <c r="O134" s="858">
        <f>O111</f>
        <v>0</v>
      </c>
      <c r="P134" s="595"/>
      <c r="Q134" s="858" t="e">
        <f>($O$115*(O134/$O$146))</f>
        <v>#DIV/0!</v>
      </c>
      <c r="R134" s="595"/>
      <c r="S134" s="859" t="e">
        <f>O134+Q134</f>
        <v>#DIV/0!</v>
      </c>
      <c r="T134" s="595"/>
      <c r="U134" s="1127" t="s">
        <v>0</v>
      </c>
      <c r="V134" s="1128"/>
      <c r="W134" s="1128"/>
      <c r="X134" s="1128"/>
      <c r="Y134" s="1128"/>
      <c r="Z134" s="1128"/>
      <c r="AA134" s="1128"/>
      <c r="AB134" s="1128"/>
      <c r="AC134" s="1128"/>
      <c r="AD134" s="212"/>
      <c r="AE134" s="205"/>
      <c r="AF134" s="205"/>
    </row>
    <row r="135" spans="2:32" ht="12">
      <c r="B135" s="210"/>
      <c r="C135" s="258"/>
      <c r="D135" s="205"/>
      <c r="E135" s="205"/>
      <c r="F135" s="205"/>
      <c r="G135" s="205"/>
      <c r="H135" s="205"/>
      <c r="I135" s="205"/>
      <c r="J135" s="205"/>
      <c r="K135" s="205"/>
      <c r="L135" s="205"/>
      <c r="M135" s="205"/>
      <c r="N135" s="205"/>
      <c r="O135" s="595"/>
      <c r="P135" s="595"/>
      <c r="Q135" s="595"/>
      <c r="R135" s="595"/>
      <c r="S135" s="602"/>
      <c r="T135" s="595"/>
      <c r="U135" s="205"/>
      <c r="V135" s="595"/>
      <c r="W135" s="205"/>
      <c r="X135" s="595"/>
      <c r="Y135" s="205"/>
      <c r="Z135" s="595"/>
      <c r="AA135" s="205"/>
      <c r="AB135" s="595"/>
      <c r="AC135" s="205"/>
      <c r="AD135" s="212"/>
      <c r="AE135" s="563"/>
      <c r="AF135" s="205"/>
    </row>
    <row r="136" spans="2:32" ht="24.6" customHeight="1">
      <c r="B136" s="210"/>
      <c r="C136" s="1135" t="s">
        <v>500</v>
      </c>
      <c r="D136" s="1135"/>
      <c r="E136" s="1135"/>
      <c r="F136" s="1135"/>
      <c r="G136" s="1135"/>
      <c r="H136" s="1135"/>
      <c r="I136" s="1135"/>
      <c r="J136" s="1135"/>
      <c r="K136" s="1135"/>
      <c r="L136" s="1135"/>
      <c r="M136" s="1135"/>
      <c r="N136" s="205"/>
      <c r="O136" s="858">
        <f>O113</f>
        <v>0</v>
      </c>
      <c r="P136" s="595"/>
      <c r="Q136" s="858" t="e">
        <f>($O$115*(O136/$O$146))</f>
        <v>#DIV/0!</v>
      </c>
      <c r="R136" s="595"/>
      <c r="S136" s="859" t="e">
        <f>O136+Q136</f>
        <v>#DIV/0!</v>
      </c>
      <c r="T136" s="595"/>
      <c r="U136" s="1127" t="s">
        <v>1</v>
      </c>
      <c r="V136" s="1128"/>
      <c r="W136" s="1128"/>
      <c r="X136" s="1128"/>
      <c r="Y136" s="1128"/>
      <c r="Z136" s="1128"/>
      <c r="AA136" s="1128"/>
      <c r="AB136" s="1128"/>
      <c r="AC136" s="1128"/>
      <c r="AD136" s="212"/>
      <c r="AE136" s="205"/>
      <c r="AF136" s="205"/>
    </row>
    <row r="137" spans="2:32" ht="12">
      <c r="B137" s="210"/>
      <c r="C137" s="205"/>
      <c r="D137" s="205"/>
      <c r="E137" s="205"/>
      <c r="F137" s="205"/>
      <c r="G137" s="205"/>
      <c r="H137" s="205"/>
      <c r="I137" s="205"/>
      <c r="J137" s="205"/>
      <c r="K137" s="205"/>
      <c r="L137" s="205"/>
      <c r="M137" s="205"/>
      <c r="N137" s="205"/>
      <c r="O137" s="595"/>
      <c r="P137" s="595"/>
      <c r="Q137" s="595"/>
      <c r="R137" s="595"/>
      <c r="S137" s="595"/>
      <c r="T137" s="595"/>
      <c r="U137" s="205"/>
      <c r="V137" s="595"/>
      <c r="W137" s="205"/>
      <c r="X137" s="595"/>
      <c r="Y137" s="205"/>
      <c r="Z137" s="595"/>
      <c r="AA137" s="205"/>
      <c r="AB137" s="595"/>
      <c r="AC137" s="205"/>
      <c r="AD137" s="212"/>
      <c r="AE137" s="205"/>
      <c r="AF137" s="205"/>
    </row>
    <row r="138" spans="2:32" ht="24.6" customHeight="1">
      <c r="B138" s="210"/>
      <c r="C138" s="1135" t="s">
        <v>61</v>
      </c>
      <c r="D138" s="1135"/>
      <c r="E138" s="1135"/>
      <c r="F138" s="1135"/>
      <c r="G138" s="1135"/>
      <c r="H138" s="1135"/>
      <c r="I138" s="1135"/>
      <c r="J138" s="1135"/>
      <c r="K138" s="1135"/>
      <c r="L138" s="1135"/>
      <c r="M138" s="1135"/>
      <c r="N138" s="205"/>
      <c r="O138" s="858">
        <f>O117</f>
        <v>0</v>
      </c>
      <c r="P138" s="595"/>
      <c r="Q138" s="858" t="e">
        <f>($O$115*(O138/$O$146))</f>
        <v>#DIV/0!</v>
      </c>
      <c r="R138" s="595"/>
      <c r="S138" s="859" t="e">
        <f>O138+Q138</f>
        <v>#DIV/0!</v>
      </c>
      <c r="T138" s="595"/>
      <c r="U138" s="1127" t="s">
        <v>2</v>
      </c>
      <c r="V138" s="1127"/>
      <c r="W138" s="1127"/>
      <c r="X138" s="1127"/>
      <c r="Y138" s="1127"/>
      <c r="Z138" s="1127"/>
      <c r="AA138" s="1127"/>
      <c r="AB138" s="1127"/>
      <c r="AC138" s="1127"/>
      <c r="AD138" s="212"/>
      <c r="AE138" s="205"/>
      <c r="AF138" s="205"/>
    </row>
    <row r="139" spans="2:32" ht="12">
      <c r="B139" s="210"/>
      <c r="C139" s="205"/>
      <c r="D139" s="205"/>
      <c r="E139" s="205"/>
      <c r="F139" s="205"/>
      <c r="G139" s="205"/>
      <c r="H139" s="205"/>
      <c r="I139" s="205"/>
      <c r="J139" s="205"/>
      <c r="K139" s="205"/>
      <c r="L139" s="205"/>
      <c r="M139" s="205"/>
      <c r="N139" s="205"/>
      <c r="O139" s="595"/>
      <c r="P139" s="595"/>
      <c r="Q139" s="595"/>
      <c r="R139" s="595"/>
      <c r="S139" s="595"/>
      <c r="T139" s="595"/>
      <c r="U139" s="205"/>
      <c r="V139" s="595"/>
      <c r="W139" s="205"/>
      <c r="X139" s="595"/>
      <c r="Y139" s="205"/>
      <c r="Z139" s="595"/>
      <c r="AA139" s="205"/>
      <c r="AB139" s="595"/>
      <c r="AC139" s="205"/>
      <c r="AD139" s="212"/>
      <c r="AE139" s="205"/>
      <c r="AF139" s="205"/>
    </row>
    <row r="140" spans="2:32" ht="24.6" customHeight="1">
      <c r="B140" s="210"/>
      <c r="C140" s="1135" t="s">
        <v>248</v>
      </c>
      <c r="D140" s="1135"/>
      <c r="E140" s="1135"/>
      <c r="F140" s="1135"/>
      <c r="G140" s="1135"/>
      <c r="H140" s="1135"/>
      <c r="I140" s="1135"/>
      <c r="J140" s="1135"/>
      <c r="K140" s="1135"/>
      <c r="L140" s="1135"/>
      <c r="M140" s="1135"/>
      <c r="N140" s="205"/>
      <c r="O140" s="858">
        <f>O119</f>
        <v>0</v>
      </c>
      <c r="P140" s="595"/>
      <c r="Q140" s="858" t="e">
        <f>($O$115*(O140/$O$146))</f>
        <v>#DIV/0!</v>
      </c>
      <c r="R140" s="595"/>
      <c r="S140" s="859" t="e">
        <f>O140+Q140</f>
        <v>#DIV/0!</v>
      </c>
      <c r="T140" s="595"/>
      <c r="U140" s="1127" t="s">
        <v>3</v>
      </c>
      <c r="V140" s="1128"/>
      <c r="W140" s="1128"/>
      <c r="X140" s="1128"/>
      <c r="Y140" s="1128"/>
      <c r="Z140" s="1128"/>
      <c r="AA140" s="1128"/>
      <c r="AB140" s="1128"/>
      <c r="AC140" s="1128"/>
      <c r="AD140" s="212"/>
      <c r="AE140" s="205"/>
      <c r="AF140" s="205"/>
    </row>
    <row r="141" spans="2:32" ht="12">
      <c r="B141" s="210"/>
      <c r="C141" s="593"/>
      <c r="D141" s="593"/>
      <c r="E141" s="593"/>
      <c r="F141" s="593"/>
      <c r="G141" s="593"/>
      <c r="H141" s="593"/>
      <c r="I141" s="593"/>
      <c r="J141" s="593"/>
      <c r="K141" s="593"/>
      <c r="L141" s="593"/>
      <c r="M141" s="593"/>
      <c r="N141" s="205"/>
      <c r="O141" s="602"/>
      <c r="P141" s="595"/>
      <c r="Q141" s="602"/>
      <c r="R141" s="595"/>
      <c r="S141" s="603"/>
      <c r="T141" s="595"/>
      <c r="U141" s="563"/>
      <c r="V141" s="595"/>
      <c r="W141" s="563"/>
      <c r="X141" s="595"/>
      <c r="Y141" s="563"/>
      <c r="Z141" s="595"/>
      <c r="AA141" s="205"/>
      <c r="AB141" s="595"/>
      <c r="AC141" s="563"/>
      <c r="AD141" s="212"/>
      <c r="AE141" s="205"/>
      <c r="AF141" s="205"/>
    </row>
    <row r="142" spans="2:32" ht="24.6" customHeight="1">
      <c r="B142" s="210"/>
      <c r="C142" s="1135" t="s">
        <v>388</v>
      </c>
      <c r="D142" s="1135"/>
      <c r="E142" s="1135"/>
      <c r="F142" s="1135"/>
      <c r="G142" s="1135"/>
      <c r="H142" s="1135"/>
      <c r="I142" s="1135"/>
      <c r="J142" s="1135"/>
      <c r="K142" s="1135"/>
      <c r="L142" s="1135"/>
      <c r="M142" s="1135"/>
      <c r="N142" s="205"/>
      <c r="O142" s="858">
        <f>O121</f>
        <v>0</v>
      </c>
      <c r="P142" s="595"/>
      <c r="Q142" s="858" t="e">
        <f>($O$115*(O142/$O$146))</f>
        <v>#DIV/0!</v>
      </c>
      <c r="R142" s="595"/>
      <c r="S142" s="859" t="e">
        <f>O142+Q142</f>
        <v>#DIV/0!</v>
      </c>
      <c r="T142" s="595"/>
      <c r="U142" s="1127" t="s">
        <v>4</v>
      </c>
      <c r="V142" s="1128"/>
      <c r="W142" s="1128"/>
      <c r="X142" s="1128"/>
      <c r="Y142" s="1128"/>
      <c r="Z142" s="1128"/>
      <c r="AA142" s="1128"/>
      <c r="AB142" s="1128"/>
      <c r="AC142" s="1128"/>
      <c r="AD142" s="212"/>
      <c r="AE142" s="205"/>
      <c r="AF142" s="205"/>
    </row>
    <row r="143" spans="2:32" ht="12">
      <c r="B143" s="210"/>
      <c r="C143" s="205"/>
      <c r="D143" s="205"/>
      <c r="E143" s="205"/>
      <c r="F143" s="205"/>
      <c r="G143" s="205"/>
      <c r="H143" s="205"/>
      <c r="I143" s="205"/>
      <c r="J143" s="205"/>
      <c r="K143" s="205"/>
      <c r="L143" s="205"/>
      <c r="M143" s="205"/>
      <c r="N143" s="205"/>
      <c r="O143" s="595"/>
      <c r="P143" s="595"/>
      <c r="Q143" s="595"/>
      <c r="R143" s="595"/>
      <c r="S143" s="595"/>
      <c r="T143" s="595"/>
      <c r="U143" s="205"/>
      <c r="V143" s="595"/>
      <c r="W143" s="205"/>
      <c r="X143" s="595"/>
      <c r="Y143" s="205"/>
      <c r="Z143" s="595"/>
      <c r="AA143" s="205"/>
      <c r="AB143" s="595"/>
      <c r="AC143" s="205"/>
      <c r="AD143" s="212"/>
      <c r="AE143" s="205"/>
      <c r="AF143" s="205"/>
    </row>
    <row r="144" spans="2:32" ht="24.6" customHeight="1">
      <c r="B144" s="210"/>
      <c r="C144" s="1135" t="s">
        <v>206</v>
      </c>
      <c r="D144" s="1135"/>
      <c r="E144" s="1135"/>
      <c r="F144" s="1135"/>
      <c r="G144" s="1135"/>
      <c r="H144" s="1135"/>
      <c r="I144" s="1135"/>
      <c r="J144" s="1135"/>
      <c r="K144" s="1135"/>
      <c r="L144" s="1135"/>
      <c r="M144" s="1135"/>
      <c r="N144" s="205"/>
      <c r="O144" s="858">
        <f>O123</f>
        <v>0</v>
      </c>
      <c r="P144" s="595"/>
      <c r="Q144" s="858" t="e">
        <f>($O$115*(O144/$O$146))</f>
        <v>#DIV/0!</v>
      </c>
      <c r="R144" s="595"/>
      <c r="S144" s="859" t="e">
        <f>O144+Q144</f>
        <v>#DIV/0!</v>
      </c>
      <c r="T144" s="595"/>
      <c r="U144" s="1127" t="s">
        <v>5</v>
      </c>
      <c r="V144" s="1128"/>
      <c r="W144" s="1128"/>
      <c r="X144" s="1128"/>
      <c r="Y144" s="1128"/>
      <c r="Z144" s="1128"/>
      <c r="AA144" s="1128"/>
      <c r="AB144" s="1128"/>
      <c r="AC144" s="1128"/>
      <c r="AD144" s="212"/>
      <c r="AE144" s="205"/>
      <c r="AF144" s="205"/>
    </row>
    <row r="145" spans="2:32" ht="12">
      <c r="B145" s="210"/>
      <c r="C145" s="205"/>
      <c r="D145" s="205"/>
      <c r="E145" s="205"/>
      <c r="F145" s="205"/>
      <c r="G145" s="205"/>
      <c r="H145" s="205"/>
      <c r="I145" s="205"/>
      <c r="J145" s="205"/>
      <c r="K145" s="205"/>
      <c r="L145" s="205"/>
      <c r="M145" s="205"/>
      <c r="N145" s="205"/>
      <c r="O145" s="595"/>
      <c r="P145" s="595"/>
      <c r="Q145" s="595"/>
      <c r="R145" s="595"/>
      <c r="S145" s="595"/>
      <c r="T145" s="595"/>
      <c r="U145" s="205"/>
      <c r="V145" s="595"/>
      <c r="W145" s="205"/>
      <c r="X145" s="595"/>
      <c r="Y145" s="205"/>
      <c r="Z145" s="595"/>
      <c r="AA145" s="205"/>
      <c r="AB145" s="595"/>
      <c r="AC145" s="205"/>
      <c r="AD145" s="212"/>
      <c r="AE145" s="205"/>
      <c r="AF145" s="205"/>
    </row>
    <row r="146" spans="2:32" ht="12">
      <c r="B146" s="210"/>
      <c r="C146" s="205"/>
      <c r="D146" s="1135" t="s">
        <v>205</v>
      </c>
      <c r="E146" s="1135"/>
      <c r="F146" s="1135"/>
      <c r="G146" s="1135"/>
      <c r="H146" s="1135"/>
      <c r="I146" s="1135"/>
      <c r="J146" s="1135"/>
      <c r="K146" s="1135"/>
      <c r="L146" s="1135"/>
      <c r="M146" s="1135"/>
      <c r="N146" s="205"/>
      <c r="O146" s="859">
        <f>SUM(O132:O144)</f>
        <v>0</v>
      </c>
      <c r="P146" s="595"/>
      <c r="Q146" s="859" t="e">
        <f>SUM(Q132:Q144)</f>
        <v>#DIV/0!</v>
      </c>
      <c r="R146" s="595"/>
      <c r="S146" s="859" t="e">
        <f>SUM(S132:S144)</f>
        <v>#DIV/0!</v>
      </c>
      <c r="T146" s="595"/>
      <c r="U146" s="1137"/>
      <c r="V146" s="1137"/>
      <c r="W146" s="1137"/>
      <c r="X146" s="1137"/>
      <c r="Y146" s="1137"/>
      <c r="Z146" s="1137"/>
      <c r="AA146" s="1137"/>
      <c r="AB146" s="1137"/>
      <c r="AC146" s="1137"/>
      <c r="AD146" s="594"/>
      <c r="AE146" s="205"/>
      <c r="AF146" s="205"/>
    </row>
    <row r="147" spans="2:32" ht="12" hidden="1">
      <c r="B147" s="210"/>
      <c r="C147" s="205"/>
      <c r="D147" s="205"/>
      <c r="E147" s="205"/>
      <c r="F147" s="205"/>
      <c r="G147" s="205"/>
      <c r="H147" s="205"/>
      <c r="I147" s="205"/>
      <c r="J147" s="205"/>
      <c r="K147" s="205"/>
      <c r="L147" s="205"/>
      <c r="M147" s="205"/>
      <c r="N147" s="205"/>
      <c r="O147" s="205"/>
      <c r="P147" s="205"/>
      <c r="Q147" s="205"/>
      <c r="R147" s="205"/>
      <c r="S147" s="604"/>
      <c r="T147" s="205"/>
      <c r="U147" s="205"/>
      <c r="V147" s="205"/>
      <c r="W147" s="205"/>
      <c r="X147" s="205"/>
      <c r="Y147" s="205"/>
      <c r="Z147" s="205"/>
      <c r="AA147" s="205"/>
      <c r="AB147" s="205"/>
      <c r="AC147" s="205"/>
      <c r="AD147" s="212"/>
    </row>
    <row r="148" spans="2:32">
      <c r="B148" s="210"/>
      <c r="C148" s="205"/>
      <c r="D148" s="205"/>
      <c r="E148" s="205"/>
      <c r="F148" s="205"/>
      <c r="G148" s="205"/>
      <c r="H148" s="205"/>
      <c r="I148" s="205"/>
      <c r="J148" s="205"/>
      <c r="K148" s="205"/>
      <c r="L148" s="205"/>
      <c r="M148" s="205"/>
      <c r="N148" s="205"/>
      <c r="O148" s="205"/>
      <c r="P148" s="205"/>
      <c r="Q148" s="205"/>
      <c r="R148" s="205"/>
      <c r="S148" s="205"/>
      <c r="T148" s="205"/>
      <c r="U148" s="205"/>
      <c r="V148" s="205"/>
      <c r="W148" s="205"/>
      <c r="X148" s="205"/>
      <c r="Y148" s="205"/>
      <c r="Z148" s="205"/>
      <c r="AA148" s="205"/>
      <c r="AB148" s="205"/>
      <c r="AC148" s="205"/>
      <c r="AD148" s="212"/>
    </row>
    <row r="149" spans="2:32" ht="15">
      <c r="B149" s="210"/>
      <c r="C149" s="592" t="s">
        <v>81</v>
      </c>
      <c r="D149" s="205"/>
      <c r="E149" s="205"/>
      <c r="F149" s="205"/>
      <c r="G149" s="205"/>
      <c r="H149" s="205"/>
      <c r="I149" s="205"/>
      <c r="J149" s="205"/>
      <c r="K149" s="205"/>
      <c r="L149" s="205"/>
      <c r="M149" s="205"/>
      <c r="N149" s="205"/>
      <c r="O149" s="205"/>
      <c r="P149" s="205"/>
      <c r="Q149" s="205"/>
      <c r="R149" s="205"/>
      <c r="S149" s="205"/>
      <c r="T149" s="205"/>
      <c r="U149" s="205"/>
      <c r="V149" s="205"/>
      <c r="W149" s="205"/>
      <c r="X149" s="205"/>
      <c r="Y149" s="205"/>
      <c r="Z149" s="205"/>
      <c r="AA149" s="205"/>
      <c r="AB149" s="205"/>
      <c r="AC149" s="205"/>
      <c r="AD149" s="212"/>
    </row>
    <row r="150" spans="2:32" ht="11.25">
      <c r="B150" s="210"/>
      <c r="C150" s="533" t="s">
        <v>50</v>
      </c>
      <c r="D150" s="205"/>
      <c r="E150" s="205"/>
      <c r="F150" s="205"/>
      <c r="G150" s="205"/>
      <c r="H150" s="205"/>
      <c r="I150" s="205"/>
      <c r="J150" s="205"/>
      <c r="K150" s="205"/>
      <c r="L150" s="205"/>
      <c r="M150" s="205"/>
      <c r="N150" s="205"/>
      <c r="O150" s="205"/>
      <c r="P150" s="205"/>
      <c r="Q150" s="205"/>
      <c r="R150" s="205"/>
      <c r="S150" s="205"/>
      <c r="T150" s="205"/>
      <c r="U150" s="205"/>
      <c r="V150" s="205"/>
      <c r="W150" s="205"/>
      <c r="X150" s="205"/>
      <c r="Y150" s="205"/>
      <c r="Z150" s="205"/>
      <c r="AA150" s="205"/>
      <c r="AB150" s="205"/>
      <c r="AC150" s="205"/>
      <c r="AD150" s="212"/>
    </row>
    <row r="151" spans="2:32" ht="48" customHeight="1">
      <c r="B151" s="210"/>
      <c r="C151" s="258" t="s">
        <v>222</v>
      </c>
      <c r="D151" s="205"/>
      <c r="E151" s="205"/>
      <c r="F151" s="205"/>
      <c r="G151" s="205"/>
      <c r="H151" s="205"/>
      <c r="I151" s="205"/>
      <c r="J151" s="205"/>
      <c r="K151" s="205"/>
      <c r="L151" s="205"/>
      <c r="M151" s="205"/>
      <c r="N151" s="205"/>
      <c r="O151" s="862" t="s">
        <v>56</v>
      </c>
      <c r="P151" s="205"/>
      <c r="Q151" s="862" t="s">
        <v>550</v>
      </c>
      <c r="R151" s="205"/>
      <c r="S151" s="863" t="s">
        <v>218</v>
      </c>
      <c r="T151" s="205"/>
      <c r="U151" s="1134" t="s">
        <v>11</v>
      </c>
      <c r="V151" s="1134"/>
      <c r="W151" s="1134"/>
      <c r="X151" s="1134"/>
      <c r="Y151" s="1134"/>
      <c r="Z151" s="1134"/>
      <c r="AA151" s="1134"/>
      <c r="AB151" s="1134"/>
      <c r="AC151" s="1134"/>
      <c r="AD151" s="212"/>
      <c r="AE151" s="205"/>
      <c r="AF151" s="205"/>
    </row>
    <row r="152" spans="2:32">
      <c r="B152" s="210"/>
      <c r="C152" s="205"/>
      <c r="D152" s="205"/>
      <c r="E152" s="205"/>
      <c r="F152" s="205"/>
      <c r="G152" s="205"/>
      <c r="H152" s="205"/>
      <c r="I152" s="205"/>
      <c r="J152" s="205"/>
      <c r="K152" s="205"/>
      <c r="L152" s="205"/>
      <c r="M152" s="205"/>
      <c r="N152" s="205"/>
      <c r="O152" s="205"/>
      <c r="P152" s="205"/>
      <c r="Q152" s="205"/>
      <c r="R152" s="205"/>
      <c r="S152" s="205"/>
      <c r="T152" s="205"/>
      <c r="U152" s="205"/>
      <c r="V152" s="205"/>
      <c r="W152" s="205"/>
      <c r="X152" s="205"/>
      <c r="Y152" s="205"/>
      <c r="Z152" s="205"/>
      <c r="AA152" s="205"/>
      <c r="AB152" s="205"/>
      <c r="AC152" s="205"/>
      <c r="AD152" s="212"/>
      <c r="AE152" s="205"/>
      <c r="AF152" s="205"/>
    </row>
    <row r="153" spans="2:32" ht="33.75" customHeight="1">
      <c r="B153" s="210"/>
      <c r="C153" s="1135" t="s">
        <v>85</v>
      </c>
      <c r="D153" s="1135"/>
      <c r="E153" s="1135"/>
      <c r="F153" s="1135"/>
      <c r="G153" s="1135"/>
      <c r="H153" s="1135"/>
      <c r="I153" s="1135"/>
      <c r="J153" s="1135"/>
      <c r="K153" s="1135"/>
      <c r="L153" s="1135"/>
      <c r="M153" s="1135"/>
      <c r="N153" s="205"/>
      <c r="O153" s="858" t="e">
        <f>S132</f>
        <v>#DIV/0!</v>
      </c>
      <c r="P153" s="595"/>
      <c r="Q153" s="858" t="e">
        <f>($S$138*(O153/($O$165-$O$163)))</f>
        <v>#DIV/0!</v>
      </c>
      <c r="R153" s="595"/>
      <c r="S153" s="859" t="e">
        <f>O153+Q153</f>
        <v>#DIV/0!</v>
      </c>
      <c r="T153" s="595"/>
      <c r="U153" s="1127" t="s">
        <v>548</v>
      </c>
      <c r="V153" s="1128"/>
      <c r="W153" s="1128"/>
      <c r="X153" s="1128"/>
      <c r="Y153" s="1128"/>
      <c r="Z153" s="1128"/>
      <c r="AA153" s="1128"/>
      <c r="AB153" s="1128"/>
      <c r="AC153" s="1128"/>
      <c r="AD153" s="212"/>
      <c r="AE153" s="205"/>
      <c r="AF153" s="205"/>
    </row>
    <row r="154" spans="2:32" ht="12">
      <c r="B154" s="210"/>
      <c r="C154" s="258"/>
      <c r="D154" s="205"/>
      <c r="E154" s="205"/>
      <c r="F154" s="205"/>
      <c r="G154" s="205"/>
      <c r="H154" s="205"/>
      <c r="I154" s="205"/>
      <c r="J154" s="205"/>
      <c r="K154" s="205"/>
      <c r="L154" s="205"/>
      <c r="M154" s="205"/>
      <c r="N154" s="205"/>
      <c r="O154" s="595"/>
      <c r="P154" s="595"/>
      <c r="Q154" s="595"/>
      <c r="R154" s="595"/>
      <c r="S154" s="730"/>
      <c r="T154" s="595"/>
      <c r="U154" s="563"/>
      <c r="V154" s="595"/>
      <c r="W154" s="563"/>
      <c r="X154" s="595"/>
      <c r="Y154" s="563"/>
      <c r="Z154" s="595"/>
      <c r="AA154" s="205"/>
      <c r="AB154" s="595"/>
      <c r="AC154" s="563"/>
      <c r="AD154" s="212"/>
      <c r="AE154" s="205"/>
      <c r="AF154" s="205"/>
    </row>
    <row r="155" spans="2:32" ht="34.5" customHeight="1">
      <c r="B155" s="210"/>
      <c r="C155" s="1135" t="s">
        <v>86</v>
      </c>
      <c r="D155" s="1135"/>
      <c r="E155" s="1135"/>
      <c r="F155" s="1135"/>
      <c r="G155" s="1135"/>
      <c r="H155" s="1135"/>
      <c r="I155" s="1135"/>
      <c r="J155" s="1135"/>
      <c r="K155" s="1135"/>
      <c r="L155" s="1135"/>
      <c r="M155" s="1135"/>
      <c r="N155" s="205"/>
      <c r="O155" s="858" t="e">
        <f>S134</f>
        <v>#DIV/0!</v>
      </c>
      <c r="P155" s="595"/>
      <c r="Q155" s="858" t="e">
        <f>($S$138*(O155/($O$165-$O$163)))</f>
        <v>#DIV/0!</v>
      </c>
      <c r="R155" s="595"/>
      <c r="S155" s="859" t="e">
        <f>O155+Q155</f>
        <v>#DIV/0!</v>
      </c>
      <c r="T155" s="595"/>
      <c r="U155" s="1127" t="s">
        <v>6</v>
      </c>
      <c r="V155" s="1128"/>
      <c r="W155" s="1128"/>
      <c r="X155" s="1128"/>
      <c r="Y155" s="1128"/>
      <c r="Z155" s="1128"/>
      <c r="AA155" s="1128"/>
      <c r="AB155" s="1128"/>
      <c r="AC155" s="1128"/>
      <c r="AD155" s="212"/>
      <c r="AE155" s="205"/>
      <c r="AF155" s="205"/>
    </row>
    <row r="156" spans="2:32" ht="12">
      <c r="B156" s="210"/>
      <c r="C156" s="258"/>
      <c r="D156" s="205"/>
      <c r="E156" s="205"/>
      <c r="F156" s="205"/>
      <c r="G156" s="205"/>
      <c r="H156" s="205"/>
      <c r="I156" s="205"/>
      <c r="J156" s="205"/>
      <c r="K156" s="205"/>
      <c r="L156" s="205"/>
      <c r="M156" s="205"/>
      <c r="N156" s="205"/>
      <c r="O156" s="595"/>
      <c r="P156" s="595"/>
      <c r="Q156" s="595"/>
      <c r="R156" s="595"/>
      <c r="S156" s="603"/>
      <c r="T156" s="595"/>
      <c r="U156" s="205"/>
      <c r="V156" s="595"/>
      <c r="W156" s="205"/>
      <c r="X156" s="595"/>
      <c r="Y156" s="205"/>
      <c r="Z156" s="595"/>
      <c r="AA156" s="205"/>
      <c r="AB156" s="595"/>
      <c r="AC156" s="205"/>
      <c r="AD156" s="212"/>
      <c r="AE156" s="563"/>
      <c r="AF156" s="205"/>
    </row>
    <row r="157" spans="2:32" ht="34.5" customHeight="1">
      <c r="B157" s="210"/>
      <c r="C157" s="1135" t="s">
        <v>500</v>
      </c>
      <c r="D157" s="1135"/>
      <c r="E157" s="1135"/>
      <c r="F157" s="1135"/>
      <c r="G157" s="1135"/>
      <c r="H157" s="1135"/>
      <c r="I157" s="1135"/>
      <c r="J157" s="1135"/>
      <c r="K157" s="1135"/>
      <c r="L157" s="1135"/>
      <c r="M157" s="1135"/>
      <c r="N157" s="205"/>
      <c r="O157" s="858" t="e">
        <f>S136</f>
        <v>#DIV/0!</v>
      </c>
      <c r="P157" s="595"/>
      <c r="Q157" s="858" t="e">
        <f>($S$138*(O157/($O$165-$O$163)))</f>
        <v>#DIV/0!</v>
      </c>
      <c r="R157" s="595"/>
      <c r="S157" s="859" t="e">
        <f>O157+Q157</f>
        <v>#DIV/0!</v>
      </c>
      <c r="T157" s="595"/>
      <c r="U157" s="1127" t="s">
        <v>7</v>
      </c>
      <c r="V157" s="1128"/>
      <c r="W157" s="1128"/>
      <c r="X157" s="1128"/>
      <c r="Y157" s="1128"/>
      <c r="Z157" s="1128"/>
      <c r="AA157" s="1128"/>
      <c r="AB157" s="1128"/>
      <c r="AC157" s="1128"/>
      <c r="AD157" s="212"/>
      <c r="AE157" s="205"/>
      <c r="AF157" s="205"/>
    </row>
    <row r="158" spans="2:32" ht="12">
      <c r="B158" s="210"/>
      <c r="C158" s="205"/>
      <c r="D158" s="205"/>
      <c r="E158" s="205"/>
      <c r="F158" s="205"/>
      <c r="G158" s="205"/>
      <c r="H158" s="205"/>
      <c r="I158" s="205"/>
      <c r="J158" s="205"/>
      <c r="K158" s="205"/>
      <c r="L158" s="205"/>
      <c r="M158" s="205"/>
      <c r="N158" s="205"/>
      <c r="O158" s="595"/>
      <c r="P158" s="595"/>
      <c r="Q158" s="595"/>
      <c r="R158" s="595"/>
      <c r="S158" s="730"/>
      <c r="T158" s="595"/>
      <c r="U158" s="205"/>
      <c r="V158" s="595"/>
      <c r="W158" s="205"/>
      <c r="X158" s="595"/>
      <c r="Y158" s="205"/>
      <c r="Z158" s="595"/>
      <c r="AA158" s="205"/>
      <c r="AB158" s="595"/>
      <c r="AC158" s="205"/>
      <c r="AD158" s="212"/>
      <c r="AE158" s="205"/>
      <c r="AF158" s="205"/>
    </row>
    <row r="159" spans="2:32" ht="34.5" customHeight="1">
      <c r="B159" s="210"/>
      <c r="C159" s="1135" t="s">
        <v>248</v>
      </c>
      <c r="D159" s="1135"/>
      <c r="E159" s="1135"/>
      <c r="F159" s="1135"/>
      <c r="G159" s="1135"/>
      <c r="H159" s="1135"/>
      <c r="I159" s="1135"/>
      <c r="J159" s="1135"/>
      <c r="K159" s="1135"/>
      <c r="L159" s="1135"/>
      <c r="M159" s="1135"/>
      <c r="N159" s="205"/>
      <c r="O159" s="858" t="e">
        <f>S140</f>
        <v>#DIV/0!</v>
      </c>
      <c r="P159" s="595"/>
      <c r="Q159" s="858" t="e">
        <f>($S$138*(O159/($O$165-$O$163)))</f>
        <v>#DIV/0!</v>
      </c>
      <c r="R159" s="595"/>
      <c r="S159" s="859" t="e">
        <f>O159+Q159</f>
        <v>#DIV/0!</v>
      </c>
      <c r="T159" s="595"/>
      <c r="U159" s="1127" t="s">
        <v>8</v>
      </c>
      <c r="V159" s="1128"/>
      <c r="W159" s="1128"/>
      <c r="X159" s="1128"/>
      <c r="Y159" s="1128"/>
      <c r="Z159" s="1128"/>
      <c r="AA159" s="1128"/>
      <c r="AB159" s="1128"/>
      <c r="AC159" s="1128"/>
      <c r="AD159" s="212"/>
      <c r="AE159" s="205"/>
      <c r="AF159" s="205"/>
    </row>
    <row r="160" spans="2:32" ht="12">
      <c r="B160" s="210"/>
      <c r="C160" s="593"/>
      <c r="D160" s="593"/>
      <c r="E160" s="593"/>
      <c r="F160" s="593"/>
      <c r="G160" s="593"/>
      <c r="H160" s="593"/>
      <c r="I160" s="593"/>
      <c r="J160" s="593"/>
      <c r="K160" s="593"/>
      <c r="L160" s="593"/>
      <c r="M160" s="593"/>
      <c r="N160" s="205"/>
      <c r="O160" s="602"/>
      <c r="P160" s="595"/>
      <c r="Q160" s="602"/>
      <c r="R160" s="595"/>
      <c r="S160" s="603"/>
      <c r="T160" s="595"/>
      <c r="U160" s="1129"/>
      <c r="V160" s="1130"/>
      <c r="W160" s="1130"/>
      <c r="X160" s="1130"/>
      <c r="Y160" s="1130"/>
      <c r="Z160" s="1130"/>
      <c r="AA160" s="1130"/>
      <c r="AB160" s="1130"/>
      <c r="AC160" s="1130"/>
      <c r="AD160" s="212"/>
      <c r="AE160" s="205"/>
      <c r="AF160" s="205"/>
    </row>
    <row r="161" spans="2:32" ht="34.5" customHeight="1">
      <c r="B161" s="210"/>
      <c r="C161" s="1135" t="s">
        <v>388</v>
      </c>
      <c r="D161" s="1135"/>
      <c r="E161" s="1135"/>
      <c r="F161" s="1135"/>
      <c r="G161" s="1135"/>
      <c r="H161" s="1135"/>
      <c r="I161" s="1135"/>
      <c r="J161" s="1135"/>
      <c r="K161" s="1135"/>
      <c r="L161" s="1135"/>
      <c r="M161" s="1135"/>
      <c r="N161" s="205"/>
      <c r="O161" s="858" t="e">
        <f>S142</f>
        <v>#DIV/0!</v>
      </c>
      <c r="P161" s="595"/>
      <c r="Q161" s="858" t="e">
        <f>($S$138*(O161/($O$165-$O$163)))</f>
        <v>#DIV/0!</v>
      </c>
      <c r="R161" s="595"/>
      <c r="S161" s="859" t="e">
        <f>O161+Q161</f>
        <v>#DIV/0!</v>
      </c>
      <c r="T161" s="595"/>
      <c r="U161" s="1127" t="s">
        <v>9</v>
      </c>
      <c r="V161" s="1128"/>
      <c r="W161" s="1128"/>
      <c r="X161" s="1128"/>
      <c r="Y161" s="1128"/>
      <c r="Z161" s="1128"/>
      <c r="AA161" s="1128"/>
      <c r="AB161" s="1128"/>
      <c r="AC161" s="1128"/>
      <c r="AD161" s="212"/>
      <c r="AE161" s="205"/>
      <c r="AF161" s="205"/>
    </row>
    <row r="162" spans="2:32" ht="12">
      <c r="B162" s="210"/>
      <c r="C162" s="205"/>
      <c r="D162" s="205"/>
      <c r="E162" s="205"/>
      <c r="F162" s="205"/>
      <c r="G162" s="205"/>
      <c r="H162" s="205"/>
      <c r="I162" s="205"/>
      <c r="J162" s="205"/>
      <c r="K162" s="205"/>
      <c r="L162" s="205"/>
      <c r="M162" s="205"/>
      <c r="N162" s="205"/>
      <c r="O162" s="595"/>
      <c r="P162" s="595"/>
      <c r="Q162" s="595"/>
      <c r="R162" s="595"/>
      <c r="S162" s="730"/>
      <c r="T162" s="595"/>
      <c r="U162" s="205"/>
      <c r="V162" s="595"/>
      <c r="W162" s="205"/>
      <c r="X162" s="595"/>
      <c r="Y162" s="205"/>
      <c r="Z162" s="595"/>
      <c r="AA162" s="205"/>
      <c r="AB162" s="595"/>
      <c r="AC162" s="205"/>
      <c r="AD162" s="212"/>
      <c r="AE162" s="205"/>
      <c r="AF162" s="205"/>
    </row>
    <row r="163" spans="2:32" ht="12">
      <c r="B163" s="210"/>
      <c r="C163" s="1135" t="s">
        <v>206</v>
      </c>
      <c r="D163" s="1135"/>
      <c r="E163" s="1135"/>
      <c r="F163" s="1135"/>
      <c r="G163" s="1135"/>
      <c r="H163" s="1135"/>
      <c r="I163" s="1135"/>
      <c r="J163" s="1135"/>
      <c r="K163" s="1135"/>
      <c r="L163" s="1135"/>
      <c r="M163" s="1135"/>
      <c r="N163" s="205"/>
      <c r="O163" s="858" t="e">
        <f>S144</f>
        <v>#DIV/0!</v>
      </c>
      <c r="P163" s="595"/>
      <c r="Q163" s="858"/>
      <c r="R163" s="595"/>
      <c r="S163" s="859" t="e">
        <f>O163+Q163</f>
        <v>#DIV/0!</v>
      </c>
      <c r="T163" s="595"/>
      <c r="U163" s="1126"/>
      <c r="V163" s="1126"/>
      <c r="W163" s="1126"/>
      <c r="X163" s="1126"/>
      <c r="Y163" s="1126"/>
      <c r="Z163" s="1126"/>
      <c r="AA163" s="1126"/>
      <c r="AB163" s="1126"/>
      <c r="AC163" s="1126"/>
      <c r="AD163" s="212"/>
      <c r="AE163" s="205"/>
      <c r="AF163" s="205"/>
    </row>
    <row r="164" spans="2:32" ht="12">
      <c r="B164" s="210"/>
      <c r="C164" s="205"/>
      <c r="D164" s="205"/>
      <c r="E164" s="205"/>
      <c r="F164" s="205"/>
      <c r="G164" s="205"/>
      <c r="H164" s="205"/>
      <c r="I164" s="205"/>
      <c r="J164" s="205"/>
      <c r="K164" s="205"/>
      <c r="L164" s="205"/>
      <c r="M164" s="205"/>
      <c r="N164" s="205"/>
      <c r="O164" s="595"/>
      <c r="P164" s="595"/>
      <c r="Q164" s="595"/>
      <c r="R164" s="595"/>
      <c r="S164" s="730"/>
      <c r="T164" s="595"/>
      <c r="U164" s="205"/>
      <c r="V164" s="595"/>
      <c r="W164" s="205"/>
      <c r="X164" s="595"/>
      <c r="Y164" s="205"/>
      <c r="Z164" s="595"/>
      <c r="AA164" s="205"/>
      <c r="AB164" s="595"/>
      <c r="AC164" s="205"/>
      <c r="AD164" s="212"/>
      <c r="AE164" s="205"/>
      <c r="AF164" s="205"/>
    </row>
    <row r="165" spans="2:32" ht="12">
      <c r="B165" s="210"/>
      <c r="C165" s="205"/>
      <c r="D165" s="1135" t="s">
        <v>205</v>
      </c>
      <c r="E165" s="1135"/>
      <c r="F165" s="1135"/>
      <c r="G165" s="1135"/>
      <c r="H165" s="1135"/>
      <c r="I165" s="1135"/>
      <c r="J165" s="1135"/>
      <c r="K165" s="1135"/>
      <c r="L165" s="1135"/>
      <c r="M165" s="1135"/>
      <c r="N165" s="205"/>
      <c r="O165" s="859" t="e">
        <f>SUM(O153:O163)</f>
        <v>#DIV/0!</v>
      </c>
      <c r="P165" s="595"/>
      <c r="Q165" s="859" t="e">
        <f>SUM(Q153:Q163)</f>
        <v>#DIV/0!</v>
      </c>
      <c r="R165" s="595"/>
      <c r="S165" s="859" t="e">
        <f>SUM(S153:S163)</f>
        <v>#DIV/0!</v>
      </c>
      <c r="T165" s="595"/>
      <c r="U165" s="1126"/>
      <c r="V165" s="1126"/>
      <c r="W165" s="1126"/>
      <c r="X165" s="1126"/>
      <c r="Y165" s="1126"/>
      <c r="Z165" s="1126"/>
      <c r="AA165" s="1126"/>
      <c r="AB165" s="1126"/>
      <c r="AC165" s="1126"/>
      <c r="AD165" s="594"/>
      <c r="AE165" s="205"/>
      <c r="AF165" s="205"/>
    </row>
    <row r="166" spans="2:32" ht="9.75" thickBot="1">
      <c r="B166" s="210"/>
      <c r="C166" s="579"/>
      <c r="D166" s="579"/>
      <c r="E166" s="579"/>
      <c r="F166" s="579"/>
      <c r="G166" s="579"/>
      <c r="H166" s="579"/>
      <c r="I166" s="579"/>
      <c r="J166" s="579"/>
      <c r="K166" s="579"/>
      <c r="L166" s="579"/>
      <c r="M166" s="579"/>
      <c r="N166" s="579"/>
      <c r="O166" s="579"/>
      <c r="P166" s="579"/>
      <c r="Q166" s="579"/>
      <c r="R166" s="579"/>
      <c r="S166" s="579"/>
      <c r="T166" s="579"/>
      <c r="U166" s="579"/>
      <c r="V166" s="579"/>
      <c r="W166" s="579"/>
      <c r="X166" s="579"/>
      <c r="Y166" s="579"/>
      <c r="Z166" s="579"/>
      <c r="AA166" s="579"/>
      <c r="AB166" s="579"/>
      <c r="AC166" s="579"/>
      <c r="AD166" s="212"/>
    </row>
    <row r="167" spans="2:32" ht="10.5" thickTop="1" thickBot="1">
      <c r="B167" s="298"/>
      <c r="C167" s="299"/>
      <c r="D167" s="299"/>
      <c r="E167" s="299"/>
      <c r="F167" s="299"/>
      <c r="G167" s="299"/>
      <c r="H167" s="299"/>
      <c r="I167" s="299"/>
      <c r="J167" s="299"/>
      <c r="K167" s="299"/>
      <c r="L167" s="299"/>
      <c r="M167" s="299"/>
      <c r="N167" s="299"/>
      <c r="O167" s="299"/>
      <c r="P167" s="299"/>
      <c r="Q167" s="299"/>
      <c r="R167" s="299"/>
      <c r="S167" s="299"/>
      <c r="T167" s="299"/>
      <c r="U167" s="299"/>
      <c r="V167" s="299"/>
      <c r="W167" s="299"/>
      <c r="X167" s="299"/>
      <c r="Y167" s="299"/>
      <c r="Z167" s="299"/>
      <c r="AA167" s="299"/>
      <c r="AB167" s="299"/>
      <c r="AC167" s="299"/>
      <c r="AD167" s="303"/>
    </row>
    <row r="168" spans="2:32">
      <c r="L168" s="205"/>
      <c r="N168" s="205"/>
      <c r="P168" s="205"/>
      <c r="R168" s="205"/>
      <c r="T168" s="205"/>
      <c r="V168" s="205"/>
      <c r="X168" s="205"/>
      <c r="Z168" s="205"/>
      <c r="AB168" s="205"/>
      <c r="AD168" s="205"/>
    </row>
  </sheetData>
  <sheetProtection password="D4E7" sheet="1" objects="1" scenarios="1" formatColumns="0" selectLockedCells="1"/>
  <customSheetViews>
    <customSheetView guid="{4E492CDA-AACF-415B-BC57-0E08E64B13EA}" fitToPage="1" hiddenRows="1">
      <pageMargins left="0" right="0" top="0.25" bottom="0.5" header="0.5" footer="0"/>
      <printOptions horizontalCentered="1" headings="1"/>
      <pageSetup scale="63" orientation="portrait" r:id="rId1"/>
      <headerFooter alignWithMargins="0">
        <oddFooter>&amp;LDraft for Discussion
&amp;D&amp;CPage &amp;P of &amp;N&amp;R&amp;A
&amp;F</oddFooter>
      </headerFooter>
    </customSheetView>
    <customSheetView guid="{82786BC8-10EF-4E67-BCBC-790A5B7D8B1A}" showPageBreaks="1" fitToPage="1" printArea="1" hiddenRows="1">
      <selection activeCell="D30" sqref="D30"/>
      <pageMargins left="0" right="0" top="0.25" bottom="0.5" header="0.5" footer="0"/>
      <printOptions horizontalCentered="1" headings="1"/>
      <pageSetup scale="63" orientation="portrait" r:id="rId2"/>
      <headerFooter alignWithMargins="0">
        <oddFooter>&amp;LDraft for Discussion
&amp;D&amp;CPage &amp;P of &amp;N&amp;R&amp;A
&amp;F</oddFooter>
      </headerFooter>
    </customSheetView>
  </customSheetViews>
  <mergeCells count="112">
    <mergeCell ref="M10:O10"/>
    <mergeCell ref="M11:O11"/>
    <mergeCell ref="F102:J102"/>
    <mergeCell ref="F98:J98"/>
    <mergeCell ref="D101:J101"/>
    <mergeCell ref="D97:J97"/>
    <mergeCell ref="D92:J92"/>
    <mergeCell ref="D91:J91"/>
    <mergeCell ref="D90:J90"/>
    <mergeCell ref="D85:J85"/>
    <mergeCell ref="F86:J86"/>
    <mergeCell ref="D96:J96"/>
    <mergeCell ref="D94:J94"/>
    <mergeCell ref="D95:J95"/>
    <mergeCell ref="D93:J93"/>
    <mergeCell ref="D45:J45"/>
    <mergeCell ref="F48:J48"/>
    <mergeCell ref="F55:J55"/>
    <mergeCell ref="D47:J47"/>
    <mergeCell ref="D53:J53"/>
    <mergeCell ref="D51:J51"/>
    <mergeCell ref="D46:J46"/>
    <mergeCell ref="D52:J52"/>
    <mergeCell ref="D54:J54"/>
    <mergeCell ref="C7:I7"/>
    <mergeCell ref="F10:H10"/>
    <mergeCell ref="F11:H11"/>
    <mergeCell ref="D44:J44"/>
    <mergeCell ref="D25:J25"/>
    <mergeCell ref="D26:J26"/>
    <mergeCell ref="F40:J40"/>
    <mergeCell ref="D27:J27"/>
    <mergeCell ref="D38:J38"/>
    <mergeCell ref="F28:J28"/>
    <mergeCell ref="D31:J31"/>
    <mergeCell ref="D39:J39"/>
    <mergeCell ref="D32:J32"/>
    <mergeCell ref="D33:J33"/>
    <mergeCell ref="D34:J34"/>
    <mergeCell ref="F35:J35"/>
    <mergeCell ref="F81:J81"/>
    <mergeCell ref="D74:J74"/>
    <mergeCell ref="D68:J68"/>
    <mergeCell ref="D80:J80"/>
    <mergeCell ref="D76:J76"/>
    <mergeCell ref="F77:J77"/>
    <mergeCell ref="D64:J64"/>
    <mergeCell ref="D58:J58"/>
    <mergeCell ref="D67:J67"/>
    <mergeCell ref="D75:J75"/>
    <mergeCell ref="D65:J65"/>
    <mergeCell ref="D66:J66"/>
    <mergeCell ref="D72:J72"/>
    <mergeCell ref="F69:J69"/>
    <mergeCell ref="D73:J73"/>
    <mergeCell ref="F59:J59"/>
    <mergeCell ref="D63:J63"/>
    <mergeCell ref="Q123:AC123"/>
    <mergeCell ref="Q119:AC119"/>
    <mergeCell ref="U140:AC140"/>
    <mergeCell ref="Q113:AC113"/>
    <mergeCell ref="C111:M111"/>
    <mergeCell ref="Q111:AC111"/>
    <mergeCell ref="C109:M109"/>
    <mergeCell ref="Q125:AC125"/>
    <mergeCell ref="C140:M140"/>
    <mergeCell ref="C136:M136"/>
    <mergeCell ref="C134:M134"/>
    <mergeCell ref="C121:M121"/>
    <mergeCell ref="C125:M125"/>
    <mergeCell ref="Q109:AC109"/>
    <mergeCell ref="C117:M117"/>
    <mergeCell ref="Q115:AC115"/>
    <mergeCell ref="C138:M138"/>
    <mergeCell ref="C123:M123"/>
    <mergeCell ref="C132:M132"/>
    <mergeCell ref="Q117:AC117"/>
    <mergeCell ref="C115:M115"/>
    <mergeCell ref="C113:M113"/>
    <mergeCell ref="C163:M163"/>
    <mergeCell ref="C161:M161"/>
    <mergeCell ref="U163:AC163"/>
    <mergeCell ref="U144:AC144"/>
    <mergeCell ref="D146:M146"/>
    <mergeCell ref="U146:AC146"/>
    <mergeCell ref="U151:AC151"/>
    <mergeCell ref="U155:AC155"/>
    <mergeCell ref="U153:AC153"/>
    <mergeCell ref="K2:Q2"/>
    <mergeCell ref="K3:Q3"/>
    <mergeCell ref="K4:Q4"/>
    <mergeCell ref="K5:Q5"/>
    <mergeCell ref="U165:AC165"/>
    <mergeCell ref="U157:AC157"/>
    <mergeCell ref="U161:AC161"/>
    <mergeCell ref="U160:AC160"/>
    <mergeCell ref="U159:AC159"/>
    <mergeCell ref="C119:M119"/>
    <mergeCell ref="U130:AC130"/>
    <mergeCell ref="C144:M144"/>
    <mergeCell ref="C142:M142"/>
    <mergeCell ref="U132:AC132"/>
    <mergeCell ref="U134:AC134"/>
    <mergeCell ref="U136:AC136"/>
    <mergeCell ref="U138:AC138"/>
    <mergeCell ref="U142:AC142"/>
    <mergeCell ref="Q121:AC121"/>
    <mergeCell ref="D165:M165"/>
    <mergeCell ref="C153:M153"/>
    <mergeCell ref="C155:M155"/>
    <mergeCell ref="C157:M157"/>
    <mergeCell ref="C159:M159"/>
  </mergeCells>
  <phoneticPr fontId="37" type="noConversion"/>
  <printOptions horizontalCentered="1" headings="1"/>
  <pageMargins left="0" right="0" top="0.25" bottom="0.5" header="0.5" footer="0"/>
  <pageSetup scale="65" fitToHeight="0" orientation="landscape" r:id="rId3"/>
  <headerFooter alignWithMargins="0">
    <oddFooter>&amp;CPage &amp;P of &amp;N&amp;R&amp;A
&amp;F</oddFooter>
  </headerFooter>
  <rowBreaks count="2" manualBreakCount="2">
    <brk id="70" max="29" man="1"/>
    <brk id="127" max="2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zoomScale="75" zoomScaleNormal="75" workbookViewId="0">
      <selection activeCell="F21" sqref="F21"/>
    </sheetView>
  </sheetViews>
  <sheetFormatPr defaultColWidth="9.140625" defaultRowHeight="12.75"/>
  <cols>
    <col min="1" max="1" width="5.7109375" style="308" customWidth="1"/>
    <col min="2" max="2" width="32.85546875" style="308" customWidth="1"/>
    <col min="3" max="3" width="25.28515625" style="308" customWidth="1"/>
    <col min="4" max="4" width="24.7109375" style="308" customWidth="1"/>
    <col min="5" max="5" width="25.7109375" style="308" customWidth="1"/>
    <col min="6" max="6" width="18" style="308" customWidth="1"/>
    <col min="7" max="7" width="15.28515625" style="308" customWidth="1"/>
    <col min="8" max="8" width="4.7109375" style="308" customWidth="1"/>
    <col min="9" max="221" width="9.140625" style="308"/>
    <col min="222" max="222" width="5.7109375" style="308" customWidth="1"/>
    <col min="223" max="223" width="39.28515625" style="308" customWidth="1"/>
    <col min="224" max="224" width="20.28515625" style="308" customWidth="1"/>
    <col min="225" max="225" width="24.7109375" style="308" customWidth="1"/>
    <col min="226" max="226" width="21.42578125" style="308" customWidth="1"/>
    <col min="227" max="227" width="15.28515625" style="308" customWidth="1"/>
    <col min="228" max="228" width="17" style="308" customWidth="1"/>
    <col min="229" max="229" width="21.28515625" style="308" customWidth="1"/>
    <col min="230" max="16384" width="9.140625" style="308"/>
  </cols>
  <sheetData>
    <row r="1" spans="1:8" ht="7.5" customHeight="1">
      <c r="A1" s="304"/>
      <c r="B1" s="305"/>
      <c r="C1" s="305"/>
      <c r="D1" s="307"/>
      <c r="E1" s="305"/>
      <c r="F1" s="305"/>
      <c r="G1" s="305"/>
      <c r="H1" s="311"/>
    </row>
    <row r="2" spans="1:8" ht="15.75">
      <c r="A2" s="317" t="str">
        <f>'Exhibit 3 - Actual Time Results'!A1</f>
        <v>North Carolina Division of Medical Assistance</v>
      </c>
      <c r="B2" s="313"/>
      <c r="C2" s="313"/>
      <c r="D2" s="315"/>
      <c r="E2" s="313"/>
      <c r="F2" s="313"/>
      <c r="G2" s="313"/>
      <c r="H2" s="316"/>
    </row>
    <row r="3" spans="1:8" ht="15.75">
      <c r="A3" s="312" t="str">
        <f>'Exhibit 2 - Statistical Infor.'!A2</f>
        <v xml:space="preserve">Local Health Department Cost Report </v>
      </c>
      <c r="B3" s="313"/>
      <c r="C3" s="313"/>
      <c r="D3" s="315"/>
      <c r="E3" s="313"/>
      <c r="F3" s="313"/>
      <c r="G3" s="313"/>
      <c r="H3" s="316"/>
    </row>
    <row r="4" spans="1:8" ht="15.75">
      <c r="A4" s="317" t="s">
        <v>297</v>
      </c>
      <c r="B4" s="313"/>
      <c r="C4" s="313"/>
      <c r="D4" s="315"/>
      <c r="E4" s="1153"/>
      <c r="F4" s="1153"/>
      <c r="G4" s="1153"/>
      <c r="H4" s="316"/>
    </row>
    <row r="5" spans="1:8" ht="15.75">
      <c r="A5" s="321">
        <f>+'Exhibit 1a - CPE'!D11</f>
        <v>0</v>
      </c>
      <c r="B5" s="313"/>
      <c r="C5" s="313"/>
      <c r="D5" s="315"/>
      <c r="E5" s="605"/>
      <c r="F5" s="605"/>
      <c r="G5" s="605"/>
      <c r="H5" s="316"/>
    </row>
    <row r="6" spans="1:8" ht="15.75">
      <c r="A6" s="1155" t="s">
        <v>304</v>
      </c>
      <c r="B6" s="1156"/>
      <c r="C6" s="1157"/>
      <c r="D6" s="315"/>
      <c r="E6" s="605"/>
      <c r="F6" s="605"/>
      <c r="G6" s="605"/>
      <c r="H6" s="316"/>
    </row>
    <row r="7" spans="1:8" ht="6" customHeight="1">
      <c r="A7" s="607"/>
      <c r="B7" s="336"/>
      <c r="C7" s="336"/>
      <c r="D7" s="608"/>
      <c r="E7" s="609"/>
      <c r="F7" s="609"/>
      <c r="G7" s="609"/>
      <c r="H7" s="610"/>
    </row>
    <row r="8" spans="1:8" ht="7.5" customHeight="1">
      <c r="A8" s="317"/>
      <c r="B8" s="313"/>
      <c r="C8" s="313"/>
      <c r="D8" s="315"/>
      <c r="E8" s="605"/>
      <c r="F8" s="605"/>
      <c r="G8" s="605"/>
      <c r="H8" s="316"/>
    </row>
    <row r="9" spans="1:8" ht="15.75">
      <c r="A9" s="317" t="s">
        <v>296</v>
      </c>
      <c r="B9" s="611"/>
      <c r="C9" s="313"/>
      <c r="D9" s="315"/>
      <c r="E9" s="605"/>
      <c r="F9" s="605"/>
      <c r="G9" s="605"/>
      <c r="H9" s="316"/>
    </row>
    <row r="10" spans="1:8" ht="15.75">
      <c r="A10" s="317"/>
      <c r="B10" s="612" t="s">
        <v>298</v>
      </c>
      <c r="C10" s="320">
        <f>'Exhibit 1a - CPE'!F21</f>
        <v>41821</v>
      </c>
      <c r="D10" s="309" t="s">
        <v>369</v>
      </c>
      <c r="E10" s="310">
        <f>+'Exhibit 1a - CPE'!$K$12</f>
        <v>0</v>
      </c>
      <c r="G10" s="605"/>
      <c r="H10" s="316"/>
    </row>
    <row r="11" spans="1:8" ht="15.75">
      <c r="A11" s="317"/>
      <c r="B11" s="612" t="s">
        <v>299</v>
      </c>
      <c r="C11" s="320">
        <f>'Exhibit 1a - CPE'!F23</f>
        <v>42185</v>
      </c>
      <c r="D11" s="309" t="s">
        <v>370</v>
      </c>
      <c r="E11" s="310">
        <f>+'Exhibit 1a - CPE'!$K$11</f>
        <v>0</v>
      </c>
      <c r="G11" s="605"/>
      <c r="H11" s="316"/>
    </row>
    <row r="12" spans="1:8" ht="7.5" customHeight="1">
      <c r="A12" s="607"/>
      <c r="B12" s="336"/>
      <c r="C12" s="336"/>
      <c r="D12" s="608"/>
      <c r="E12" s="609"/>
      <c r="F12" s="609"/>
      <c r="G12" s="609"/>
      <c r="H12" s="610"/>
    </row>
    <row r="13" spans="1:8" ht="15.75">
      <c r="A13" s="317"/>
      <c r="B13" s="313"/>
      <c r="C13" s="313"/>
      <c r="D13" s="315"/>
      <c r="E13" s="605"/>
      <c r="F13" s="605"/>
      <c r="G13" s="605"/>
      <c r="H13" s="316"/>
    </row>
    <row r="14" spans="1:8" hidden="1">
      <c r="A14" s="485"/>
      <c r="B14" s="313"/>
      <c r="C14" s="313"/>
      <c r="D14" s="315"/>
      <c r="E14" s="313"/>
      <c r="F14" s="313"/>
      <c r="G14" s="313"/>
      <c r="H14" s="316"/>
    </row>
    <row r="15" spans="1:8" ht="15.75">
      <c r="A15" s="975" t="s">
        <v>82</v>
      </c>
      <c r="B15" s="1154"/>
      <c r="C15" s="976"/>
      <c r="D15" s="315"/>
      <c r="E15" s="313"/>
      <c r="F15" s="313"/>
      <c r="G15" s="313"/>
      <c r="H15" s="316"/>
    </row>
    <row r="16" spans="1:8">
      <c r="A16" s="485"/>
      <c r="B16" s="313"/>
      <c r="C16" s="313"/>
      <c r="D16" s="315"/>
      <c r="E16" s="313"/>
      <c r="F16" s="313"/>
      <c r="G16" s="313"/>
      <c r="H16" s="316"/>
    </row>
    <row r="17" spans="1:8">
      <c r="A17" s="332"/>
      <c r="B17" s="314"/>
      <c r="C17" s="613" t="s">
        <v>305</v>
      </c>
      <c r="D17" s="613" t="s">
        <v>220</v>
      </c>
      <c r="E17" s="613" t="s">
        <v>348</v>
      </c>
      <c r="F17" s="613" t="s">
        <v>347</v>
      </c>
      <c r="G17" s="613" t="s">
        <v>349</v>
      </c>
      <c r="H17" s="316"/>
    </row>
    <row r="18" spans="1:8">
      <c r="A18" s="332"/>
      <c r="B18" s="336"/>
      <c r="C18" s="313"/>
      <c r="D18" s="614"/>
      <c r="E18" s="313"/>
      <c r="F18" s="313"/>
      <c r="G18" s="313"/>
      <c r="H18" s="316"/>
    </row>
    <row r="19" spans="1:8" ht="12.75" customHeight="1">
      <c r="A19" s="332"/>
      <c r="B19" s="864"/>
      <c r="C19" s="865"/>
      <c r="D19" s="1151" t="s">
        <v>373</v>
      </c>
      <c r="E19" s="1151" t="s">
        <v>374</v>
      </c>
      <c r="F19" s="1151" t="s">
        <v>253</v>
      </c>
      <c r="G19" s="865"/>
      <c r="H19" s="316"/>
    </row>
    <row r="20" spans="1:8" ht="81.75" customHeight="1">
      <c r="A20" s="332"/>
      <c r="B20" s="651" t="s">
        <v>83</v>
      </c>
      <c r="C20" s="866" t="s">
        <v>84</v>
      </c>
      <c r="D20" s="1152"/>
      <c r="E20" s="1152"/>
      <c r="F20" s="1152"/>
      <c r="G20" s="866" t="s">
        <v>205</v>
      </c>
      <c r="H20" s="316"/>
    </row>
    <row r="21" spans="1:8">
      <c r="A21" s="519"/>
      <c r="B21" s="617"/>
      <c r="C21" s="313"/>
      <c r="D21" s="618">
        <f>'Exhibit 3 - Actual Time Results'!F25</f>
        <v>0</v>
      </c>
      <c r="E21" s="619">
        <f>'Exhibit 3 - Actual Time Results'!I25</f>
        <v>0</v>
      </c>
      <c r="F21" s="619">
        <f>1-D21-E21</f>
        <v>1</v>
      </c>
      <c r="G21" s="353"/>
      <c r="H21" s="316"/>
    </row>
    <row r="22" spans="1:8">
      <c r="A22" s="519"/>
      <c r="B22" s="617"/>
      <c r="C22" s="313"/>
      <c r="D22" s="620"/>
      <c r="E22" s="313"/>
      <c r="F22" s="313"/>
      <c r="G22" s="353"/>
      <c r="H22" s="316"/>
    </row>
    <row r="23" spans="1:8">
      <c r="A23" s="519"/>
      <c r="B23" s="368" t="s">
        <v>235</v>
      </c>
      <c r="C23" s="621" t="e">
        <f>'Exhibit 6 - Allocations'!S153</f>
        <v>#DIV/0!</v>
      </c>
      <c r="D23" s="627" t="e">
        <f>$D$21*C23</f>
        <v>#DIV/0!</v>
      </c>
      <c r="E23" s="625" t="e">
        <f>C23*E21</f>
        <v>#DIV/0!</v>
      </c>
      <c r="F23" s="628" t="e">
        <f>C23-D23-E23</f>
        <v>#DIV/0!</v>
      </c>
      <c r="G23" s="625" t="e">
        <f>SUM(D23:F23)</f>
        <v>#DIV/0!</v>
      </c>
      <c r="H23" s="316"/>
    </row>
    <row r="24" spans="1:8">
      <c r="A24" s="519"/>
      <c r="B24" s="535"/>
      <c r="C24" s="626"/>
      <c r="D24" s="627"/>
      <c r="E24" s="625"/>
      <c r="F24" s="628"/>
      <c r="G24" s="625"/>
      <c r="H24" s="316"/>
    </row>
    <row r="25" spans="1:8">
      <c r="A25" s="519"/>
      <c r="B25" s="629"/>
      <c r="C25" s="626"/>
      <c r="D25" s="627"/>
      <c r="E25" s="625"/>
      <c r="F25" s="628"/>
      <c r="G25" s="625"/>
      <c r="H25" s="316"/>
    </row>
    <row r="26" spans="1:8">
      <c r="A26" s="519"/>
      <c r="B26" s="633" t="s">
        <v>219</v>
      </c>
      <c r="C26" s="630" t="e">
        <f>SUM(C23:C25)</f>
        <v>#DIV/0!</v>
      </c>
      <c r="D26" s="630" t="e">
        <f>SUM(D23:D25)</f>
        <v>#DIV/0!</v>
      </c>
      <c r="E26" s="630" t="e">
        <f>SUM(E23:E25)</f>
        <v>#DIV/0!</v>
      </c>
      <c r="F26" s="630" t="e">
        <f>SUM(F23:F25)</f>
        <v>#DIV/0!</v>
      </c>
      <c r="G26" s="630" t="e">
        <f>SUM(G23:G25)</f>
        <v>#DIV/0!</v>
      </c>
      <c r="H26" s="316"/>
    </row>
    <row r="27" spans="1:8">
      <c r="A27" s="519"/>
      <c r="B27" s="634"/>
      <c r="C27" s="313"/>
      <c r="D27" s="632"/>
      <c r="E27" s="632"/>
      <c r="F27" s="313"/>
      <c r="G27" s="313"/>
      <c r="H27" s="316"/>
    </row>
    <row r="28" spans="1:8" hidden="1">
      <c r="A28" s="519"/>
      <c r="B28" s="634"/>
      <c r="C28" s="313"/>
      <c r="D28" s="313"/>
      <c r="E28" s="313"/>
      <c r="F28" s="313"/>
      <c r="G28" s="313"/>
      <c r="H28" s="316"/>
    </row>
    <row r="29" spans="1:8" ht="12" customHeight="1">
      <c r="A29" s="519"/>
      <c r="B29" s="634"/>
      <c r="C29" s="313"/>
      <c r="D29" s="313"/>
      <c r="E29" s="313"/>
      <c r="F29" s="313"/>
      <c r="G29" s="313"/>
      <c r="H29" s="316"/>
    </row>
    <row r="30" spans="1:8" ht="15.75">
      <c r="A30" s="975" t="s">
        <v>254</v>
      </c>
      <c r="B30" s="1154"/>
      <c r="C30" s="976"/>
      <c r="D30" s="315"/>
      <c r="E30" s="313"/>
      <c r="F30" s="313"/>
      <c r="G30" s="313"/>
      <c r="H30" s="316"/>
    </row>
    <row r="31" spans="1:8">
      <c r="A31" s="485"/>
      <c r="B31" s="313"/>
      <c r="C31" s="313"/>
      <c r="D31" s="315"/>
      <c r="E31" s="313"/>
      <c r="F31" s="313"/>
      <c r="G31" s="313"/>
      <c r="H31" s="316"/>
    </row>
    <row r="32" spans="1:8">
      <c r="A32" s="332"/>
      <c r="B32" s="314"/>
      <c r="C32" s="613" t="s">
        <v>305</v>
      </c>
      <c r="D32" s="613" t="s">
        <v>220</v>
      </c>
      <c r="E32" s="613" t="s">
        <v>348</v>
      </c>
      <c r="F32" s="613" t="s">
        <v>347</v>
      </c>
      <c r="G32" s="613" t="s">
        <v>349</v>
      </c>
      <c r="H32" s="316"/>
    </row>
    <row r="33" spans="1:8">
      <c r="A33" s="332"/>
      <c r="B33" s="336"/>
      <c r="C33" s="313"/>
      <c r="D33" s="614"/>
      <c r="E33" s="313"/>
      <c r="F33" s="313"/>
      <c r="G33" s="313"/>
      <c r="H33" s="316"/>
    </row>
    <row r="34" spans="1:8" ht="12.75" customHeight="1">
      <c r="A34" s="332"/>
      <c r="B34" s="864"/>
      <c r="C34" s="865"/>
      <c r="D34" s="1151" t="s">
        <v>373</v>
      </c>
      <c r="E34" s="1151" t="s">
        <v>374</v>
      </c>
      <c r="F34" s="1151" t="s">
        <v>253</v>
      </c>
      <c r="G34" s="865"/>
      <c r="H34" s="316"/>
    </row>
    <row r="35" spans="1:8" ht="82.5" customHeight="1">
      <c r="A35" s="332"/>
      <c r="B35" s="651" t="s">
        <v>83</v>
      </c>
      <c r="C35" s="866" t="s">
        <v>84</v>
      </c>
      <c r="D35" s="1152"/>
      <c r="E35" s="1152"/>
      <c r="F35" s="1152"/>
      <c r="G35" s="866" t="s">
        <v>205</v>
      </c>
      <c r="H35" s="316"/>
    </row>
    <row r="36" spans="1:8">
      <c r="A36" s="332"/>
      <c r="B36" s="617"/>
      <c r="C36" s="313"/>
      <c r="D36" s="618">
        <f>'Exhibit 3 - Actual Time Results'!F49</f>
        <v>0</v>
      </c>
      <c r="E36" s="619">
        <f>'Exhibit 3 - Actual Time Results'!I49</f>
        <v>0</v>
      </c>
      <c r="F36" s="619">
        <f>1-D36-E36</f>
        <v>1</v>
      </c>
      <c r="G36" s="353"/>
      <c r="H36" s="316"/>
    </row>
    <row r="37" spans="1:8">
      <c r="A37" s="519"/>
      <c r="B37" s="617"/>
      <c r="C37" s="313"/>
      <c r="D37" s="620"/>
      <c r="E37" s="313"/>
      <c r="F37" s="313"/>
      <c r="G37" s="353"/>
      <c r="H37" s="316"/>
    </row>
    <row r="38" spans="1:8">
      <c r="A38" s="519"/>
      <c r="B38" s="368" t="s">
        <v>236</v>
      </c>
      <c r="C38" s="621" t="e">
        <f>'Exhibit 6 - Allocations'!S155</f>
        <v>#DIV/0!</v>
      </c>
      <c r="D38" s="627" t="e">
        <f>C38*D36</f>
        <v>#DIV/0!</v>
      </c>
      <c r="E38" s="625" t="e">
        <f>C38*E36</f>
        <v>#DIV/0!</v>
      </c>
      <c r="F38" s="628" t="e">
        <f>C38-D38-E38</f>
        <v>#DIV/0!</v>
      </c>
      <c r="G38" s="625" t="e">
        <f>SUM(D38:F38)</f>
        <v>#DIV/0!</v>
      </c>
      <c r="H38" s="316"/>
    </row>
    <row r="39" spans="1:8">
      <c r="A39" s="519"/>
      <c r="B39" s="535"/>
      <c r="C39" s="626"/>
      <c r="D39" s="627"/>
      <c r="E39" s="625"/>
      <c r="F39" s="628"/>
      <c r="G39" s="625"/>
      <c r="H39" s="316"/>
    </row>
    <row r="40" spans="1:8">
      <c r="A40" s="519"/>
      <c r="B40" s="629"/>
      <c r="C40" s="626"/>
      <c r="D40" s="627"/>
      <c r="E40" s="625"/>
      <c r="F40" s="628"/>
      <c r="G40" s="625"/>
      <c r="H40" s="316"/>
    </row>
    <row r="41" spans="1:8">
      <c r="A41" s="519"/>
      <c r="B41" s="633" t="s">
        <v>219</v>
      </c>
      <c r="C41" s="630" t="e">
        <f>SUM(C38:C40)</f>
        <v>#DIV/0!</v>
      </c>
      <c r="D41" s="630" t="e">
        <f>SUM(D38:D40)</f>
        <v>#DIV/0!</v>
      </c>
      <c r="E41" s="630" t="e">
        <f>SUM(E38:E40)</f>
        <v>#DIV/0!</v>
      </c>
      <c r="F41" s="630" t="e">
        <f>SUM(F38:F40)</f>
        <v>#DIV/0!</v>
      </c>
      <c r="G41" s="630" t="e">
        <f>SUM(G38:G40)</f>
        <v>#DIV/0!</v>
      </c>
      <c r="H41" s="316"/>
    </row>
    <row r="42" spans="1:8">
      <c r="A42" s="519"/>
      <c r="B42" s="634"/>
      <c r="C42" s="313"/>
      <c r="D42" s="632"/>
      <c r="E42" s="632"/>
      <c r="F42" s="313"/>
      <c r="G42" s="313"/>
      <c r="H42" s="316"/>
    </row>
    <row r="43" spans="1:8">
      <c r="A43" s="519"/>
      <c r="B43" s="313"/>
      <c r="C43" s="631"/>
      <c r="D43" s="631"/>
      <c r="E43" s="631"/>
      <c r="F43" s="631"/>
      <c r="G43" s="631"/>
      <c r="H43" s="316"/>
    </row>
    <row r="44" spans="1:8" ht="15.75">
      <c r="A44" s="975" t="s">
        <v>497</v>
      </c>
      <c r="B44" s="1154"/>
      <c r="C44" s="976"/>
      <c r="D44" s="315"/>
      <c r="E44" s="313"/>
      <c r="F44" s="313"/>
      <c r="G44" s="313"/>
      <c r="H44" s="316"/>
    </row>
    <row r="45" spans="1:8">
      <c r="A45" s="485"/>
      <c r="B45" s="313"/>
      <c r="C45" s="313"/>
      <c r="D45" s="315"/>
      <c r="E45" s="313"/>
      <c r="F45" s="313"/>
      <c r="G45" s="313"/>
      <c r="H45" s="316"/>
    </row>
    <row r="46" spans="1:8">
      <c r="A46" s="332"/>
      <c r="B46" s="314"/>
      <c r="C46" s="613" t="s">
        <v>305</v>
      </c>
      <c r="D46" s="613" t="s">
        <v>220</v>
      </c>
      <c r="E46" s="613" t="s">
        <v>348</v>
      </c>
      <c r="F46" s="613" t="s">
        <v>347</v>
      </c>
      <c r="G46" s="613" t="s">
        <v>349</v>
      </c>
      <c r="H46" s="316"/>
    </row>
    <row r="47" spans="1:8">
      <c r="A47" s="332"/>
      <c r="B47" s="336"/>
      <c r="C47" s="313"/>
      <c r="D47" s="614"/>
      <c r="E47" s="313"/>
      <c r="F47" s="313"/>
      <c r="G47" s="313"/>
      <c r="H47" s="316"/>
    </row>
    <row r="48" spans="1:8" ht="12.75" customHeight="1">
      <c r="A48" s="332"/>
      <c r="B48" s="864"/>
      <c r="C48" s="865"/>
      <c r="D48" s="1151" t="s">
        <v>373</v>
      </c>
      <c r="E48" s="1151" t="s">
        <v>374</v>
      </c>
      <c r="F48" s="1151" t="s">
        <v>253</v>
      </c>
      <c r="G48" s="865"/>
      <c r="H48" s="316"/>
    </row>
    <row r="49" spans="1:8" ht="84" customHeight="1">
      <c r="A49" s="332"/>
      <c r="B49" s="651" t="s">
        <v>83</v>
      </c>
      <c r="C49" s="866" t="s">
        <v>84</v>
      </c>
      <c r="D49" s="1152"/>
      <c r="E49" s="1152"/>
      <c r="F49" s="1152"/>
      <c r="G49" s="866" t="s">
        <v>205</v>
      </c>
      <c r="H49" s="316"/>
    </row>
    <row r="50" spans="1:8">
      <c r="A50" s="519"/>
      <c r="B50" s="617"/>
      <c r="C50" s="313"/>
      <c r="D50" s="618">
        <f>'Exhibit 3 - Actual Time Results'!F73</f>
        <v>0</v>
      </c>
      <c r="E50" s="619">
        <f>'Exhibit 3 - Actual Time Results'!I73</f>
        <v>0</v>
      </c>
      <c r="F50" s="619">
        <f>1-D50-E50</f>
        <v>1</v>
      </c>
      <c r="G50" s="353"/>
      <c r="H50" s="316"/>
    </row>
    <row r="51" spans="1:8">
      <c r="A51" s="519"/>
      <c r="B51" s="617"/>
      <c r="C51" s="313"/>
      <c r="D51" s="620"/>
      <c r="E51" s="313"/>
      <c r="F51" s="313"/>
      <c r="G51" s="353"/>
      <c r="H51" s="316"/>
    </row>
    <row r="52" spans="1:8">
      <c r="A52" s="519"/>
      <c r="B52" s="368" t="s">
        <v>504</v>
      </c>
      <c r="C52" s="621" t="e">
        <f>'Exhibit 6 - Allocations'!S157</f>
        <v>#DIV/0!</v>
      </c>
      <c r="D52" s="627" t="e">
        <f>C52*D50</f>
        <v>#DIV/0!</v>
      </c>
      <c r="E52" s="625" t="e">
        <f>C52*E50</f>
        <v>#DIV/0!</v>
      </c>
      <c r="F52" s="628" t="e">
        <f>C52-D52-E52</f>
        <v>#DIV/0!</v>
      </c>
      <c r="G52" s="625" t="e">
        <f>SUM(D52:F52)</f>
        <v>#DIV/0!</v>
      </c>
      <c r="H52" s="316"/>
    </row>
    <row r="53" spans="1:8">
      <c r="A53" s="519"/>
      <c r="B53" s="535"/>
      <c r="C53" s="626"/>
      <c r="D53" s="627"/>
      <c r="E53" s="625"/>
      <c r="F53" s="628"/>
      <c r="G53" s="625"/>
      <c r="H53" s="316"/>
    </row>
    <row r="54" spans="1:8">
      <c r="A54" s="519"/>
      <c r="B54" s="629"/>
      <c r="C54" s="626"/>
      <c r="D54" s="627"/>
      <c r="E54" s="625"/>
      <c r="F54" s="628"/>
      <c r="G54" s="625"/>
      <c r="H54" s="316"/>
    </row>
    <row r="55" spans="1:8">
      <c r="A55" s="519"/>
      <c r="B55" s="633" t="s">
        <v>219</v>
      </c>
      <c r="C55" s="630" t="e">
        <f>SUM(C52:C54)</f>
        <v>#DIV/0!</v>
      </c>
      <c r="D55" s="630" t="e">
        <f>SUM(D52:D54)</f>
        <v>#DIV/0!</v>
      </c>
      <c r="E55" s="630" t="e">
        <f>SUM(E52:E54)</f>
        <v>#DIV/0!</v>
      </c>
      <c r="F55" s="630" t="e">
        <f>SUM(F52:F54)</f>
        <v>#DIV/0!</v>
      </c>
      <c r="G55" s="630" t="e">
        <f>SUM(G52:G54)</f>
        <v>#DIV/0!</v>
      </c>
      <c r="H55" s="316"/>
    </row>
    <row r="56" spans="1:8">
      <c r="A56" s="519"/>
      <c r="B56" s="313"/>
      <c r="C56" s="631"/>
      <c r="D56" s="632"/>
      <c r="E56" s="632"/>
      <c r="F56" s="631"/>
      <c r="G56" s="631"/>
      <c r="H56" s="316"/>
    </row>
    <row r="57" spans="1:8">
      <c r="A57" s="519"/>
      <c r="B57" s="313"/>
      <c r="C57" s="631"/>
      <c r="D57" s="632"/>
      <c r="E57" s="632"/>
      <c r="F57" s="631"/>
      <c r="G57" s="631"/>
      <c r="H57" s="316"/>
    </row>
    <row r="58" spans="1:8" ht="15.75">
      <c r="A58" s="960" t="s">
        <v>389</v>
      </c>
      <c r="B58" s="960"/>
      <c r="C58" s="960"/>
      <c r="D58" s="960"/>
      <c r="E58" s="960"/>
      <c r="F58" s="960"/>
      <c r="G58" s="313"/>
      <c r="H58" s="316"/>
    </row>
    <row r="59" spans="1:8">
      <c r="A59" s="485"/>
      <c r="B59" s="313"/>
      <c r="C59" s="313"/>
      <c r="D59" s="315"/>
      <c r="E59" s="313"/>
      <c r="F59" s="313"/>
      <c r="G59" s="313"/>
      <c r="H59" s="316"/>
    </row>
    <row r="60" spans="1:8">
      <c r="A60" s="332"/>
      <c r="B60" s="314"/>
      <c r="C60" s="613" t="s">
        <v>305</v>
      </c>
      <c r="D60" s="613" t="s">
        <v>220</v>
      </c>
      <c r="E60" s="613" t="s">
        <v>348</v>
      </c>
      <c r="F60" s="613" t="s">
        <v>347</v>
      </c>
      <c r="G60" s="613" t="s">
        <v>349</v>
      </c>
      <c r="H60" s="316"/>
    </row>
    <row r="61" spans="1:8">
      <c r="A61" s="332"/>
      <c r="B61" s="336"/>
      <c r="C61" s="313"/>
      <c r="D61" s="614"/>
      <c r="E61" s="313"/>
      <c r="F61" s="313"/>
      <c r="G61" s="313"/>
      <c r="H61" s="316"/>
    </row>
    <row r="62" spans="1:8" ht="12.75" customHeight="1">
      <c r="A62" s="332"/>
      <c r="B62" s="864"/>
      <c r="C62" s="865"/>
      <c r="D62" s="1151" t="s">
        <v>375</v>
      </c>
      <c r="E62" s="1151" t="s">
        <v>376</v>
      </c>
      <c r="F62" s="1151" t="s">
        <v>87</v>
      </c>
      <c r="G62" s="865"/>
      <c r="H62" s="316"/>
    </row>
    <row r="63" spans="1:8" ht="84" customHeight="1">
      <c r="A63" s="332"/>
      <c r="B63" s="651" t="s">
        <v>83</v>
      </c>
      <c r="C63" s="866" t="s">
        <v>84</v>
      </c>
      <c r="D63" s="1152"/>
      <c r="E63" s="1152"/>
      <c r="F63" s="1152"/>
      <c r="G63" s="866" t="s">
        <v>205</v>
      </c>
      <c r="H63" s="316"/>
    </row>
    <row r="64" spans="1:8">
      <c r="A64" s="332"/>
      <c r="B64" s="617"/>
      <c r="C64" s="313"/>
      <c r="D64" s="618">
        <v>1</v>
      </c>
      <c r="E64" s="619">
        <v>0</v>
      </c>
      <c r="F64" s="619">
        <v>0</v>
      </c>
      <c r="G64" s="353"/>
      <c r="H64" s="316"/>
    </row>
    <row r="65" spans="1:8">
      <c r="A65" s="519"/>
      <c r="B65" s="617"/>
      <c r="C65" s="313"/>
      <c r="D65" s="620"/>
      <c r="E65" s="313"/>
      <c r="F65" s="313"/>
      <c r="G65" s="353"/>
      <c r="H65" s="316"/>
    </row>
    <row r="66" spans="1:8">
      <c r="A66" s="519"/>
      <c r="B66" s="368" t="s">
        <v>306</v>
      </c>
      <c r="C66" s="621" t="e">
        <f>'Exhibit 6 - Allocations'!S159</f>
        <v>#DIV/0!</v>
      </c>
      <c r="D66" s="622" t="e">
        <f>C66</f>
        <v>#DIV/0!</v>
      </c>
      <c r="E66" s="623" t="e">
        <f>E64*C66</f>
        <v>#DIV/0!</v>
      </c>
      <c r="F66" s="624" t="e">
        <f>F64*C66</f>
        <v>#DIV/0!</v>
      </c>
      <c r="G66" s="625" t="e">
        <f>SUM(D66:F66)</f>
        <v>#DIV/0!</v>
      </c>
      <c r="H66" s="316"/>
    </row>
    <row r="67" spans="1:8">
      <c r="A67" s="519"/>
      <c r="B67" s="535"/>
      <c r="C67" s="626"/>
      <c r="D67" s="627"/>
      <c r="E67" s="625"/>
      <c r="F67" s="628"/>
      <c r="G67" s="625"/>
      <c r="H67" s="316"/>
    </row>
    <row r="68" spans="1:8">
      <c r="A68" s="519"/>
      <c r="B68" s="629"/>
      <c r="C68" s="626"/>
      <c r="D68" s="627"/>
      <c r="E68" s="625"/>
      <c r="F68" s="628"/>
      <c r="G68" s="625"/>
      <c r="H68" s="316"/>
    </row>
    <row r="69" spans="1:8">
      <c r="A69" s="519"/>
      <c r="B69" s="633" t="s">
        <v>219</v>
      </c>
      <c r="C69" s="630" t="e">
        <f>SUM(C66:C68)</f>
        <v>#DIV/0!</v>
      </c>
      <c r="D69" s="630" t="e">
        <f>SUM(D66:D68)</f>
        <v>#DIV/0!</v>
      </c>
      <c r="E69" s="630" t="e">
        <f>SUM(E66:E68)</f>
        <v>#DIV/0!</v>
      </c>
      <c r="F69" s="630" t="e">
        <f>SUM(F66:F68)</f>
        <v>#DIV/0!</v>
      </c>
      <c r="G69" s="630" t="e">
        <f>SUM(G66:G68)</f>
        <v>#DIV/0!</v>
      </c>
      <c r="H69" s="316"/>
    </row>
    <row r="70" spans="1:8" hidden="1">
      <c r="A70" s="519"/>
      <c r="B70" s="313"/>
      <c r="C70" s="631"/>
      <c r="D70" s="632"/>
      <c r="E70" s="632"/>
      <c r="F70" s="631"/>
      <c r="G70" s="631"/>
      <c r="H70" s="316"/>
    </row>
    <row r="71" spans="1:8" ht="13.5" thickBot="1">
      <c r="A71" s="615"/>
      <c r="B71" s="385"/>
      <c r="C71" s="616"/>
      <c r="D71" s="616"/>
      <c r="E71" s="616"/>
      <c r="F71" s="616"/>
      <c r="G71" s="616"/>
      <c r="H71" s="387"/>
    </row>
  </sheetData>
  <sheetProtection password="D4E7" sheet="1" objects="1" scenarios="1" selectLockedCells="1"/>
  <customSheetViews>
    <customSheetView guid="{4E492CDA-AACF-415B-BC57-0E08E64B13EA}" scale="75" fitToPage="1">
      <pageMargins left="0.45" right="0.45" top="0.25" bottom="0.5" header="0.3" footer="0"/>
      <printOptions horizontalCentered="1" headings="1"/>
      <pageSetup scale="60" orientation="portrait" r:id="rId1"/>
      <headerFooter>
        <oddFooter>&amp;LDraft for Discussion
&amp;D&amp;CPage &amp;P of &amp;N&amp;R&amp;A
&amp;F</oddFooter>
      </headerFooter>
    </customSheetView>
    <customSheetView guid="{82786BC8-10EF-4E67-BCBC-790A5B7D8B1A}" scale="75" fitToPage="1">
      <selection activeCell="D27" sqref="D27"/>
      <pageMargins left="0.45" right="0.45" top="0.25" bottom="0.5" header="0.3" footer="0"/>
      <printOptions horizontalCentered="1" headings="1"/>
      <pageSetup scale="60" orientation="portrait" r:id="rId2"/>
      <headerFooter>
        <oddFooter>&amp;LDraft for Discussion
&amp;D&amp;CPage &amp;P of &amp;N&amp;R&amp;A
&amp;F</oddFooter>
      </headerFooter>
    </customSheetView>
  </customSheetViews>
  <mergeCells count="18">
    <mergeCell ref="A6:C6"/>
    <mergeCell ref="E34:E35"/>
    <mergeCell ref="F48:F49"/>
    <mergeCell ref="E48:E49"/>
    <mergeCell ref="D34:D35"/>
    <mergeCell ref="D62:D63"/>
    <mergeCell ref="E4:G4"/>
    <mergeCell ref="D19:D20"/>
    <mergeCell ref="E19:E20"/>
    <mergeCell ref="F19:F20"/>
    <mergeCell ref="E62:E63"/>
    <mergeCell ref="F62:F63"/>
    <mergeCell ref="A58:F58"/>
    <mergeCell ref="A15:C15"/>
    <mergeCell ref="A30:C30"/>
    <mergeCell ref="A44:C44"/>
    <mergeCell ref="D48:D49"/>
    <mergeCell ref="F34:F35"/>
  </mergeCells>
  <phoneticPr fontId="37" type="noConversion"/>
  <printOptions horizontalCentered="1" headings="1"/>
  <pageMargins left="0.45" right="0.45" top="0.25" bottom="0.5" header="0.3" footer="0"/>
  <pageSetup scale="61" orientation="portrait" r:id="rId3"/>
  <headerFooter>
    <oddFooter>&amp;CPage &amp;P of &amp;N&amp;R&amp;A
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zoomScale="90" zoomScaleNormal="90" workbookViewId="0">
      <selection activeCell="F21" sqref="F21"/>
    </sheetView>
  </sheetViews>
  <sheetFormatPr defaultColWidth="9.140625" defaultRowHeight="12.75"/>
  <cols>
    <col min="1" max="1" width="5.7109375" style="308" customWidth="1"/>
    <col min="2" max="2" width="49.28515625" style="308" customWidth="1"/>
    <col min="3" max="3" width="25.28515625" style="308" customWidth="1"/>
    <col min="4" max="4" width="24.7109375" style="308" customWidth="1"/>
    <col min="5" max="5" width="21.5703125" style="308" customWidth="1"/>
    <col min="6" max="6" width="20" style="308" customWidth="1"/>
    <col min="7" max="7" width="3.28515625" style="308" customWidth="1"/>
    <col min="8" max="220" width="9.140625" style="308"/>
    <col min="221" max="221" width="5.7109375" style="308" customWidth="1"/>
    <col min="222" max="222" width="39.28515625" style="308" customWidth="1"/>
    <col min="223" max="223" width="20.28515625" style="308" customWidth="1"/>
    <col min="224" max="224" width="24.7109375" style="308" customWidth="1"/>
    <col min="225" max="225" width="21.42578125" style="308" customWidth="1"/>
    <col min="226" max="226" width="15.28515625" style="308" customWidth="1"/>
    <col min="227" max="227" width="17" style="308" customWidth="1"/>
    <col min="228" max="228" width="21.28515625" style="308" customWidth="1"/>
    <col min="229" max="16384" width="9.140625" style="308"/>
  </cols>
  <sheetData>
    <row r="1" spans="1:7" ht="15.75">
      <c r="A1" s="304"/>
      <c r="B1" s="305"/>
      <c r="C1" s="305"/>
      <c r="D1" s="307"/>
      <c r="E1" s="305"/>
      <c r="F1" s="305"/>
      <c r="G1" s="311"/>
    </row>
    <row r="2" spans="1:7" ht="15.75">
      <c r="A2" s="317" t="str">
        <f>'Exhibit 3 - Actual Time Results'!A1</f>
        <v>North Carolina Division of Medical Assistance</v>
      </c>
      <c r="B2" s="313"/>
      <c r="C2" s="313"/>
      <c r="D2" s="315"/>
      <c r="E2" s="313"/>
      <c r="F2" s="313"/>
      <c r="G2" s="316"/>
    </row>
    <row r="3" spans="1:7" ht="15.75">
      <c r="A3" s="312" t="str">
        <f>'Exhibit 2 - Statistical Infor.'!A2</f>
        <v xml:space="preserve">Local Health Department Cost Report </v>
      </c>
      <c r="B3" s="313"/>
      <c r="C3" s="313"/>
      <c r="D3" s="315"/>
      <c r="E3" s="313"/>
      <c r="F3" s="313"/>
      <c r="G3" s="316"/>
    </row>
    <row r="4" spans="1:7" ht="15.75">
      <c r="A4" s="317" t="s">
        <v>377</v>
      </c>
      <c r="B4" s="313"/>
      <c r="C4" s="313"/>
      <c r="D4" s="315"/>
      <c r="E4" s="1153"/>
      <c r="F4" s="1153"/>
      <c r="G4" s="316"/>
    </row>
    <row r="5" spans="1:7" ht="15.75">
      <c r="A5" s="321">
        <f>+'Exhibit 1a - CPE'!D11</f>
        <v>0</v>
      </c>
      <c r="B5" s="313"/>
      <c r="C5" s="313"/>
      <c r="D5" s="315"/>
      <c r="E5" s="322"/>
      <c r="F5" s="322"/>
      <c r="G5" s="316"/>
    </row>
    <row r="6" spans="1:7" ht="15.75">
      <c r="A6" s="1158" t="s">
        <v>154</v>
      </c>
      <c r="B6" s="1159"/>
      <c r="C6" s="309" t="s">
        <v>369</v>
      </c>
      <c r="D6" s="310">
        <f>+'Exhibit 1a - CPE'!$K$12</f>
        <v>0</v>
      </c>
      <c r="E6" s="322"/>
      <c r="F6" s="322"/>
      <c r="G6" s="316"/>
    </row>
    <row r="7" spans="1:7" ht="15.75">
      <c r="A7" s="325"/>
      <c r="B7" s="637"/>
      <c r="C7" s="309" t="s">
        <v>370</v>
      </c>
      <c r="D7" s="310">
        <f>+'Exhibit 1a - CPE'!$K$11</f>
        <v>0</v>
      </c>
      <c r="E7" s="636"/>
      <c r="F7" s="322"/>
      <c r="G7" s="479"/>
    </row>
    <row r="8" spans="1:7" ht="9.75" customHeight="1">
      <c r="A8" s="317"/>
      <c r="B8" s="313"/>
      <c r="C8" s="313"/>
      <c r="D8" s="315"/>
      <c r="E8" s="322"/>
      <c r="F8" s="322"/>
      <c r="G8" s="316"/>
    </row>
    <row r="9" spans="1:7" ht="15.75">
      <c r="A9" s="477"/>
      <c r="B9" s="478" t="s">
        <v>323</v>
      </c>
      <c r="C9" s="313"/>
      <c r="D9" s="315"/>
      <c r="E9" s="322"/>
      <c r="F9" s="322"/>
      <c r="G9" s="316"/>
    </row>
    <row r="10" spans="1:7" ht="15.75">
      <c r="A10" s="317"/>
      <c r="B10" s="612" t="s">
        <v>298</v>
      </c>
      <c r="C10" s="320">
        <f>'Exhibit 1a - CPE'!F21</f>
        <v>41821</v>
      </c>
      <c r="D10" s="315"/>
      <c r="E10" s="322"/>
      <c r="F10" s="322"/>
      <c r="G10" s="316"/>
    </row>
    <row r="11" spans="1:7" ht="15.75">
      <c r="A11" s="317"/>
      <c r="B11" s="612" t="s">
        <v>299</v>
      </c>
      <c r="C11" s="320">
        <f>'Exhibit 1a - CPE'!F23</f>
        <v>42185</v>
      </c>
      <c r="D11" s="315"/>
      <c r="E11" s="322"/>
      <c r="F11" s="322"/>
      <c r="G11" s="316"/>
    </row>
    <row r="12" spans="1:7" ht="10.5" customHeight="1">
      <c r="A12" s="607"/>
      <c r="B12" s="336"/>
      <c r="C12" s="336"/>
      <c r="D12" s="608"/>
      <c r="E12" s="609"/>
      <c r="F12" s="609"/>
      <c r="G12" s="610"/>
    </row>
    <row r="13" spans="1:7">
      <c r="A13" s="485"/>
      <c r="B13" s="313"/>
      <c r="C13" s="313"/>
      <c r="D13" s="315"/>
      <c r="E13" s="313"/>
      <c r="F13" s="313"/>
      <c r="G13" s="316"/>
    </row>
    <row r="14" spans="1:7" ht="15.75">
      <c r="A14" s="975" t="s">
        <v>346</v>
      </c>
      <c r="B14" s="1154"/>
      <c r="C14" s="1154"/>
      <c r="D14" s="1154"/>
      <c r="E14" s="1154"/>
      <c r="F14" s="1154"/>
      <c r="G14" s="1160"/>
    </row>
    <row r="15" spans="1:7">
      <c r="A15" s="485"/>
      <c r="B15" s="313"/>
      <c r="C15" s="313"/>
      <c r="D15" s="315"/>
      <c r="E15" s="313"/>
      <c r="F15" s="313"/>
      <c r="G15" s="316"/>
    </row>
    <row r="16" spans="1:7" ht="52.5" customHeight="1">
      <c r="A16" s="519"/>
      <c r="B16" s="679" t="s">
        <v>308</v>
      </c>
      <c r="C16" s="867" t="s">
        <v>264</v>
      </c>
      <c r="D16" s="868" t="s">
        <v>311</v>
      </c>
      <c r="E16" s="868" t="s">
        <v>312</v>
      </c>
      <c r="F16" s="868" t="s">
        <v>313</v>
      </c>
      <c r="G16" s="316"/>
    </row>
    <row r="17" spans="1:7">
      <c r="A17" s="519"/>
      <c r="B17" s="535" t="s">
        <v>309</v>
      </c>
      <c r="C17" s="621">
        <f t="shared" ref="C17:C22" si="0">SUM(D17:F17)</f>
        <v>0</v>
      </c>
      <c r="D17" s="896"/>
      <c r="E17" s="896"/>
      <c r="F17" s="896"/>
      <c r="G17" s="316"/>
    </row>
    <row r="18" spans="1:7">
      <c r="A18" s="519"/>
      <c r="B18" s="535" t="s">
        <v>310</v>
      </c>
      <c r="C18" s="621">
        <f t="shared" si="0"/>
        <v>0</v>
      </c>
      <c r="D18" s="896"/>
      <c r="E18" s="896"/>
      <c r="F18" s="896"/>
      <c r="G18" s="316"/>
    </row>
    <row r="19" spans="1:7">
      <c r="A19" s="519"/>
      <c r="B19" s="535" t="s">
        <v>314</v>
      </c>
      <c r="C19" s="621">
        <f t="shared" si="0"/>
        <v>0</v>
      </c>
      <c r="D19" s="896"/>
      <c r="E19" s="896"/>
      <c r="F19" s="896"/>
      <c r="G19" s="316"/>
    </row>
    <row r="20" spans="1:7">
      <c r="A20" s="519"/>
      <c r="B20" s="535" t="s">
        <v>315</v>
      </c>
      <c r="C20" s="621">
        <f t="shared" si="0"/>
        <v>0</v>
      </c>
      <c r="D20" s="896"/>
      <c r="E20" s="896"/>
      <c r="F20" s="896"/>
      <c r="G20" s="316"/>
    </row>
    <row r="21" spans="1:7">
      <c r="A21" s="519"/>
      <c r="B21" s="535" t="s">
        <v>316</v>
      </c>
      <c r="C21" s="621">
        <f t="shared" si="0"/>
        <v>0</v>
      </c>
      <c r="D21" s="896"/>
      <c r="E21" s="896"/>
      <c r="F21" s="896"/>
      <c r="G21" s="316"/>
    </row>
    <row r="22" spans="1:7">
      <c r="A22" s="519"/>
      <c r="B22" s="535" t="s">
        <v>317</v>
      </c>
      <c r="C22" s="621">
        <f t="shared" si="0"/>
        <v>0</v>
      </c>
      <c r="D22" s="896"/>
      <c r="E22" s="896"/>
      <c r="F22" s="896"/>
      <c r="G22" s="316"/>
    </row>
    <row r="23" spans="1:7">
      <c r="A23" s="519"/>
      <c r="B23" s="633" t="s">
        <v>219</v>
      </c>
      <c r="C23" s="630">
        <f>SUM(C17:C22)</f>
        <v>0</v>
      </c>
      <c r="D23" s="630">
        <f>SUM(D17:D22)</f>
        <v>0</v>
      </c>
      <c r="E23" s="630">
        <f>SUM(E17:E22)</f>
        <v>0</v>
      </c>
      <c r="F23" s="630">
        <f>SUM(F17:F22)</f>
        <v>0</v>
      </c>
      <c r="G23" s="316"/>
    </row>
    <row r="24" spans="1:7" hidden="1">
      <c r="A24" s="519"/>
      <c r="B24" s="634"/>
      <c r="C24" s="313"/>
      <c r="D24" s="632"/>
      <c r="E24" s="632"/>
      <c r="F24" s="313"/>
      <c r="G24" s="316"/>
    </row>
    <row r="25" spans="1:7" ht="21" customHeight="1" thickBot="1">
      <c r="A25" s="615"/>
      <c r="B25" s="385"/>
      <c r="C25" s="616"/>
      <c r="D25" s="616"/>
      <c r="E25" s="616"/>
      <c r="F25" s="616"/>
      <c r="G25" s="387"/>
    </row>
    <row r="26" spans="1:7">
      <c r="A26" s="361"/>
      <c r="C26" s="631"/>
      <c r="D26" s="631"/>
      <c r="E26" s="631"/>
      <c r="F26" s="631"/>
    </row>
    <row r="27" spans="1:7">
      <c r="A27" s="361"/>
      <c r="C27" s="631"/>
      <c r="D27" s="631"/>
      <c r="E27" s="631"/>
      <c r="F27" s="635"/>
    </row>
    <row r="28" spans="1:7">
      <c r="A28" s="361"/>
      <c r="C28" s="631"/>
      <c r="D28" s="631"/>
      <c r="E28" s="631"/>
      <c r="F28" s="635"/>
    </row>
  </sheetData>
  <sheetProtection password="D4E7" sheet="1" objects="1" scenarios="1" selectLockedCells="1"/>
  <customSheetViews>
    <customSheetView guid="{4E492CDA-AACF-415B-BC57-0E08E64B13EA}" scale="75" fitToPage="1">
      <pageMargins left="0.45" right="0.45" top="0.25" bottom="0.5" header="0.3" footer="0"/>
      <printOptions horizontalCentered="1" headings="1"/>
      <pageSetup scale="77" orientation="landscape" r:id="rId1"/>
      <headerFooter>
        <oddFooter>&amp;LDraft for Discussion
&amp;D&amp;CPage &amp;P of &amp;N&amp;R&amp;A
&amp;F</oddFooter>
      </headerFooter>
    </customSheetView>
    <customSheetView guid="{82786BC8-10EF-4E67-BCBC-790A5B7D8B1A}" scale="75" fitToPage="1">
      <selection activeCell="D2" sqref="D2"/>
      <pageMargins left="0.45" right="0.45" top="0.25" bottom="0.5" header="0.3" footer="0"/>
      <printOptions horizontalCentered="1" headings="1"/>
      <pageSetup scale="77" orientation="landscape" r:id="rId2"/>
      <headerFooter>
        <oddFooter>&amp;LDraft for Discussion
&amp;D&amp;CPage &amp;P of &amp;N&amp;R&amp;A
&amp;F</oddFooter>
      </headerFooter>
    </customSheetView>
  </customSheetViews>
  <mergeCells count="3">
    <mergeCell ref="A6:B6"/>
    <mergeCell ref="A14:G14"/>
    <mergeCell ref="E4:F4"/>
  </mergeCells>
  <phoneticPr fontId="37" type="noConversion"/>
  <printOptions horizontalCentered="1" headings="1"/>
  <pageMargins left="0.45" right="0.45" top="0.25" bottom="0.5" header="0.3" footer="0"/>
  <pageSetup scale="85" orientation="landscape" r:id="rId3"/>
  <headerFooter>
    <oddFooter>&amp;CPage &amp;P of &amp;N&amp;R&amp;A
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zoomScale="75" zoomScaleNormal="75" workbookViewId="0">
      <selection activeCell="F21" sqref="F21"/>
    </sheetView>
  </sheetViews>
  <sheetFormatPr defaultColWidth="24.7109375" defaultRowHeight="12.75"/>
  <cols>
    <col min="1" max="1" width="5.7109375" style="640" customWidth="1"/>
    <col min="2" max="2" width="51.7109375" style="640" customWidth="1"/>
    <col min="3" max="3" width="20.28515625" style="640" customWidth="1"/>
    <col min="4" max="4" width="23.5703125" style="640" customWidth="1"/>
    <col min="5" max="5" width="23.140625" style="640" customWidth="1"/>
    <col min="6" max="6" width="23" style="640" customWidth="1"/>
    <col min="7" max="7" width="28" style="640" customWidth="1"/>
    <col min="8" max="8" width="17.5703125" style="640" customWidth="1"/>
    <col min="9" max="252" width="9.140625" style="640" customWidth="1"/>
    <col min="253" max="253" width="5.7109375" style="640" customWidth="1"/>
    <col min="254" max="254" width="39.28515625" style="640" customWidth="1"/>
    <col min="255" max="255" width="20.28515625" style="640" customWidth="1"/>
    <col min="256" max="16384" width="24.7109375" style="640"/>
  </cols>
  <sheetData>
    <row r="1" spans="1:14" ht="15.75">
      <c r="A1" s="304" t="str">
        <f>'Exhibit 7-Expend for Settlement'!A2</f>
        <v>North Carolina Division of Medical Assistance</v>
      </c>
      <c r="B1" s="638"/>
      <c r="C1" s="638"/>
      <c r="D1" s="307"/>
      <c r="E1" s="638"/>
      <c r="F1" s="638"/>
      <c r="G1" s="638"/>
      <c r="H1" s="638"/>
      <c r="I1" s="639"/>
    </row>
    <row r="2" spans="1:14" ht="15.75">
      <c r="A2" s="312" t="str">
        <f>'Exhibit 7-Expend for Settlement'!A3</f>
        <v xml:space="preserve">Local Health Department Cost Report </v>
      </c>
      <c r="B2" s="641"/>
      <c r="C2" s="641"/>
      <c r="D2" s="315"/>
      <c r="E2" s="641"/>
      <c r="F2" s="641"/>
      <c r="G2" s="641"/>
      <c r="H2" s="641"/>
      <c r="I2" s="642"/>
    </row>
    <row r="3" spans="1:14" ht="15.75">
      <c r="A3" s="317" t="s">
        <v>318</v>
      </c>
      <c r="B3" s="641"/>
      <c r="C3" s="641"/>
      <c r="D3" s="315"/>
      <c r="E3" s="315"/>
      <c r="F3" s="1153"/>
      <c r="G3" s="1153"/>
      <c r="H3" s="1153"/>
      <c r="I3" s="642"/>
    </row>
    <row r="4" spans="1:14" ht="15.75">
      <c r="A4" s="321">
        <f>+'Exhibit 1a - CPE'!D11</f>
        <v>0</v>
      </c>
      <c r="B4" s="641"/>
      <c r="C4" s="641"/>
      <c r="D4" s="315"/>
      <c r="E4" s="315"/>
      <c r="F4" s="322"/>
      <c r="G4" s="322"/>
      <c r="H4" s="322"/>
      <c r="I4" s="642"/>
    </row>
    <row r="5" spans="1:14" ht="15.75" customHeight="1">
      <c r="A5" s="1167" t="s">
        <v>304</v>
      </c>
      <c r="B5" s="1168"/>
      <c r="C5" s="643"/>
      <c r="D5" s="643"/>
      <c r="E5" s="315"/>
      <c r="F5" s="322"/>
      <c r="G5" s="309" t="s">
        <v>369</v>
      </c>
      <c r="H5" s="1175">
        <f>+'Exhibit 1a - CPE'!$K$12</f>
        <v>0</v>
      </c>
      <c r="I5" s="1176"/>
      <c r="J5" s="644"/>
      <c r="K5" s="322"/>
      <c r="L5" s="322"/>
      <c r="M5" s="322"/>
      <c r="N5" s="645"/>
    </row>
    <row r="6" spans="1:14" ht="15.75">
      <c r="A6" s="607"/>
      <c r="B6" s="646"/>
      <c r="C6" s="608"/>
      <c r="D6" s="609"/>
      <c r="E6" s="609"/>
      <c r="F6" s="609"/>
      <c r="G6" s="647" t="s">
        <v>370</v>
      </c>
      <c r="H6" s="961">
        <f>+'Exhibit 1a - CPE'!$K$11</f>
        <v>0</v>
      </c>
      <c r="I6" s="962"/>
      <c r="J6" s="644"/>
      <c r="K6" s="322"/>
      <c r="L6" s="322"/>
      <c r="M6" s="322"/>
      <c r="N6" s="645"/>
    </row>
    <row r="7" spans="1:14" ht="15.75">
      <c r="A7" s="317"/>
      <c r="B7" s="641"/>
      <c r="C7" s="315"/>
      <c r="D7" s="322"/>
      <c r="E7" s="322"/>
      <c r="F7" s="322"/>
      <c r="G7" s="641"/>
      <c r="H7" s="641"/>
      <c r="I7" s="642"/>
    </row>
    <row r="8" spans="1:14" ht="15.75">
      <c r="A8" s="317" t="s">
        <v>322</v>
      </c>
      <c r="B8" s="611"/>
      <c r="C8" s="315"/>
      <c r="D8" s="322"/>
      <c r="E8" s="322"/>
      <c r="F8" s="322"/>
      <c r="G8" s="641"/>
      <c r="H8" s="641"/>
      <c r="I8" s="642"/>
    </row>
    <row r="9" spans="1:14" ht="15.75">
      <c r="A9" s="317"/>
      <c r="B9" s="612" t="s">
        <v>298</v>
      </c>
      <c r="C9" s="320">
        <f>'Exhibit 1a - CPE'!F21</f>
        <v>41821</v>
      </c>
      <c r="D9" s="322"/>
      <c r="E9" s="322"/>
      <c r="F9" s="322"/>
      <c r="G9" s="641"/>
      <c r="H9" s="641"/>
      <c r="I9" s="642"/>
    </row>
    <row r="10" spans="1:14" ht="15.75">
      <c r="A10" s="317"/>
      <c r="B10" s="612" t="s">
        <v>299</v>
      </c>
      <c r="C10" s="320">
        <f>'Exhibit 1a - CPE'!F23</f>
        <v>42185</v>
      </c>
      <c r="D10" s="322"/>
      <c r="E10" s="322"/>
      <c r="F10" s="322"/>
      <c r="G10" s="641"/>
      <c r="H10" s="641"/>
      <c r="I10" s="642"/>
    </row>
    <row r="11" spans="1:14">
      <c r="A11" s="485"/>
      <c r="B11" s="641"/>
      <c r="C11" s="641"/>
      <c r="D11" s="315"/>
      <c r="E11" s="641"/>
      <c r="F11" s="641"/>
      <c r="G11" s="641"/>
      <c r="H11" s="641"/>
      <c r="I11" s="642"/>
    </row>
    <row r="12" spans="1:14" ht="15.75">
      <c r="A12" s="975" t="s">
        <v>256</v>
      </c>
      <c r="B12" s="1154"/>
      <c r="C12" s="1154"/>
      <c r="D12" s="1154"/>
      <c r="E12" s="1154"/>
      <c r="F12" s="1154"/>
      <c r="G12" s="1154"/>
      <c r="H12" s="1154"/>
      <c r="I12" s="1160"/>
    </row>
    <row r="13" spans="1:14">
      <c r="A13" s="485"/>
      <c r="B13" s="641"/>
      <c r="C13" s="641"/>
      <c r="D13" s="315"/>
      <c r="E13" s="641"/>
      <c r="F13" s="641"/>
      <c r="G13" s="641"/>
      <c r="H13" s="641"/>
      <c r="I13" s="642"/>
    </row>
    <row r="14" spans="1:14">
      <c r="A14" s="485"/>
      <c r="B14" s="641"/>
      <c r="C14" s="613" t="s">
        <v>350</v>
      </c>
      <c r="D14" s="613" t="s">
        <v>220</v>
      </c>
      <c r="E14" s="613" t="s">
        <v>486</v>
      </c>
      <c r="F14" s="613" t="s">
        <v>487</v>
      </c>
      <c r="G14" s="613" t="s">
        <v>488</v>
      </c>
      <c r="H14" s="613" t="s">
        <v>489</v>
      </c>
      <c r="I14" s="642"/>
    </row>
    <row r="15" spans="1:14">
      <c r="A15" s="648"/>
      <c r="B15" s="646"/>
      <c r="C15" s="641"/>
      <c r="D15" s="649"/>
      <c r="E15" s="641"/>
      <c r="F15" s="641"/>
      <c r="G15" s="641"/>
      <c r="H15" s="641"/>
      <c r="I15" s="642"/>
    </row>
    <row r="16" spans="1:14" ht="12.75" customHeight="1">
      <c r="A16" s="648"/>
      <c r="B16" s="650"/>
      <c r="C16" s="869"/>
      <c r="D16" s="1169" t="s">
        <v>307</v>
      </c>
      <c r="E16" s="1173" t="s">
        <v>556</v>
      </c>
      <c r="F16" s="1171" t="s">
        <v>351</v>
      </c>
      <c r="G16" s="1151" t="s">
        <v>555</v>
      </c>
      <c r="H16" s="870"/>
      <c r="I16" s="642"/>
    </row>
    <row r="17" spans="1:9" ht="81" customHeight="1">
      <c r="A17" s="648"/>
      <c r="B17" s="651" t="s">
        <v>252</v>
      </c>
      <c r="C17" s="871" t="s">
        <v>205</v>
      </c>
      <c r="D17" s="1170"/>
      <c r="E17" s="1174"/>
      <c r="F17" s="1172"/>
      <c r="G17" s="1172"/>
      <c r="H17" s="871" t="s">
        <v>490</v>
      </c>
      <c r="I17" s="642"/>
    </row>
    <row r="18" spans="1:9">
      <c r="A18" s="648"/>
      <c r="B18" s="617"/>
      <c r="C18" s="641"/>
      <c r="D18" s="652" t="e">
        <f>'Exhibit 2 - Statistical Infor.'!C16</f>
        <v>#DIV/0!</v>
      </c>
      <c r="E18" s="619" t="e">
        <f>'Exhibit 2 - Statistical Infor.'!D21</f>
        <v>#DIV/0!</v>
      </c>
      <c r="F18" s="619" t="e">
        <f>'Exhibit 2 - Statistical Infor.'!D19</f>
        <v>#DIV/0!</v>
      </c>
      <c r="G18" s="619" t="e">
        <f>'Exhibit 2 - Statistical Infor.'!D20</f>
        <v>#DIV/0!</v>
      </c>
      <c r="H18" s="653"/>
      <c r="I18" s="642"/>
    </row>
    <row r="19" spans="1:9" ht="16.5" customHeight="1">
      <c r="A19" s="648"/>
      <c r="B19" s="654" t="s">
        <v>255</v>
      </c>
      <c r="C19" s="641"/>
      <c r="D19" s="655"/>
      <c r="E19" s="641"/>
      <c r="F19" s="641"/>
      <c r="G19" s="641"/>
      <c r="H19" s="653"/>
      <c r="I19" s="642"/>
    </row>
    <row r="20" spans="1:9">
      <c r="A20" s="662"/>
      <c r="B20" s="656" t="s">
        <v>235</v>
      </c>
      <c r="C20" s="657" t="e">
        <f>'Exhibit 7-Expend for Settlement'!D26</f>
        <v>#DIV/0!</v>
      </c>
      <c r="D20" s="658" t="e">
        <f>C20*$D$18</f>
        <v>#DIV/0!</v>
      </c>
      <c r="E20" s="659" t="e">
        <f>D20*$E$18</f>
        <v>#DIV/0!</v>
      </c>
      <c r="F20" s="625" t="e">
        <f>D20*$F$18</f>
        <v>#DIV/0!</v>
      </c>
      <c r="G20" s="628" t="e">
        <f>D20*$G$18</f>
        <v>#DIV/0!</v>
      </c>
      <c r="H20" s="625" t="e">
        <f>SUM(E20:G20)</f>
        <v>#DIV/0!</v>
      </c>
      <c r="I20" s="642"/>
    </row>
    <row r="21" spans="1:9">
      <c r="A21" s="662"/>
      <c r="B21" s="656" t="s">
        <v>236</v>
      </c>
      <c r="C21" s="657" t="e">
        <f>'Exhibit 7-Expend for Settlement'!D41</f>
        <v>#DIV/0!</v>
      </c>
      <c r="D21" s="658" t="e">
        <f>C21*$D$18</f>
        <v>#DIV/0!</v>
      </c>
      <c r="E21" s="659" t="e">
        <f>D21*$E$18</f>
        <v>#DIV/0!</v>
      </c>
      <c r="F21" s="625" t="e">
        <f>D21*$F$18</f>
        <v>#DIV/0!</v>
      </c>
      <c r="G21" s="628" t="e">
        <f>D21*$G$18</f>
        <v>#DIV/0!</v>
      </c>
      <c r="H21" s="625" t="e">
        <f>SUM(E21:G21)</f>
        <v>#DIV/0!</v>
      </c>
      <c r="I21" s="642"/>
    </row>
    <row r="22" spans="1:9">
      <c r="A22" s="662"/>
      <c r="B22" s="535" t="s">
        <v>504</v>
      </c>
      <c r="C22" s="657" t="e">
        <f>'Exhibit 7-Expend for Settlement'!D55</f>
        <v>#DIV/0!</v>
      </c>
      <c r="D22" s="658" t="e">
        <f>C22*$D$18</f>
        <v>#DIV/0!</v>
      </c>
      <c r="E22" s="659" t="e">
        <f>D22*$E$18</f>
        <v>#DIV/0!</v>
      </c>
      <c r="F22" s="625" t="e">
        <f>D22*$F$18</f>
        <v>#DIV/0!</v>
      </c>
      <c r="G22" s="628" t="e">
        <f>D22*$G$18</f>
        <v>#DIV/0!</v>
      </c>
      <c r="H22" s="625" t="e">
        <f>SUM(E22:G22)</f>
        <v>#DIV/0!</v>
      </c>
      <c r="I22" s="642"/>
    </row>
    <row r="23" spans="1:9">
      <c r="A23" s="662"/>
      <c r="B23" s="535" t="s">
        <v>231</v>
      </c>
      <c r="C23" s="660" t="e">
        <f>'Exhibit 7-Expend for Settlement'!D69</f>
        <v>#DIV/0!</v>
      </c>
      <c r="D23" s="658" t="e">
        <f>C23*$D$18</f>
        <v>#DIV/0!</v>
      </c>
      <c r="E23" s="659" t="e">
        <f>D23*$E$18</f>
        <v>#DIV/0!</v>
      </c>
      <c r="F23" s="625" t="e">
        <f>D23*$F$18</f>
        <v>#DIV/0!</v>
      </c>
      <c r="G23" s="628" t="e">
        <f>D23*$G$18</f>
        <v>#DIV/0!</v>
      </c>
      <c r="H23" s="625" t="e">
        <f>SUM(E23:G23)</f>
        <v>#DIV/0!</v>
      </c>
      <c r="I23" s="642"/>
    </row>
    <row r="24" spans="1:9">
      <c r="A24" s="662"/>
      <c r="B24" s="629"/>
      <c r="C24" s="657"/>
      <c r="D24" s="661"/>
      <c r="E24" s="659"/>
      <c r="F24" s="625"/>
      <c r="G24" s="628"/>
      <c r="H24" s="625"/>
      <c r="I24" s="642"/>
    </row>
    <row r="25" spans="1:9">
      <c r="A25" s="662"/>
      <c r="B25" s="633" t="s">
        <v>219</v>
      </c>
      <c r="C25" s="663" t="e">
        <f t="shared" ref="C25:H25" si="0">SUM(C20:C24)</f>
        <v>#DIV/0!</v>
      </c>
      <c r="D25" s="664" t="e">
        <f t="shared" si="0"/>
        <v>#DIV/0!</v>
      </c>
      <c r="E25" s="872" t="e">
        <f t="shared" si="0"/>
        <v>#DIV/0!</v>
      </c>
      <c r="F25" s="872" t="e">
        <f t="shared" si="0"/>
        <v>#DIV/0!</v>
      </c>
      <c r="G25" s="872" t="e">
        <f t="shared" si="0"/>
        <v>#DIV/0!</v>
      </c>
      <c r="H25" s="630" t="e">
        <f t="shared" si="0"/>
        <v>#DIV/0!</v>
      </c>
      <c r="I25" s="642"/>
    </row>
    <row r="26" spans="1:9" ht="15">
      <c r="A26" s="662"/>
      <c r="B26" s="1161" t="s">
        <v>352</v>
      </c>
      <c r="C26" s="1166"/>
      <c r="D26" s="1162"/>
      <c r="E26" s="665">
        <f>-'Exhibit 8-Payments and Trans.'!D23</f>
        <v>0</v>
      </c>
      <c r="F26" s="665">
        <f>-'Exhibit 8-Payments and Trans.'!E23</f>
        <v>0</v>
      </c>
      <c r="G26" s="875" t="s">
        <v>268</v>
      </c>
      <c r="H26" s="641"/>
      <c r="I26" s="642"/>
    </row>
    <row r="27" spans="1:9" ht="15">
      <c r="A27" s="662"/>
      <c r="B27" s="634"/>
      <c r="C27" s="1161" t="s">
        <v>260</v>
      </c>
      <c r="D27" s="1162"/>
      <c r="E27" s="873" t="e">
        <f>E25+E26</f>
        <v>#DIV/0!</v>
      </c>
      <c r="F27" s="873" t="e">
        <f>F25+F26</f>
        <v>#DIV/0!</v>
      </c>
      <c r="G27" s="874" t="s">
        <v>268</v>
      </c>
      <c r="H27" s="641"/>
      <c r="I27" s="642"/>
    </row>
    <row r="28" spans="1:9" ht="15">
      <c r="A28" s="662"/>
      <c r="B28" s="634"/>
      <c r="C28" s="1161" t="s">
        <v>491</v>
      </c>
      <c r="D28" s="1162"/>
      <c r="E28" s="666">
        <v>0.65859999999999996</v>
      </c>
      <c r="F28" s="666" t="e">
        <f>IF(F27&lt;0,0%,90%)</f>
        <v>#DIV/0!</v>
      </c>
      <c r="G28" s="876" t="s">
        <v>268</v>
      </c>
      <c r="H28" s="641"/>
      <c r="I28" s="642"/>
    </row>
    <row r="29" spans="1:9" ht="15.75">
      <c r="A29" s="648"/>
      <c r="B29" s="641"/>
      <c r="C29" s="1163" t="s">
        <v>62</v>
      </c>
      <c r="D29" s="1164"/>
      <c r="E29" s="877" t="e">
        <f>IF(E27&lt;0,E27,E27*E28)</f>
        <v>#DIV/0!</v>
      </c>
      <c r="F29" s="877" t="e">
        <f>IF(F27&lt;0,F27,F27*F28)</f>
        <v>#DIV/0!</v>
      </c>
      <c r="G29" s="878"/>
      <c r="H29" s="641"/>
      <c r="I29" s="642"/>
    </row>
    <row r="30" spans="1:9" ht="15.75">
      <c r="A30" s="648"/>
      <c r="B30" s="641"/>
      <c r="C30" s="322"/>
      <c r="D30" s="322"/>
      <c r="E30" s="667"/>
      <c r="F30" s="667"/>
      <c r="G30" s="668"/>
      <c r="H30" s="641"/>
      <c r="I30" s="642"/>
    </row>
    <row r="31" spans="1:9" ht="15.75" customHeight="1">
      <c r="A31" s="648"/>
      <c r="B31" s="1165" t="s">
        <v>378</v>
      </c>
      <c r="C31" s="1165"/>
      <c r="D31" s="1165"/>
      <c r="E31" s="1165"/>
      <c r="F31" s="1165"/>
      <c r="G31" s="1165"/>
      <c r="H31" s="1165"/>
      <c r="I31" s="642"/>
    </row>
    <row r="32" spans="1:9" ht="15.75" customHeight="1">
      <c r="A32" s="648"/>
      <c r="B32" s="669"/>
      <c r="C32" s="669"/>
      <c r="D32" s="669"/>
      <c r="E32" s="669"/>
      <c r="F32" s="669"/>
      <c r="G32" s="669"/>
      <c r="H32" s="669"/>
      <c r="I32" s="642"/>
    </row>
    <row r="33" spans="1:9" ht="15.75" customHeight="1">
      <c r="A33" s="648"/>
      <c r="B33" s="670" t="s">
        <v>379</v>
      </c>
      <c r="C33" s="669"/>
      <c r="D33" s="669"/>
      <c r="E33" s="669"/>
      <c r="F33" s="669"/>
      <c r="G33" s="669"/>
      <c r="H33" s="669"/>
      <c r="I33" s="642"/>
    </row>
    <row r="34" spans="1:9" ht="15.75" customHeight="1">
      <c r="A34" s="648"/>
      <c r="B34" s="669"/>
      <c r="C34" s="669"/>
      <c r="D34" s="669"/>
      <c r="E34" s="671"/>
      <c r="F34" s="669"/>
      <c r="G34" s="669"/>
      <c r="H34" s="669"/>
      <c r="I34" s="642"/>
    </row>
    <row r="35" spans="1:9" ht="15.75" customHeight="1">
      <c r="A35" s="648"/>
      <c r="B35" s="670" t="s">
        <v>380</v>
      </c>
      <c r="C35" s="669"/>
      <c r="D35" s="669"/>
      <c r="E35" s="669"/>
      <c r="F35" s="669"/>
      <c r="G35" s="669"/>
      <c r="H35" s="669"/>
      <c r="I35" s="642"/>
    </row>
    <row r="36" spans="1:9" ht="15.75" customHeight="1">
      <c r="A36" s="648"/>
      <c r="B36" s="670" t="s">
        <v>381</v>
      </c>
      <c r="C36" s="669"/>
      <c r="D36" s="669"/>
      <c r="E36" s="669"/>
      <c r="F36" s="669"/>
      <c r="G36" s="669"/>
      <c r="H36" s="669"/>
      <c r="I36" s="642"/>
    </row>
    <row r="37" spans="1:9" ht="15.75" customHeight="1">
      <c r="A37" s="648"/>
      <c r="B37" s="670" t="s">
        <v>382</v>
      </c>
      <c r="C37" s="669"/>
      <c r="D37" s="669"/>
      <c r="E37" s="669"/>
      <c r="F37" s="669"/>
      <c r="G37" s="669"/>
      <c r="H37" s="669"/>
      <c r="I37" s="642"/>
    </row>
    <row r="38" spans="1:9" ht="15.75" customHeight="1">
      <c r="A38" s="648"/>
      <c r="B38" s="670" t="s">
        <v>383</v>
      </c>
      <c r="C38" s="669"/>
      <c r="D38" s="669"/>
      <c r="E38" s="669"/>
      <c r="F38" s="669"/>
      <c r="G38" s="669"/>
      <c r="H38" s="669"/>
      <c r="I38" s="642"/>
    </row>
    <row r="39" spans="1:9" ht="13.5" thickBot="1">
      <c r="A39" s="672"/>
      <c r="B39" s="673"/>
      <c r="C39" s="673"/>
      <c r="D39" s="673"/>
      <c r="E39" s="673"/>
      <c r="F39" s="673"/>
      <c r="G39" s="673"/>
      <c r="H39" s="673"/>
      <c r="I39" s="674"/>
    </row>
    <row r="41" spans="1:9">
      <c r="C41" s="675"/>
      <c r="D41" s="676"/>
      <c r="E41" s="676"/>
      <c r="F41" s="676"/>
      <c r="G41" s="676"/>
      <c r="H41" s="676"/>
    </row>
    <row r="42" spans="1:9">
      <c r="D42" s="675"/>
      <c r="E42" s="676"/>
    </row>
    <row r="44" spans="1:9">
      <c r="E44" s="675"/>
    </row>
    <row r="56" spans="4:9">
      <c r="D56" s="677"/>
      <c r="E56" s="677"/>
      <c r="F56" s="677"/>
      <c r="G56" s="677"/>
      <c r="H56" s="677"/>
      <c r="I56" s="677"/>
    </row>
    <row r="57" spans="4:9">
      <c r="D57" s="677"/>
      <c r="E57" s="677"/>
      <c r="F57" s="677"/>
      <c r="G57" s="677"/>
      <c r="H57" s="677"/>
      <c r="I57" s="677"/>
    </row>
    <row r="58" spans="4:9">
      <c r="D58" s="677"/>
      <c r="E58" s="677"/>
      <c r="F58" s="677"/>
      <c r="G58" s="677"/>
      <c r="H58" s="677"/>
      <c r="I58" s="677"/>
    </row>
  </sheetData>
  <sheetProtection password="D4E7" sheet="1" objects="1" scenarios="1" formatColumns="0" selectLockedCells="1"/>
  <customSheetViews>
    <customSheetView guid="{4E492CDA-AACF-415B-BC57-0E08E64B13EA}" scale="75" fitToPage="1">
      <pageMargins left="0.2" right="0.2" top="0.25" bottom="0.5" header="0.3" footer="0"/>
      <printOptions horizontalCentered="1" headings="1"/>
      <pageSetup scale="65" orientation="landscape" r:id="rId1"/>
      <headerFooter>
        <oddFooter>&amp;LDraft for Discussion
&amp;D&amp;CPage &amp;P of &amp;N&amp;R&amp;A
&amp;F</oddFooter>
      </headerFooter>
    </customSheetView>
    <customSheetView guid="{82786BC8-10EF-4E67-BCBC-790A5B7D8B1A}" scale="75" fitToPage="1" topLeftCell="A2">
      <selection activeCell="D18" sqref="D18"/>
      <pageMargins left="0.2" right="0.2" top="0.25" bottom="0.5" header="0.3" footer="0"/>
      <printOptions horizontalCentered="1" headings="1"/>
      <pageSetup scale="65" orientation="landscape" r:id="rId2"/>
      <headerFooter>
        <oddFooter>&amp;LDraft for Discussion
&amp;D&amp;CPage &amp;P of &amp;N&amp;R&amp;A
&amp;F</oddFooter>
      </headerFooter>
    </customSheetView>
  </customSheetViews>
  <mergeCells count="14">
    <mergeCell ref="C27:D27"/>
    <mergeCell ref="C28:D28"/>
    <mergeCell ref="C29:D29"/>
    <mergeCell ref="B31:H31"/>
    <mergeCell ref="F3:H3"/>
    <mergeCell ref="B26:D26"/>
    <mergeCell ref="A5:B5"/>
    <mergeCell ref="A12:I12"/>
    <mergeCell ref="D16:D17"/>
    <mergeCell ref="F16:F17"/>
    <mergeCell ref="E16:E17"/>
    <mergeCell ref="G16:G17"/>
    <mergeCell ref="H5:I5"/>
    <mergeCell ref="H6:I6"/>
  </mergeCells>
  <phoneticPr fontId="37" type="noConversion"/>
  <printOptions horizontalCentered="1" headings="1"/>
  <pageMargins left="0.2" right="0.2" top="0.25" bottom="0.5" header="0.3" footer="0"/>
  <pageSetup scale="65" orientation="landscape" r:id="rId3"/>
  <headerFooter>
    <oddFooter>&amp;CPage &amp;P of &amp;N&amp;R&amp;A
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="75" zoomScaleNormal="75" workbookViewId="0">
      <selection activeCell="F21" sqref="F21"/>
    </sheetView>
  </sheetViews>
  <sheetFormatPr defaultColWidth="9.140625" defaultRowHeight="12.75"/>
  <cols>
    <col min="1" max="1" width="5.7109375" style="640" customWidth="1"/>
    <col min="2" max="2" width="75.85546875" style="640" customWidth="1"/>
    <col min="3" max="3" width="24.5703125" style="640" customWidth="1"/>
    <col min="4" max="4" width="18.85546875" style="640" customWidth="1"/>
    <col min="5" max="5" width="9.140625" style="640"/>
    <col min="6" max="6" width="12.42578125" style="640" bestFit="1" customWidth="1"/>
    <col min="7" max="240" width="9.140625" style="640"/>
    <col min="241" max="241" width="5.7109375" style="640" customWidth="1"/>
    <col min="242" max="242" width="39.28515625" style="640" customWidth="1"/>
    <col min="243" max="243" width="20.28515625" style="640" customWidth="1"/>
    <col min="244" max="244" width="24.7109375" style="640" customWidth="1"/>
    <col min="245" max="245" width="21.42578125" style="640" customWidth="1"/>
    <col min="246" max="246" width="15.28515625" style="640" customWidth="1"/>
    <col min="247" max="247" width="17" style="640" customWidth="1"/>
    <col min="248" max="248" width="21.28515625" style="640" customWidth="1"/>
    <col min="249" max="16384" width="9.140625" style="640"/>
  </cols>
  <sheetData>
    <row r="1" spans="1:4" ht="15.75">
      <c r="A1" s="304" t="str">
        <f>'Exhibit 9a-Direct Med. Settl'!A1</f>
        <v>North Carolina Division of Medical Assistance</v>
      </c>
      <c r="B1" s="638"/>
      <c r="C1" s="638"/>
      <c r="D1" s="639"/>
    </row>
    <row r="2" spans="1:4" ht="15.75">
      <c r="A2" s="312" t="str">
        <f>'Exhibit 9a-Direct Med. Settl'!A2</f>
        <v xml:space="preserve">Local Health Department Cost Report </v>
      </c>
      <c r="B2" s="641"/>
      <c r="C2" s="641"/>
      <c r="D2" s="642"/>
    </row>
    <row r="3" spans="1:4" ht="15.75">
      <c r="A3" s="317" t="s">
        <v>319</v>
      </c>
      <c r="B3" s="641"/>
      <c r="C3" s="641"/>
      <c r="D3" s="642"/>
    </row>
    <row r="4" spans="1:4" ht="15.75">
      <c r="A4" s="321">
        <f>+'Exhibit 1a - CPE'!D11</f>
        <v>0</v>
      </c>
      <c r="B4" s="641"/>
      <c r="C4" s="641"/>
      <c r="D4" s="678"/>
    </row>
    <row r="5" spans="1:4" ht="15.75" customHeight="1">
      <c r="A5" s="1167" t="s">
        <v>304</v>
      </c>
      <c r="B5" s="1168"/>
      <c r="C5" s="309" t="s">
        <v>369</v>
      </c>
      <c r="D5" s="687">
        <f>+'Exhibit 1a - CPE'!$K$12</f>
        <v>0</v>
      </c>
    </row>
    <row r="6" spans="1:4" ht="15.75">
      <c r="A6" s="607"/>
      <c r="B6" s="646"/>
      <c r="C6" s="647" t="s">
        <v>370</v>
      </c>
      <c r="D6" s="687">
        <f>+'Exhibit 1a - CPE'!$K$11</f>
        <v>0</v>
      </c>
    </row>
    <row r="7" spans="1:4" ht="15.75">
      <c r="A7" s="317"/>
      <c r="B7" s="641"/>
      <c r="C7" s="641"/>
      <c r="D7" s="479"/>
    </row>
    <row r="8" spans="1:4" ht="15.75">
      <c r="A8" s="317" t="s">
        <v>322</v>
      </c>
      <c r="B8" s="611"/>
      <c r="C8" s="641"/>
      <c r="D8" s="479"/>
    </row>
    <row r="9" spans="1:4" ht="15.75">
      <c r="A9" s="317"/>
      <c r="B9" s="612" t="s">
        <v>298</v>
      </c>
      <c r="C9" s="320">
        <f>'Exhibit 1a - CPE'!F21</f>
        <v>41821</v>
      </c>
      <c r="D9" s="479"/>
    </row>
    <row r="10" spans="1:4" ht="15.75">
      <c r="A10" s="317"/>
      <c r="B10" s="612" t="s">
        <v>299</v>
      </c>
      <c r="C10" s="320">
        <f>'Exhibit 1a - CPE'!F23</f>
        <v>42185</v>
      </c>
      <c r="D10" s="479"/>
    </row>
    <row r="11" spans="1:4">
      <c r="A11" s="485"/>
      <c r="B11" s="641"/>
      <c r="C11" s="641"/>
      <c r="D11" s="642"/>
    </row>
    <row r="12" spans="1:4" ht="15.75">
      <c r="A12" s="975" t="s">
        <v>320</v>
      </c>
      <c r="B12" s="1154"/>
      <c r="C12" s="1154"/>
      <c r="D12" s="1160"/>
    </row>
    <row r="13" spans="1:4">
      <c r="A13" s="485"/>
      <c r="B13" s="641"/>
      <c r="C13" s="641"/>
      <c r="D13" s="642"/>
    </row>
    <row r="14" spans="1:4">
      <c r="A14" s="648"/>
      <c r="B14" s="646"/>
      <c r="C14" s="641"/>
      <c r="D14" s="642"/>
    </row>
    <row r="15" spans="1:4" ht="12.75" customHeight="1">
      <c r="A15" s="648"/>
      <c r="B15" s="650"/>
      <c r="C15" s="1177" t="s">
        <v>354</v>
      </c>
      <c r="D15" s="642"/>
    </row>
    <row r="16" spans="1:4" ht="42.75" customHeight="1">
      <c r="A16" s="648"/>
      <c r="B16" s="651" t="s">
        <v>257</v>
      </c>
      <c r="C16" s="1172"/>
      <c r="D16" s="642"/>
    </row>
    <row r="17" spans="1:6">
      <c r="A17" s="662"/>
      <c r="B17" s="1178"/>
      <c r="C17" s="1178"/>
      <c r="D17" s="642"/>
    </row>
    <row r="18" spans="1:6">
      <c r="A18" s="662"/>
      <c r="B18" s="656" t="s">
        <v>235</v>
      </c>
      <c r="C18" s="680" t="e">
        <f>'Exhibit 7-Expend for Settlement'!E26</f>
        <v>#DIV/0!</v>
      </c>
      <c r="D18" s="642"/>
    </row>
    <row r="19" spans="1:6">
      <c r="A19" s="662"/>
      <c r="B19" s="656" t="s">
        <v>236</v>
      </c>
      <c r="C19" s="680" t="e">
        <f>'Exhibit 7-Expend for Settlement'!E41</f>
        <v>#DIV/0!</v>
      </c>
      <c r="D19" s="642"/>
    </row>
    <row r="20" spans="1:6">
      <c r="A20" s="662"/>
      <c r="B20" s="535" t="s">
        <v>505</v>
      </c>
      <c r="C20" s="680" t="e">
        <f>'Exhibit 7-Expend for Settlement'!E55</f>
        <v>#DIV/0!</v>
      </c>
      <c r="D20" s="642"/>
    </row>
    <row r="21" spans="1:6">
      <c r="A21" s="662"/>
      <c r="B21" s="535" t="s">
        <v>390</v>
      </c>
      <c r="C21" s="680" t="e">
        <f>'Exhibit 7-Expend for Settlement'!E69</f>
        <v>#DIV/0!</v>
      </c>
      <c r="D21" s="642"/>
    </row>
    <row r="22" spans="1:6">
      <c r="A22" s="662"/>
      <c r="B22" s="629"/>
      <c r="C22" s="629"/>
      <c r="D22" s="642"/>
    </row>
    <row r="23" spans="1:6" ht="15">
      <c r="A23" s="662"/>
      <c r="B23" s="681" t="s">
        <v>261</v>
      </c>
      <c r="C23" s="682" t="e">
        <f>SUM(C18:C21)</f>
        <v>#DIV/0!</v>
      </c>
      <c r="D23" s="642"/>
    </row>
    <row r="24" spans="1:6" ht="15" customHeight="1">
      <c r="A24" s="662"/>
      <c r="B24" s="681" t="s">
        <v>250</v>
      </c>
      <c r="C24" s="731">
        <v>0.5</v>
      </c>
      <c r="D24" s="642"/>
    </row>
    <row r="25" spans="1:6" ht="15" customHeight="1">
      <c r="A25" s="662"/>
      <c r="B25" s="681" t="s">
        <v>258</v>
      </c>
      <c r="C25" s="683" t="e">
        <f>C23*C24</f>
        <v>#DIV/0!</v>
      </c>
      <c r="D25" s="642"/>
    </row>
    <row r="26" spans="1:6" ht="15" customHeight="1">
      <c r="A26" s="662"/>
      <c r="B26" s="684" t="s">
        <v>63</v>
      </c>
      <c r="C26" s="732">
        <f>-'Exhibit 8-Payments and Trans.'!F23</f>
        <v>0</v>
      </c>
      <c r="D26" s="642"/>
      <c r="F26" s="686"/>
    </row>
    <row r="27" spans="1:6" ht="15">
      <c r="A27" s="662"/>
      <c r="B27" s="681" t="s">
        <v>259</v>
      </c>
      <c r="C27" s="685" t="e">
        <f>C25+C26</f>
        <v>#DIV/0!</v>
      </c>
      <c r="D27" s="642"/>
    </row>
    <row r="28" spans="1:6" ht="13.5" thickBot="1">
      <c r="A28" s="672"/>
      <c r="B28" s="673"/>
      <c r="C28" s="673"/>
      <c r="D28" s="674"/>
    </row>
    <row r="56" spans="4:9">
      <c r="D56" s="677"/>
      <c r="E56" s="677"/>
      <c r="F56" s="677"/>
      <c r="G56" s="677"/>
      <c r="H56" s="677"/>
      <c r="I56" s="677"/>
    </row>
    <row r="57" spans="4:9">
      <c r="D57" s="677"/>
      <c r="E57" s="677"/>
      <c r="F57" s="677"/>
      <c r="G57" s="677"/>
      <c r="H57" s="677"/>
      <c r="I57" s="677"/>
    </row>
    <row r="58" spans="4:9">
      <c r="D58" s="677"/>
      <c r="E58" s="677"/>
      <c r="F58" s="677"/>
      <c r="G58" s="677"/>
      <c r="H58" s="677"/>
      <c r="I58" s="677"/>
    </row>
  </sheetData>
  <sheetProtection password="D4E7" sheet="1" objects="1" scenarios="1" selectLockedCells="1"/>
  <customSheetViews>
    <customSheetView guid="{4E492CDA-AACF-415B-BC57-0E08E64B13EA}" scale="75" fitToPage="1">
      <pageMargins left="0.45" right="0.45" top="0.5" bottom="0.5" header="0.3" footer="0.25"/>
      <printOptions horizontalCentered="1" headings="1"/>
      <pageSetup orientation="landscape" r:id="rId1"/>
      <headerFooter>
        <oddFooter>&amp;LDraft for Discussion
&amp;D&amp;CPage &amp;P of &amp;N&amp;R&amp;A
&amp;F</oddFooter>
      </headerFooter>
    </customSheetView>
    <customSheetView guid="{82786BC8-10EF-4E67-BCBC-790A5B7D8B1A}" scale="75" fitToPage="1">
      <selection activeCell="B26" sqref="B26:C26"/>
      <pageMargins left="0.45" right="0.45" top="0.5" bottom="0.5" header="0.3" footer="0.25"/>
      <printOptions horizontalCentered="1" headings="1"/>
      <pageSetup orientation="landscape" r:id="rId2"/>
      <headerFooter>
        <oddFooter>&amp;LDraft for Discussion
&amp;D&amp;CPage &amp;P of &amp;N&amp;R&amp;A
&amp;F</oddFooter>
      </headerFooter>
    </customSheetView>
  </customSheetViews>
  <mergeCells count="4">
    <mergeCell ref="A12:D12"/>
    <mergeCell ref="C15:C16"/>
    <mergeCell ref="B17:C17"/>
    <mergeCell ref="A5:B5"/>
  </mergeCells>
  <phoneticPr fontId="37" type="noConversion"/>
  <printOptions horizontalCentered="1" headings="1"/>
  <pageMargins left="0.45" right="0.45" top="0.5" bottom="0.5" header="0.3" footer="0.25"/>
  <pageSetup scale="85" orientation="landscape" r:id="rId3"/>
  <headerFooter>
    <oddFooter>&amp;CPage &amp;P of &amp;N&amp;R&amp;A
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zoomScale="85" zoomScaleNormal="85" workbookViewId="0">
      <selection activeCell="F21" sqref="F21"/>
    </sheetView>
  </sheetViews>
  <sheetFormatPr defaultColWidth="9.140625" defaultRowHeight="12.75"/>
  <cols>
    <col min="1" max="1" width="9.140625" style="691"/>
    <col min="2" max="2" width="31.42578125" style="691" customWidth="1"/>
    <col min="3" max="3" width="18.140625" style="691" customWidth="1"/>
    <col min="4" max="4" width="16.85546875" style="691" customWidth="1"/>
    <col min="5" max="5" width="5.5703125" style="691" customWidth="1"/>
    <col min="6" max="6" width="17" style="691" customWidth="1"/>
    <col min="7" max="7" width="17.140625" style="691" customWidth="1"/>
    <col min="8" max="8" width="9.140625" style="691"/>
    <col min="9" max="9" width="11.5703125" style="691" bestFit="1" customWidth="1"/>
    <col min="10" max="16384" width="9.140625" style="691"/>
  </cols>
  <sheetData>
    <row r="1" spans="1:7">
      <c r="A1" s="688" t="str">
        <f>'Exhibit 9b-Medicaid Admin Settl'!A1</f>
        <v>North Carolina Division of Medical Assistance</v>
      </c>
      <c r="B1" s="689"/>
      <c r="C1" s="689"/>
      <c r="D1" s="689"/>
      <c r="E1" s="689"/>
      <c r="F1" s="689"/>
      <c r="G1" s="690"/>
    </row>
    <row r="2" spans="1:7">
      <c r="A2" s="692" t="str">
        <f>'Exhibit 9b-Medicaid Admin Settl'!A2</f>
        <v xml:space="preserve">Local Health Department Cost Report </v>
      </c>
      <c r="B2" s="490"/>
      <c r="C2" s="490"/>
      <c r="D2" s="490"/>
      <c r="E2" s="490"/>
      <c r="F2" s="490"/>
      <c r="G2" s="495"/>
    </row>
    <row r="3" spans="1:7">
      <c r="A3" s="693" t="s">
        <v>66</v>
      </c>
      <c r="B3" s="490"/>
      <c r="C3" s="490"/>
      <c r="D3" s="490"/>
      <c r="E3" s="490"/>
      <c r="F3" s="490"/>
      <c r="G3" s="495"/>
    </row>
    <row r="4" spans="1:7" s="640" customFormat="1">
      <c r="A4" s="694">
        <f>+'Exhibit 1a - CPE'!D11</f>
        <v>0</v>
      </c>
      <c r="B4" s="313"/>
      <c r="C4" s="313"/>
      <c r="D4" s="313"/>
      <c r="E4" s="315"/>
      <c r="F4" s="313"/>
      <c r="G4" s="316"/>
    </row>
    <row r="5" spans="1:7" s="640" customFormat="1" ht="15.75" customHeight="1">
      <c r="A5" s="1158" t="s">
        <v>154</v>
      </c>
      <c r="B5" s="1159"/>
      <c r="C5" s="1185"/>
      <c r="D5" s="1186"/>
      <c r="E5" s="542"/>
      <c r="F5" s="695" t="s">
        <v>369</v>
      </c>
      <c r="G5" s="696">
        <f>+'Exhibit 1a - CPE'!$K$12</f>
        <v>0</v>
      </c>
    </row>
    <row r="6" spans="1:7" s="640" customFormat="1">
      <c r="A6" s="697"/>
      <c r="B6" s="336"/>
      <c r="C6" s="336"/>
      <c r="D6" s="608"/>
      <c r="E6" s="698"/>
      <c r="F6" s="699" t="s">
        <v>370</v>
      </c>
      <c r="G6" s="700">
        <f>+'Exhibit 1a - CPE'!$K$11</f>
        <v>0</v>
      </c>
    </row>
    <row r="7" spans="1:7" s="640" customFormat="1">
      <c r="A7" s="485"/>
      <c r="B7" s="313"/>
      <c r="C7" s="313"/>
      <c r="D7" s="315"/>
      <c r="E7" s="701"/>
      <c r="F7" s="313"/>
      <c r="G7" s="316"/>
    </row>
    <row r="8" spans="1:7" s="640" customFormat="1">
      <c r="A8" s="485" t="s">
        <v>296</v>
      </c>
      <c r="B8" s="318"/>
      <c r="C8" s="313"/>
      <c r="D8" s="315"/>
      <c r="E8" s="701"/>
      <c r="F8" s="313"/>
      <c r="G8" s="316"/>
    </row>
    <row r="9" spans="1:7" s="640" customFormat="1">
      <c r="A9" s="485"/>
      <c r="B9" s="701" t="s">
        <v>298</v>
      </c>
      <c r="C9" s="486">
        <f>'Exhibit 1a - CPE'!F21</f>
        <v>41821</v>
      </c>
      <c r="D9" s="315"/>
      <c r="E9" s="701"/>
      <c r="F9" s="313"/>
      <c r="G9" s="316"/>
    </row>
    <row r="10" spans="1:7" s="640" customFormat="1">
      <c r="A10" s="485"/>
      <c r="B10" s="701" t="s">
        <v>299</v>
      </c>
      <c r="C10" s="486">
        <f>'Exhibit 1a - CPE'!F23</f>
        <v>42185</v>
      </c>
      <c r="D10" s="315"/>
      <c r="E10" s="701"/>
      <c r="F10" s="313"/>
      <c r="G10" s="316"/>
    </row>
    <row r="11" spans="1:7" s="640" customFormat="1">
      <c r="A11" s="485"/>
      <c r="B11" s="313"/>
      <c r="C11" s="313"/>
      <c r="D11" s="313"/>
      <c r="E11" s="313"/>
      <c r="F11" s="313"/>
      <c r="G11" s="316"/>
    </row>
    <row r="12" spans="1:7" s="640" customFormat="1">
      <c r="A12" s="1179" t="s">
        <v>67</v>
      </c>
      <c r="B12" s="1180"/>
      <c r="C12" s="1180"/>
      <c r="D12" s="1180"/>
      <c r="E12" s="1180"/>
      <c r="F12" s="1180"/>
      <c r="G12" s="1181"/>
    </row>
    <row r="13" spans="1:7">
      <c r="A13" s="693"/>
      <c r="B13" s="490"/>
      <c r="C13" s="490"/>
      <c r="D13" s="490"/>
      <c r="E13" s="490"/>
      <c r="F13" s="490"/>
      <c r="G13" s="495"/>
    </row>
    <row r="14" spans="1:7">
      <c r="A14" s="485" t="s">
        <v>321</v>
      </c>
      <c r="B14" s="490"/>
      <c r="C14" s="490"/>
      <c r="D14" s="490"/>
      <c r="E14" s="490"/>
      <c r="F14" s="490"/>
      <c r="G14" s="495"/>
    </row>
    <row r="15" spans="1:7">
      <c r="A15" s="492"/>
      <c r="B15" s="490"/>
      <c r="C15" s="490"/>
      <c r="D15" s="490"/>
      <c r="E15" s="490"/>
      <c r="F15" s="490"/>
      <c r="G15" s="495"/>
    </row>
    <row r="16" spans="1:7">
      <c r="A16" s="492"/>
      <c r="B16" s="879" t="s">
        <v>135</v>
      </c>
      <c r="C16" s="541"/>
      <c r="D16" s="541"/>
      <c r="E16" s="702"/>
      <c r="F16" s="897"/>
      <c r="G16" s="495"/>
    </row>
    <row r="17" spans="1:9">
      <c r="A17" s="492"/>
      <c r="B17" s="703"/>
      <c r="C17" s="490"/>
      <c r="D17" s="490"/>
      <c r="E17" s="490"/>
      <c r="F17" s="704"/>
      <c r="G17" s="495"/>
    </row>
    <row r="18" spans="1:9">
      <c r="A18" s="492"/>
      <c r="B18" s="879" t="s">
        <v>265</v>
      </c>
      <c r="C18" s="702"/>
      <c r="D18" s="490"/>
      <c r="E18" s="490"/>
      <c r="F18" s="704"/>
      <c r="G18" s="495"/>
      <c r="I18" s="705"/>
    </row>
    <row r="19" spans="1:9">
      <c r="A19" s="492"/>
      <c r="B19" s="706" t="s">
        <v>267</v>
      </c>
      <c r="C19" s="541"/>
      <c r="D19" s="541"/>
      <c r="E19" s="702"/>
      <c r="F19" s="898"/>
      <c r="G19" s="495"/>
    </row>
    <row r="20" spans="1:9">
      <c r="A20" s="492"/>
      <c r="B20" s="706" t="s">
        <v>355</v>
      </c>
      <c r="C20" s="541"/>
      <c r="D20" s="541"/>
      <c r="E20" s="702"/>
      <c r="F20" s="897"/>
      <c r="G20" s="495"/>
    </row>
    <row r="21" spans="1:9">
      <c r="A21" s="492"/>
      <c r="B21" s="707" t="s">
        <v>164</v>
      </c>
      <c r="C21" s="490"/>
      <c r="D21" s="490"/>
      <c r="E21" s="490"/>
      <c r="F21" s="899"/>
      <c r="G21" s="495"/>
    </row>
    <row r="22" spans="1:9">
      <c r="A22" s="492"/>
      <c r="B22" s="1182" t="s">
        <v>136</v>
      </c>
      <c r="C22" s="1183"/>
      <c r="D22" s="1183"/>
      <c r="E22" s="1184"/>
      <c r="F22" s="680">
        <f>F16+F19+F20+F21</f>
        <v>0</v>
      </c>
      <c r="G22" s="495"/>
    </row>
    <row r="23" spans="1:9">
      <c r="A23" s="492"/>
      <c r="B23" s="703"/>
      <c r="C23" s="490"/>
      <c r="D23" s="490"/>
      <c r="E23" s="490"/>
      <c r="F23" s="704"/>
      <c r="G23" s="495"/>
    </row>
    <row r="24" spans="1:9">
      <c r="A24" s="492"/>
      <c r="B24" s="1182" t="s">
        <v>353</v>
      </c>
      <c r="C24" s="1183"/>
      <c r="D24" s="1183"/>
      <c r="E24" s="1184"/>
      <c r="F24" s="680">
        <f>'Exhibit 5 -Exp. Summary - COA '!Y95</f>
        <v>0</v>
      </c>
      <c r="G24" s="495"/>
    </row>
    <row r="25" spans="1:9">
      <c r="A25" s="492"/>
      <c r="B25" s="703"/>
      <c r="C25" s="490"/>
      <c r="D25" s="490"/>
      <c r="E25" s="490"/>
      <c r="F25" s="704"/>
      <c r="G25" s="495"/>
    </row>
    <row r="26" spans="1:9">
      <c r="A26" s="492"/>
      <c r="B26" s="1182" t="s">
        <v>266</v>
      </c>
      <c r="C26" s="1183"/>
      <c r="D26" s="1183"/>
      <c r="E26" s="1184"/>
      <c r="F26" s="683">
        <f>F22-F24</f>
        <v>0</v>
      </c>
      <c r="G26" s="495"/>
    </row>
    <row r="27" spans="1:9" ht="13.5" thickBot="1">
      <c r="A27" s="708"/>
      <c r="B27" s="709"/>
      <c r="C27" s="709"/>
      <c r="D27" s="709"/>
      <c r="E27" s="709"/>
      <c r="F27" s="709"/>
      <c r="G27" s="710"/>
    </row>
    <row r="35" spans="6:6">
      <c r="F35" s="705"/>
    </row>
    <row r="36" spans="6:6">
      <c r="F36" s="705"/>
    </row>
    <row r="39" spans="6:6">
      <c r="F39" s="705"/>
    </row>
    <row r="56" spans="4:9">
      <c r="D56" s="711"/>
      <c r="E56" s="711"/>
      <c r="F56" s="711"/>
      <c r="G56" s="711"/>
      <c r="H56" s="711"/>
      <c r="I56" s="711"/>
    </row>
    <row r="57" spans="4:9">
      <c r="D57" s="711"/>
      <c r="E57" s="711"/>
      <c r="F57" s="711"/>
      <c r="G57" s="711"/>
      <c r="H57" s="711"/>
      <c r="I57" s="711"/>
    </row>
    <row r="58" spans="4:9">
      <c r="D58" s="711"/>
      <c r="E58" s="711"/>
      <c r="F58" s="711"/>
      <c r="G58" s="711"/>
      <c r="H58" s="711"/>
      <c r="I58" s="711"/>
    </row>
  </sheetData>
  <sheetProtection password="D4E7" sheet="1" objects="1" scenarios="1" formatColumns="0" selectLockedCells="1"/>
  <customSheetViews>
    <customSheetView guid="{4E492CDA-AACF-415B-BC57-0E08E64B13EA}" scale="85" fitToPage="1">
      <pageMargins left="0.7" right="0.7" top="0.5" bottom="0.5" header="0.3" footer="0.25"/>
      <printOptions horizontalCentered="1" headings="1"/>
      <pageSetup scale="87" orientation="portrait" r:id="rId1"/>
      <headerFooter>
        <oddFooter>&amp;LDraft for Discussion
&amp;D&amp;CPage &amp;P of &amp;N&amp;R&amp;A
&amp;F</oddFooter>
      </headerFooter>
    </customSheetView>
    <customSheetView guid="{82786BC8-10EF-4E67-BCBC-790A5B7D8B1A}" scale="85" fitToPage="1">
      <pageMargins left="0.7" right="0.7" top="0.5" bottom="0.5" header="0.3" footer="0.25"/>
      <printOptions horizontalCentered="1" headings="1"/>
      <pageSetup scale="87" orientation="portrait" r:id="rId2"/>
      <headerFooter>
        <oddFooter>&amp;LDraft for Discussion
&amp;D&amp;CPage &amp;P of &amp;N&amp;R&amp;A
&amp;F</oddFooter>
      </headerFooter>
    </customSheetView>
  </customSheetViews>
  <mergeCells count="6">
    <mergeCell ref="A12:G12"/>
    <mergeCell ref="B26:E26"/>
    <mergeCell ref="B22:E22"/>
    <mergeCell ref="B24:E24"/>
    <mergeCell ref="A5:B5"/>
    <mergeCell ref="C5:D5"/>
  </mergeCells>
  <phoneticPr fontId="37" type="noConversion"/>
  <printOptions horizontalCentered="1" headings="1"/>
  <pageMargins left="0.7" right="0.7" top="0.5" bottom="0.5" header="0.3" footer="0.25"/>
  <pageSetup orientation="landscape" r:id="rId3"/>
  <headerFooter>
    <oddFooter>&amp;CPage &amp;P of &amp;N&amp;R&amp;A
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zoomScale="85" zoomScaleNormal="85" workbookViewId="0">
      <selection activeCell="F21" sqref="F21"/>
    </sheetView>
  </sheetViews>
  <sheetFormatPr defaultColWidth="9.140625" defaultRowHeight="12.75"/>
  <cols>
    <col min="1" max="1" width="81.7109375" style="691" customWidth="1"/>
    <col min="2" max="2" width="43.85546875" style="691" bestFit="1" customWidth="1"/>
    <col min="3" max="3" width="43" style="691" bestFit="1" customWidth="1"/>
    <col min="4" max="4" width="15.7109375" style="691" customWidth="1"/>
    <col min="5" max="5" width="4.5703125" style="691" customWidth="1"/>
    <col min="6" max="16384" width="9.140625" style="691"/>
  </cols>
  <sheetData>
    <row r="1" spans="1:5" s="640" customFormat="1" ht="15.75">
      <c r="A1" s="304" t="str">
        <f>'Exhibit 9a-Direct Med. Settl'!A1</f>
        <v>North Carolina Division of Medical Assistance</v>
      </c>
      <c r="B1" s="638"/>
      <c r="C1" s="638"/>
      <c r="D1" s="638"/>
      <c r="E1" s="639"/>
    </row>
    <row r="2" spans="1:5" s="640" customFormat="1" ht="15.75">
      <c r="A2" s="312" t="str">
        <f>'Exhibit 9a-Direct Med. Settl'!A2</f>
        <v xml:space="preserve">Local Health Department Cost Report </v>
      </c>
      <c r="B2" s="641"/>
      <c r="C2" s="641"/>
      <c r="D2" s="641"/>
      <c r="E2" s="642"/>
    </row>
    <row r="3" spans="1:5" s="640" customFormat="1" ht="15.75">
      <c r="A3" s="712">
        <f>+'Exhibit 1a - CPE'!D11</f>
        <v>0</v>
      </c>
      <c r="B3" s="641"/>
      <c r="C3" s="641"/>
      <c r="D3" s="605"/>
      <c r="E3" s="642"/>
    </row>
    <row r="4" spans="1:5" s="640" customFormat="1" ht="16.5" thickBot="1">
      <c r="A4" s="317" t="s">
        <v>324</v>
      </c>
      <c r="B4" s="641"/>
      <c r="C4" s="641"/>
      <c r="D4" s="641"/>
      <c r="E4" s="678"/>
    </row>
    <row r="5" spans="1:5" s="640" customFormat="1" ht="15.75" customHeight="1" thickBot="1">
      <c r="A5" s="918" t="s">
        <v>301</v>
      </c>
      <c r="B5" s="917"/>
      <c r="C5" s="695" t="s">
        <v>369</v>
      </c>
      <c r="D5" s="1189">
        <f>+'Exhibit 1a - CPE'!$K$12</f>
        <v>0</v>
      </c>
      <c r="E5" s="1190"/>
    </row>
    <row r="6" spans="1:5" s="640" customFormat="1" ht="15.75">
      <c r="A6" s="607"/>
      <c r="B6" s="646"/>
      <c r="C6" s="699" t="s">
        <v>370</v>
      </c>
      <c r="D6" s="1191">
        <f>+'Exhibit 1a - CPE'!$K$11</f>
        <v>0</v>
      </c>
      <c r="E6" s="1192"/>
    </row>
    <row r="7" spans="1:5" s="640" customFormat="1" ht="15.75">
      <c r="A7" s="317"/>
      <c r="B7" s="641"/>
      <c r="C7" s="641"/>
      <c r="D7" s="315"/>
      <c r="E7" s="479"/>
    </row>
    <row r="8" spans="1:5" s="640" customFormat="1" ht="15.75">
      <c r="A8" s="1187" t="s">
        <v>322</v>
      </c>
      <c r="B8" s="1188"/>
      <c r="C8" s="641"/>
      <c r="D8" s="315"/>
      <c r="E8" s="479"/>
    </row>
    <row r="9" spans="1:5" s="640" customFormat="1" ht="15.75">
      <c r="A9" s="317"/>
      <c r="B9" s="612" t="s">
        <v>298</v>
      </c>
      <c r="C9" s="320">
        <f>'Exhibit 1a - CPE'!F21</f>
        <v>41821</v>
      </c>
      <c r="D9" s="315"/>
      <c r="E9" s="479"/>
    </row>
    <row r="10" spans="1:5" s="640" customFormat="1" ht="15.75">
      <c r="A10" s="317"/>
      <c r="B10" s="612" t="s">
        <v>299</v>
      </c>
      <c r="C10" s="320">
        <f>'Exhibit 1a - CPE'!F23</f>
        <v>42185</v>
      </c>
      <c r="D10" s="315"/>
      <c r="E10" s="479"/>
    </row>
    <row r="11" spans="1:5" s="640" customFormat="1">
      <c r="A11" s="485"/>
      <c r="B11" s="641"/>
      <c r="C11" s="641"/>
      <c r="D11" s="641"/>
      <c r="E11" s="642"/>
    </row>
    <row r="12" spans="1:5" s="640" customFormat="1" ht="15.75">
      <c r="A12" s="975" t="s">
        <v>325</v>
      </c>
      <c r="B12" s="1154"/>
      <c r="C12" s="1154"/>
      <c r="D12" s="1154"/>
      <c r="E12" s="1160"/>
    </row>
    <row r="13" spans="1:5">
      <c r="A13" s="492"/>
      <c r="B13" s="713"/>
      <c r="C13" s="713"/>
      <c r="D13" s="713"/>
      <c r="E13" s="714"/>
    </row>
    <row r="14" spans="1:5">
      <c r="A14" s="715"/>
      <c r="B14" s="713"/>
      <c r="C14" s="713"/>
      <c r="D14" s="713"/>
      <c r="E14" s="714"/>
    </row>
    <row r="15" spans="1:5">
      <c r="A15" s="880" t="s">
        <v>137</v>
      </c>
      <c r="B15" s="881" t="s">
        <v>64</v>
      </c>
      <c r="C15" s="881" t="s">
        <v>65</v>
      </c>
      <c r="D15" s="881" t="s">
        <v>224</v>
      </c>
      <c r="E15" s="714"/>
    </row>
    <row r="16" spans="1:5">
      <c r="A16" s="716" t="s">
        <v>205</v>
      </c>
      <c r="B16" s="717">
        <f>'Exhibit 5 -Exp. Summary - COA '!Y95</f>
        <v>0</v>
      </c>
      <c r="C16" s="717">
        <f>'Exhibit 10- LHD Financials'!F22</f>
        <v>0</v>
      </c>
      <c r="D16" s="718">
        <f>B16-C16</f>
        <v>0</v>
      </c>
      <c r="E16" s="714"/>
    </row>
    <row r="17" spans="1:5">
      <c r="A17" s="719"/>
      <c r="B17" s="720"/>
      <c r="C17" s="720"/>
      <c r="D17" s="721"/>
      <c r="E17" s="714"/>
    </row>
    <row r="18" spans="1:5">
      <c r="A18" s="880" t="s">
        <v>73</v>
      </c>
      <c r="B18" s="882" t="s">
        <v>331</v>
      </c>
      <c r="C18" s="882" t="s">
        <v>330</v>
      </c>
      <c r="D18" s="882" t="s">
        <v>224</v>
      </c>
      <c r="E18" s="714"/>
    </row>
    <row r="19" spans="1:5">
      <c r="A19" s="716" t="s">
        <v>205</v>
      </c>
      <c r="B19" s="717">
        <f>'Exhibit 5 -Exp. Summary - COA '!S20+'Exhibit 5 -Exp. Summary - COA '!S27+'Exhibit 5 -Exp. Summary - COA '!S32</f>
        <v>0</v>
      </c>
      <c r="C19" s="717">
        <f>'Exhibit 4a - Admin Supp. Detail'!L18+'Exhibit 4a - Admin Supp. Detail'!L32+'Exhibit 4a - Admin Supp. Detail'!L46+'Exhibit 4a - Admin Supp. Detail'!G64+'Exhibit 4a - Admin Supp. Detail'!G78+'Exhibit 4a - Admin Supp. Detail'!G92+'Exhibit 4a - Admin Supp. Detail'!G106+'Exhibit 4a - Admin Supp. Detail'!G124+'Exhibit 4a - Admin Supp. Detail'!G125</f>
        <v>0</v>
      </c>
      <c r="D19" s="718">
        <f>B19-C19</f>
        <v>0</v>
      </c>
      <c r="E19" s="714"/>
    </row>
    <row r="20" spans="1:5">
      <c r="A20" s="719"/>
      <c r="B20" s="720"/>
      <c r="C20" s="720"/>
      <c r="D20" s="721"/>
      <c r="E20" s="714"/>
    </row>
    <row r="21" spans="1:5">
      <c r="A21" s="880" t="s">
        <v>138</v>
      </c>
      <c r="B21" s="882" t="s">
        <v>331</v>
      </c>
      <c r="C21" s="882" t="s">
        <v>329</v>
      </c>
      <c r="D21" s="882" t="s">
        <v>224</v>
      </c>
      <c r="E21" s="714"/>
    </row>
    <row r="22" spans="1:5">
      <c r="A22" s="716" t="s">
        <v>205</v>
      </c>
      <c r="B22" s="717">
        <f>'Exhibit 5 -Exp. Summary - COA '!S40+'Exhibit 5 -Exp. Summary - COA '!S47+'Exhibit 5 -Exp. Summary - COA '!S51</f>
        <v>0</v>
      </c>
      <c r="C22" s="717">
        <f>'Exhibit 4b Clinic Admin Detail'!L18+'Exhibit 4b Clinic Admin Detail'!L32+'Exhibit 4b Clinic Admin Detail'!L46+'Exhibit 4b Clinic Admin Detail'!L60+'Exhibit 4b Clinic Admin Detail'!G78+'Exhibit 4b Clinic Admin Detail'!G92+'Exhibit 4b Clinic Admin Detail'!G106+'Exhibit 4b Clinic Admin Detail'!G120+'Exhibit 4b Clinic Admin Detail'!G138</f>
        <v>0</v>
      </c>
      <c r="D22" s="718">
        <f>B22-C22</f>
        <v>0</v>
      </c>
      <c r="E22" s="714"/>
    </row>
    <row r="23" spans="1:5">
      <c r="A23" s="719"/>
      <c r="B23" s="720"/>
      <c r="C23" s="720"/>
      <c r="D23" s="721"/>
      <c r="E23" s="714"/>
    </row>
    <row r="24" spans="1:5">
      <c r="A24" s="880" t="s">
        <v>74</v>
      </c>
      <c r="B24" s="882" t="s">
        <v>331</v>
      </c>
      <c r="C24" s="882" t="s">
        <v>328</v>
      </c>
      <c r="D24" s="882" t="s">
        <v>224</v>
      </c>
      <c r="E24" s="714"/>
    </row>
    <row r="25" spans="1:5">
      <c r="A25" s="716" t="s">
        <v>205</v>
      </c>
      <c r="B25" s="717">
        <f>'Exhibit 5 -Exp. Summary - COA '!S61+'Exhibit 5 -Exp. Summary - COA '!S69+'Exhibit 5 -Exp. Summary - COA '!S73</f>
        <v>0</v>
      </c>
      <c r="C25" s="717">
        <f>'Exhibit 4c - Direct Med Detail'!L18+'Exhibit 4c - Direct Med Detail'!L32+'Exhibit 4c - Direct Med Detail'!L46+'Exhibit 4c - Direct Med Detail'!L60+'Exhibit 4c - Direct Med Detail'!L74+'Exhibit 4c - Direct Med Detail'!L88+'Exhibit 4c - Direct Med Detail'!G106+'Exhibit 4c - Direct Med Detail'!G124+'Exhibit 4c - Direct Med Detail'!G138+'Exhibit 4c - Direct Med Detail'!G157+'Exhibit 4c - Direct Med Detail'!G171+'Exhibit 4c - Direct Med Detail'!G195</f>
        <v>0</v>
      </c>
      <c r="D25" s="718">
        <f>B25-C25</f>
        <v>0</v>
      </c>
      <c r="E25" s="714"/>
    </row>
    <row r="26" spans="1:5">
      <c r="A26" s="719"/>
      <c r="B26" s="720"/>
      <c r="C26" s="720"/>
      <c r="D26" s="721"/>
      <c r="E26" s="714"/>
    </row>
    <row r="27" spans="1:5">
      <c r="A27" s="880" t="s">
        <v>71</v>
      </c>
      <c r="B27" s="882" t="s">
        <v>331</v>
      </c>
      <c r="C27" s="882" t="s">
        <v>327</v>
      </c>
      <c r="D27" s="882" t="s">
        <v>224</v>
      </c>
      <c r="E27" s="714"/>
    </row>
    <row r="28" spans="1:5">
      <c r="A28" s="716" t="s">
        <v>205</v>
      </c>
      <c r="B28" s="717">
        <f>'Exhibit 5 -Exp. Summary - COA '!S89+'Exhibit 5 -Exp. Summary - COA '!S93</f>
        <v>0</v>
      </c>
      <c r="C28" s="717">
        <f>'Exhibit 4d - Non Reimb. Detail'!G45+'Exhibit 4d - Non Reimb. Detail'!G55</f>
        <v>0</v>
      </c>
      <c r="D28" s="718">
        <f>B28-C28</f>
        <v>0</v>
      </c>
      <c r="E28" s="714"/>
    </row>
    <row r="29" spans="1:5">
      <c r="A29" s="703"/>
      <c r="B29" s="720"/>
      <c r="C29" s="720"/>
      <c r="D29" s="721"/>
      <c r="E29" s="714"/>
    </row>
    <row r="30" spans="1:5">
      <c r="A30" s="880" t="s">
        <v>139</v>
      </c>
      <c r="B30" s="882" t="s">
        <v>140</v>
      </c>
      <c r="C30" s="882" t="s">
        <v>141</v>
      </c>
      <c r="D30" s="882" t="s">
        <v>224</v>
      </c>
      <c r="E30" s="714"/>
    </row>
    <row r="31" spans="1:5">
      <c r="A31" s="716" t="s">
        <v>229</v>
      </c>
      <c r="B31" s="717">
        <f>'Exhibit 5 -Exp. Summary - COA '!S32+'Exhibit 5 -Exp. Summary - COA '!S51+'Exhibit 5 -Exp. Summary - COA '!S73+'Exhibit 5 -Exp. Summary - COA '!S93</f>
        <v>0</v>
      </c>
      <c r="C31" s="717">
        <f>'Exhibit 10- LHD Financials'!F19+'Exhibit 10- LHD Financials'!F20+'Exhibit 10- LHD Financials'!F21</f>
        <v>0</v>
      </c>
      <c r="D31" s="718">
        <f>B31-C31</f>
        <v>0</v>
      </c>
      <c r="E31" s="714"/>
    </row>
    <row r="32" spans="1:5">
      <c r="A32" s="719"/>
      <c r="B32" s="720"/>
      <c r="C32" s="720"/>
      <c r="D32" s="721"/>
      <c r="E32" s="714"/>
    </row>
    <row r="33" spans="1:5">
      <c r="A33" s="880" t="s">
        <v>142</v>
      </c>
      <c r="B33" s="882" t="s">
        <v>331</v>
      </c>
      <c r="C33" s="882" t="s">
        <v>326</v>
      </c>
      <c r="D33" s="882" t="s">
        <v>224</v>
      </c>
      <c r="E33" s="714"/>
    </row>
    <row r="34" spans="1:5">
      <c r="A34" s="716" t="s">
        <v>205</v>
      </c>
      <c r="B34" s="717">
        <f>'Exhibit 5 -Exp. Summary - COA '!Y95</f>
        <v>0</v>
      </c>
      <c r="C34" s="717">
        <f>'Exhibit 6 - Allocations'!K104</f>
        <v>0</v>
      </c>
      <c r="D34" s="718">
        <f>B34-C34</f>
        <v>0</v>
      </c>
      <c r="E34" s="714"/>
    </row>
    <row r="35" spans="1:5">
      <c r="A35" s="703"/>
      <c r="B35" s="722"/>
      <c r="C35" s="722"/>
      <c r="D35" s="721"/>
      <c r="E35" s="714"/>
    </row>
    <row r="36" spans="1:5">
      <c r="A36" s="880" t="s">
        <v>147</v>
      </c>
      <c r="B36" s="882" t="s">
        <v>72</v>
      </c>
      <c r="C36" s="882" t="s">
        <v>146</v>
      </c>
      <c r="D36" s="882" t="s">
        <v>224</v>
      </c>
      <c r="E36" s="714"/>
    </row>
    <row r="37" spans="1:5">
      <c r="A37" s="716" t="s">
        <v>143</v>
      </c>
      <c r="B37" s="717" t="e">
        <f>'Exhibit 6 - Allocations'!S153</f>
        <v>#DIV/0!</v>
      </c>
      <c r="C37" s="717" t="e">
        <f>'Exhibit 7-Expend for Settlement'!C26</f>
        <v>#DIV/0!</v>
      </c>
      <c r="D37" s="723" t="e">
        <f>B37-C37</f>
        <v>#DIV/0!</v>
      </c>
      <c r="E37" s="714"/>
    </row>
    <row r="38" spans="1:5">
      <c r="A38" s="716" t="s">
        <v>144</v>
      </c>
      <c r="B38" s="717" t="e">
        <f>'Exhibit 6 - Allocations'!S155</f>
        <v>#DIV/0!</v>
      </c>
      <c r="C38" s="717" t="e">
        <f>'Exhibit 7-Expend for Settlement'!C41</f>
        <v>#DIV/0!</v>
      </c>
      <c r="D38" s="723" t="e">
        <f>B38-C38</f>
        <v>#DIV/0!</v>
      </c>
      <c r="E38" s="714"/>
    </row>
    <row r="39" spans="1:5">
      <c r="A39" s="716" t="s">
        <v>506</v>
      </c>
      <c r="B39" s="717" t="e">
        <f>'Exhibit 6 - Allocations'!S157</f>
        <v>#DIV/0!</v>
      </c>
      <c r="C39" s="717" t="e">
        <f>'Exhibit 7-Expend for Settlement'!C55</f>
        <v>#DIV/0!</v>
      </c>
      <c r="D39" s="723" t="e">
        <f>B39-C39</f>
        <v>#DIV/0!</v>
      </c>
      <c r="E39" s="714"/>
    </row>
    <row r="40" spans="1:5">
      <c r="A40" s="716" t="s">
        <v>145</v>
      </c>
      <c r="B40" s="717" t="e">
        <f>'Exhibit 6 - Allocations'!S159</f>
        <v>#DIV/0!</v>
      </c>
      <c r="C40" s="717" t="e">
        <f>'Exhibit 7-Expend for Settlement'!C69</f>
        <v>#DIV/0!</v>
      </c>
      <c r="D40" s="723" t="e">
        <f>B40-C40</f>
        <v>#DIV/0!</v>
      </c>
      <c r="E40" s="714"/>
    </row>
    <row r="41" spans="1:5">
      <c r="A41" s="719"/>
      <c r="B41" s="720"/>
      <c r="C41" s="720"/>
      <c r="D41" s="721"/>
      <c r="E41" s="714"/>
    </row>
    <row r="42" spans="1:5">
      <c r="A42" s="880" t="s">
        <v>149</v>
      </c>
      <c r="B42" s="882" t="s">
        <v>153</v>
      </c>
      <c r="C42" s="882" t="s">
        <v>150</v>
      </c>
      <c r="D42" s="882" t="s">
        <v>224</v>
      </c>
      <c r="E42" s="714"/>
    </row>
    <row r="43" spans="1:5">
      <c r="A43" s="716" t="s">
        <v>151</v>
      </c>
      <c r="B43" s="717" t="e">
        <f>'Exhibit 1a - CPE'!I35</f>
        <v>#DIV/0!</v>
      </c>
      <c r="C43" s="717" t="e">
        <f>'Exhibit 9a-Direct Med. Settl'!E29</f>
        <v>#DIV/0!</v>
      </c>
      <c r="D43" s="723" t="e">
        <f>B43-C43</f>
        <v>#DIV/0!</v>
      </c>
      <c r="E43" s="714"/>
    </row>
    <row r="44" spans="1:5">
      <c r="A44" s="716" t="s">
        <v>152</v>
      </c>
      <c r="B44" s="717" t="e">
        <f>'Exhibit 1a - CPE'!K35</f>
        <v>#DIV/0!</v>
      </c>
      <c r="C44" s="717" t="e">
        <f>'Exhibit 9a-Direct Med. Settl'!F29</f>
        <v>#DIV/0!</v>
      </c>
      <c r="D44" s="723" t="e">
        <f>B44-C44</f>
        <v>#DIV/0!</v>
      </c>
      <c r="E44" s="714"/>
    </row>
    <row r="45" spans="1:5">
      <c r="A45" s="716" t="s">
        <v>320</v>
      </c>
      <c r="B45" s="717">
        <f>'Exhibit 1a - CPE'!M35</f>
        <v>0</v>
      </c>
      <c r="C45" s="717" t="e">
        <f>'Exhibit 9b-Medicaid Admin Settl'!C27</f>
        <v>#DIV/0!</v>
      </c>
      <c r="D45" s="723" t="e">
        <f>B45-C45</f>
        <v>#DIV/0!</v>
      </c>
      <c r="E45" s="714"/>
    </row>
    <row r="46" spans="1:5">
      <c r="A46" s="490"/>
      <c r="B46" s="722"/>
      <c r="C46" s="722"/>
      <c r="D46" s="724"/>
      <c r="E46" s="714"/>
    </row>
    <row r="47" spans="1:5">
      <c r="A47" s="880" t="s">
        <v>148</v>
      </c>
      <c r="B47" s="882" t="s">
        <v>332</v>
      </c>
      <c r="C47" s="882" t="s">
        <v>333</v>
      </c>
      <c r="D47" s="882" t="s">
        <v>224</v>
      </c>
      <c r="E47" s="714"/>
    </row>
    <row r="48" spans="1:5">
      <c r="A48" s="716" t="s">
        <v>230</v>
      </c>
      <c r="B48" s="717">
        <f>'Exhibit 1b-Cost Report Summary'!I35</f>
        <v>0</v>
      </c>
      <c r="C48" s="717">
        <f>'Exhibit 5 -Exp. Summary - COA '!Y20+'Exhibit 5 -Exp. Summary - COA '!Y27+'Exhibit 5 -Exp. Summary - COA '!Y32</f>
        <v>0</v>
      </c>
      <c r="D48" s="723">
        <f>B48-C48</f>
        <v>0</v>
      </c>
      <c r="E48" s="714"/>
    </row>
    <row r="49" spans="1:9">
      <c r="A49" s="716" t="s">
        <v>263</v>
      </c>
      <c r="B49" s="717">
        <f>'Exhibit 1b-Cost Report Summary'!I37</f>
        <v>0</v>
      </c>
      <c r="C49" s="717">
        <f>'Exhibit 5 -Exp. Summary - COA '!Y40+'Exhibit 5 -Exp. Summary - COA '!Y47+'Exhibit 5 -Exp. Summary - COA '!Y51</f>
        <v>0</v>
      </c>
      <c r="D49" s="723">
        <f>B49-C49</f>
        <v>0</v>
      </c>
      <c r="E49" s="714"/>
    </row>
    <row r="50" spans="1:9">
      <c r="A50" s="716" t="s">
        <v>231</v>
      </c>
      <c r="B50" s="717">
        <f>'Exhibit 1b-Cost Report Summary'!I39</f>
        <v>0</v>
      </c>
      <c r="C50" s="717">
        <f>'Exhibit 5 -Exp. Summary - COA '!Y61+'Exhibit 5 -Exp. Summary - COA '!Y69+'Exhibit 5 -Exp. Summary - COA '!Y73</f>
        <v>0</v>
      </c>
      <c r="D50" s="723">
        <f>B50-C50</f>
        <v>0</v>
      </c>
      <c r="E50" s="714"/>
    </row>
    <row r="51" spans="1:9">
      <c r="A51" s="716" t="s">
        <v>179</v>
      </c>
      <c r="B51" s="717">
        <f>'Exhibit 1b-Cost Report Summary'!I41</f>
        <v>0</v>
      </c>
      <c r="C51" s="717">
        <f>'Exhibit 5 -Exp. Summary - COA '!Y89+'Exhibit 5 -Exp. Summary - COA '!Y93+'Exhibit 5 -Exp. Summary - COA '!Y78</f>
        <v>0</v>
      </c>
      <c r="D51" s="723">
        <f>B51-C51</f>
        <v>0</v>
      </c>
      <c r="E51" s="714"/>
    </row>
    <row r="52" spans="1:9">
      <c r="A52" s="716" t="s">
        <v>232</v>
      </c>
      <c r="B52" s="717">
        <f>SUM(B48:B51)</f>
        <v>0</v>
      </c>
      <c r="C52" s="717">
        <f>SUM(C48:C51)</f>
        <v>0</v>
      </c>
      <c r="D52" s="723">
        <f>B52-C52</f>
        <v>0</v>
      </c>
      <c r="E52" s="714"/>
    </row>
    <row r="53" spans="1:9" hidden="1">
      <c r="A53" s="490"/>
      <c r="B53" s="725"/>
      <c r="C53" s="725"/>
      <c r="D53" s="726"/>
      <c r="E53" s="714"/>
    </row>
    <row r="54" spans="1:9" hidden="1">
      <c r="A54" s="490"/>
      <c r="B54" s="725"/>
      <c r="C54" s="725"/>
      <c r="D54" s="726"/>
      <c r="E54" s="714"/>
    </row>
    <row r="55" spans="1:9" ht="13.5" thickBot="1">
      <c r="A55" s="727"/>
      <c r="B55" s="728"/>
      <c r="C55" s="728"/>
      <c r="D55" s="728"/>
      <c r="E55" s="729"/>
    </row>
    <row r="56" spans="1:9">
      <c r="D56" s="711"/>
      <c r="E56" s="711"/>
      <c r="F56" s="711"/>
      <c r="G56" s="711"/>
      <c r="H56" s="711"/>
      <c r="I56" s="711"/>
    </row>
    <row r="57" spans="1:9">
      <c r="D57" s="711"/>
      <c r="E57" s="711"/>
      <c r="F57" s="711"/>
      <c r="G57" s="711"/>
      <c r="H57" s="711"/>
      <c r="I57" s="711"/>
    </row>
    <row r="58" spans="1:9">
      <c r="D58" s="711"/>
      <c r="E58" s="711"/>
      <c r="F58" s="711"/>
      <c r="G58" s="711"/>
      <c r="H58" s="711"/>
      <c r="I58" s="711"/>
    </row>
  </sheetData>
  <sheetProtection password="D4E7" sheet="1" objects="1" scenarios="1" selectLockedCells="1"/>
  <customSheetViews>
    <customSheetView guid="{4E492CDA-AACF-415B-BC57-0E08E64B13EA}" scale="85" fitToPage="1">
      <pageMargins left="0.2" right="0.2" top="0.5" bottom="0.75" header="0.3" footer="0.25"/>
      <printOptions horizontalCentered="1" headings="1"/>
      <pageSetup scale="77" orientation="landscape" r:id="rId1"/>
      <headerFooter>
        <oddFooter>&amp;LDraft for Discussion
&amp;D&amp;CPage &amp;P of &amp;N&amp;R&amp;A
&amp;F</oddFooter>
      </headerFooter>
    </customSheetView>
    <customSheetView guid="{82786BC8-10EF-4E67-BCBC-790A5B7D8B1A}" scale="85" fitToPage="1">
      <pageMargins left="0.2" right="0.2" top="0.5" bottom="0.75" header="0.3" footer="0.25"/>
      <printOptions horizontalCentered="1" headings="1"/>
      <pageSetup scale="77" orientation="landscape" r:id="rId2"/>
      <headerFooter>
        <oddFooter>&amp;LDraft for Discussion
&amp;D&amp;CPage &amp;P of &amp;N&amp;R&amp;A
&amp;F</oddFooter>
      </headerFooter>
    </customSheetView>
  </customSheetViews>
  <mergeCells count="4">
    <mergeCell ref="A12:E12"/>
    <mergeCell ref="A8:B8"/>
    <mergeCell ref="D5:E5"/>
    <mergeCell ref="D6:E6"/>
  </mergeCells>
  <phoneticPr fontId="37" type="noConversion"/>
  <printOptions horizontalCentered="1" headings="1"/>
  <pageMargins left="0.2" right="0.2" top="0.5" bottom="0.75" header="0.3" footer="0.25"/>
  <pageSetup scale="72" orientation="landscape" r:id="rId3"/>
  <headerFooter>
    <oddFooter>&amp;CPage &amp;P of &amp;N&amp;R&amp;A
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8"/>
  <sheetViews>
    <sheetView zoomScaleNormal="100" workbookViewId="0">
      <selection activeCell="F21" sqref="F21"/>
    </sheetView>
  </sheetViews>
  <sheetFormatPr defaultColWidth="9.140625" defaultRowHeight="9"/>
  <cols>
    <col min="1" max="1" width="2.5703125" style="203" customWidth="1"/>
    <col min="2" max="2" width="1.140625" style="203" customWidth="1"/>
    <col min="3" max="3" width="3.85546875" style="203" customWidth="1"/>
    <col min="4" max="4" width="17.85546875" style="203" customWidth="1"/>
    <col min="5" max="5" width="5.7109375" style="203" customWidth="1"/>
    <col min="6" max="6" width="7.7109375" style="203" customWidth="1"/>
    <col min="7" max="7" width="19" style="203" customWidth="1"/>
    <col min="8" max="8" width="2.7109375" style="203" customWidth="1"/>
    <col min="9" max="9" width="14.140625" style="203" customWidth="1"/>
    <col min="10" max="10" width="6.140625" style="203" customWidth="1"/>
    <col min="11" max="11" width="1" style="203" customWidth="1"/>
    <col min="12" max="13" width="15.140625" style="203" customWidth="1"/>
    <col min="14" max="14" width="16.42578125" style="203" customWidth="1"/>
    <col min="15" max="15" width="13.42578125" style="203" customWidth="1"/>
    <col min="16" max="16" width="2.5703125" style="203" customWidth="1"/>
    <col min="17" max="17" width="14.85546875" style="203" customWidth="1"/>
    <col min="18" max="18" width="2.5703125" style="203" customWidth="1"/>
    <col min="19" max="19" width="13.7109375" style="203" customWidth="1"/>
    <col min="20" max="20" width="1.7109375" style="203" customWidth="1"/>
    <col min="21" max="21" width="1.140625" style="203" customWidth="1"/>
    <col min="22" max="22" width="9.140625" style="203"/>
    <col min="23" max="23" width="7.7109375" style="203" bestFit="1" customWidth="1"/>
    <col min="24" max="16384" width="9.140625" style="203"/>
  </cols>
  <sheetData>
    <row r="1" spans="2:21" ht="9" customHeight="1">
      <c r="O1" s="204"/>
      <c r="P1" s="204"/>
      <c r="Q1" s="204"/>
      <c r="R1" s="204"/>
      <c r="S1" s="204"/>
      <c r="T1" s="204"/>
    </row>
    <row r="2" spans="2:21" ht="9" customHeight="1" thickBot="1"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</row>
    <row r="3" spans="2:21" ht="9" customHeight="1">
      <c r="B3" s="206"/>
      <c r="C3" s="207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9"/>
    </row>
    <row r="4" spans="2:21" ht="9.75" customHeight="1">
      <c r="B4" s="210"/>
      <c r="C4" s="205"/>
      <c r="D4" s="205"/>
      <c r="E4" s="205"/>
      <c r="F4" s="205"/>
      <c r="G4" s="205"/>
      <c r="H4" s="205"/>
      <c r="I4" s="205"/>
      <c r="J4" s="205"/>
      <c r="K4" s="205"/>
      <c r="L4" s="914" t="s">
        <v>557</v>
      </c>
      <c r="M4" s="205"/>
      <c r="N4" s="205"/>
      <c r="O4" s="205"/>
      <c r="P4" s="205"/>
      <c r="Q4" s="205"/>
      <c r="R4" s="205"/>
      <c r="S4" s="205"/>
      <c r="T4" s="205"/>
      <c r="U4" s="212"/>
    </row>
    <row r="5" spans="2:21" ht="9.75" customHeight="1">
      <c r="B5" s="210"/>
      <c r="C5" s="205"/>
      <c r="D5" s="205"/>
      <c r="E5" s="205"/>
      <c r="F5" s="205"/>
      <c r="G5" s="205"/>
      <c r="H5" s="205"/>
      <c r="I5" s="205"/>
      <c r="J5" s="205"/>
      <c r="K5" s="205"/>
      <c r="L5" s="914" t="s">
        <v>223</v>
      </c>
      <c r="M5" s="205"/>
      <c r="N5" s="205"/>
      <c r="O5" s="205"/>
      <c r="P5" s="205"/>
      <c r="Q5" s="205"/>
      <c r="R5" s="205"/>
      <c r="S5" s="205"/>
      <c r="T5" s="205"/>
      <c r="U5" s="212"/>
    </row>
    <row r="6" spans="2:21" ht="9.75" customHeight="1">
      <c r="B6" s="210"/>
      <c r="C6" s="205"/>
      <c r="D6" s="205"/>
      <c r="E6" s="205"/>
      <c r="F6" s="205"/>
      <c r="G6" s="205"/>
      <c r="H6" s="205"/>
      <c r="I6" s="205"/>
      <c r="J6" s="205"/>
      <c r="K6" s="205"/>
      <c r="L6" s="914" t="s">
        <v>292</v>
      </c>
      <c r="M6" s="205"/>
      <c r="N6" s="205"/>
      <c r="O6" s="205"/>
      <c r="P6" s="205"/>
      <c r="Q6" s="205"/>
      <c r="R6" s="205"/>
      <c r="S6" s="205"/>
      <c r="T6" s="205"/>
      <c r="U6" s="212"/>
    </row>
    <row r="7" spans="2:21" ht="9.75" customHeight="1">
      <c r="B7" s="210"/>
      <c r="C7" s="205"/>
      <c r="D7" s="205"/>
      <c r="E7" s="205"/>
      <c r="F7" s="205"/>
      <c r="G7" s="205"/>
      <c r="H7" s="205"/>
      <c r="I7" s="205"/>
      <c r="J7" s="205"/>
      <c r="K7" s="205"/>
      <c r="L7" s="213"/>
      <c r="M7" s="205"/>
      <c r="N7" s="205"/>
      <c r="O7" s="205"/>
      <c r="P7" s="205"/>
      <c r="Q7" s="205"/>
      <c r="R7" s="205"/>
      <c r="S7" s="205"/>
      <c r="T7" s="205"/>
      <c r="U7" s="212"/>
    </row>
    <row r="8" spans="2:21" ht="9.75" customHeight="1">
      <c r="B8" s="210"/>
      <c r="C8" s="948" t="s">
        <v>154</v>
      </c>
      <c r="D8" s="949"/>
      <c r="E8" s="205"/>
      <c r="F8" s="205"/>
      <c r="G8" s="205"/>
      <c r="H8" s="205"/>
      <c r="I8" s="205"/>
      <c r="J8" s="205"/>
      <c r="K8" s="205"/>
      <c r="L8" s="213"/>
      <c r="M8" s="205"/>
      <c r="N8" s="205"/>
      <c r="O8" s="205"/>
      <c r="P8" s="205"/>
      <c r="Q8" s="205"/>
      <c r="R8" s="205"/>
      <c r="S8" s="205"/>
      <c r="T8" s="205"/>
      <c r="U8" s="212"/>
    </row>
    <row r="9" spans="2:21" ht="9.75" customHeight="1">
      <c r="B9" s="210"/>
      <c r="C9" s="214"/>
      <c r="D9" s="214"/>
      <c r="E9" s="205"/>
      <c r="F9" s="205"/>
      <c r="G9" s="205"/>
      <c r="H9" s="205"/>
      <c r="I9" s="205"/>
      <c r="J9" s="205"/>
      <c r="K9" s="205"/>
      <c r="L9" s="213"/>
      <c r="M9" s="205"/>
      <c r="N9" s="205"/>
      <c r="O9" s="205"/>
      <c r="P9" s="205"/>
      <c r="Q9" s="205"/>
      <c r="R9" s="205"/>
      <c r="S9" s="205"/>
      <c r="T9" s="205"/>
      <c r="U9" s="212"/>
    </row>
    <row r="10" spans="2:21" ht="9.75" customHeight="1">
      <c r="B10" s="215"/>
      <c r="C10" s="216"/>
      <c r="D10" s="216"/>
      <c r="E10" s="217"/>
      <c r="F10" s="217"/>
      <c r="G10" s="217"/>
      <c r="H10" s="217"/>
      <c r="I10" s="217"/>
      <c r="J10" s="217"/>
      <c r="K10" s="217"/>
      <c r="L10" s="218"/>
      <c r="M10" s="217"/>
      <c r="N10" s="217"/>
      <c r="O10" s="217"/>
      <c r="P10" s="217"/>
      <c r="Q10" s="217"/>
      <c r="R10" s="217"/>
      <c r="S10" s="217"/>
      <c r="T10" s="217"/>
      <c r="U10" s="219"/>
    </row>
    <row r="11" spans="2:21">
      <c r="B11" s="210"/>
      <c r="C11" s="220" t="s">
        <v>286</v>
      </c>
      <c r="D11" s="221" t="s">
        <v>272</v>
      </c>
      <c r="E11" s="222"/>
      <c r="F11" s="222"/>
      <c r="G11" s="222"/>
      <c r="H11" s="205"/>
      <c r="I11" s="205"/>
      <c r="J11" s="205"/>
      <c r="K11" s="205"/>
      <c r="L11" s="205"/>
      <c r="M11" s="205"/>
      <c r="N11" s="205"/>
      <c r="O11" s="223"/>
      <c r="P11" s="205"/>
      <c r="Q11" s="205"/>
      <c r="R11" s="205"/>
      <c r="S11" s="205"/>
      <c r="T11" s="205"/>
      <c r="U11" s="212"/>
    </row>
    <row r="12" spans="2:21" ht="12.75" customHeight="1">
      <c r="B12" s="210"/>
      <c r="C12" s="205"/>
      <c r="D12" s="950">
        <f>'Exhibit 1a - CPE'!D11</f>
        <v>0</v>
      </c>
      <c r="E12" s="950"/>
      <c r="F12" s="950"/>
      <c r="G12" s="224"/>
      <c r="H12" s="224"/>
      <c r="I12" s="224"/>
      <c r="J12" s="205"/>
      <c r="K12" s="205"/>
      <c r="L12" s="205"/>
      <c r="M12" s="205"/>
      <c r="N12" s="225"/>
      <c r="O12" s="226"/>
      <c r="P12" s="226" t="s">
        <v>273</v>
      </c>
      <c r="Q12" s="227">
        <f>+'Exhibit 1a - CPE'!K11</f>
        <v>0</v>
      </c>
      <c r="R12" s="226"/>
      <c r="S12" s="228"/>
      <c r="T12" s="228"/>
      <c r="U12" s="212"/>
    </row>
    <row r="13" spans="2:21" ht="12.75" customHeight="1">
      <c r="B13" s="210"/>
      <c r="C13" s="205"/>
      <c r="D13" s="950">
        <f>'Exhibit 1a - CPE'!D12</f>
        <v>0</v>
      </c>
      <c r="E13" s="950"/>
      <c r="F13" s="950"/>
      <c r="G13" s="224"/>
      <c r="H13" s="224"/>
      <c r="I13" s="224"/>
      <c r="J13" s="205"/>
      <c r="K13" s="205"/>
      <c r="L13" s="205"/>
      <c r="M13" s="205"/>
      <c r="N13" s="225"/>
      <c r="O13" s="226"/>
      <c r="P13" s="229" t="s">
        <v>274</v>
      </c>
      <c r="Q13" s="227">
        <f>+'Exhibit 1a - CPE'!K12</f>
        <v>0</v>
      </c>
      <c r="R13" s="226"/>
      <c r="S13" s="228"/>
      <c r="T13" s="228"/>
      <c r="U13" s="212"/>
    </row>
    <row r="14" spans="2:21" ht="12.75" customHeight="1">
      <c r="B14" s="210"/>
      <c r="C14" s="205"/>
      <c r="D14" s="950">
        <f>'Exhibit 1a - CPE'!D13</f>
        <v>0</v>
      </c>
      <c r="E14" s="950"/>
      <c r="F14" s="950"/>
      <c r="G14" s="224"/>
      <c r="H14" s="224"/>
      <c r="I14" s="224"/>
      <c r="J14" s="205"/>
      <c r="K14" s="205"/>
      <c r="L14" s="205"/>
      <c r="M14" s="205"/>
      <c r="N14" s="225"/>
      <c r="O14" s="226"/>
      <c r="P14" s="226" t="s">
        <v>275</v>
      </c>
      <c r="Q14" s="227">
        <f>+'Exhibit 1a - CPE'!K13</f>
        <v>0</v>
      </c>
      <c r="R14" s="226"/>
      <c r="S14" s="228"/>
      <c r="T14" s="228"/>
      <c r="U14" s="212"/>
    </row>
    <row r="15" spans="2:21">
      <c r="B15" s="210"/>
      <c r="C15" s="205"/>
      <c r="D15" s="225"/>
      <c r="E15" s="224"/>
      <c r="F15" s="224"/>
      <c r="G15" s="224"/>
      <c r="H15" s="224"/>
      <c r="I15" s="224"/>
      <c r="J15" s="205"/>
      <c r="K15" s="205"/>
      <c r="L15" s="205"/>
      <c r="M15" s="205"/>
      <c r="N15" s="225"/>
      <c r="O15" s="223"/>
      <c r="P15" s="205"/>
      <c r="Q15" s="205"/>
      <c r="R15" s="205"/>
      <c r="S15" s="205"/>
      <c r="T15" s="205"/>
      <c r="U15" s="212"/>
    </row>
    <row r="16" spans="2:21">
      <c r="B16" s="230"/>
      <c r="C16" s="231"/>
      <c r="D16" s="232"/>
      <c r="E16" s="233"/>
      <c r="F16" s="233"/>
      <c r="G16" s="233"/>
      <c r="H16" s="233"/>
      <c r="I16" s="233"/>
      <c r="J16" s="231"/>
      <c r="K16" s="231"/>
      <c r="L16" s="231"/>
      <c r="M16" s="231"/>
      <c r="N16" s="232"/>
      <c r="O16" s="234"/>
      <c r="P16" s="231"/>
      <c r="Q16" s="231"/>
      <c r="R16" s="231"/>
      <c r="S16" s="231"/>
      <c r="T16" s="231"/>
      <c r="U16" s="235"/>
    </row>
    <row r="17" spans="2:21">
      <c r="B17" s="210"/>
      <c r="C17" s="236"/>
      <c r="D17" s="225"/>
      <c r="E17" s="224"/>
      <c r="F17" s="224"/>
      <c r="G17" s="224"/>
      <c r="H17" s="224"/>
      <c r="I17" s="224"/>
      <c r="J17" s="205"/>
      <c r="K17" s="205"/>
      <c r="L17" s="205"/>
      <c r="M17" s="205"/>
      <c r="N17" s="225"/>
      <c r="O17" s="223"/>
      <c r="P17" s="205"/>
      <c r="Q17" s="205"/>
      <c r="R17" s="205"/>
      <c r="S17" s="205"/>
      <c r="T17" s="205"/>
      <c r="U17" s="212"/>
    </row>
    <row r="18" spans="2:21">
      <c r="B18" s="210"/>
      <c r="C18" s="237" t="s">
        <v>287</v>
      </c>
      <c r="D18" s="238" t="s">
        <v>288</v>
      </c>
      <c r="E18" s="224"/>
      <c r="F18" s="224"/>
      <c r="G18" s="224"/>
      <c r="H18" s="224"/>
      <c r="I18" s="224"/>
      <c r="J18" s="205"/>
      <c r="K18" s="205"/>
      <c r="L18" s="205"/>
      <c r="M18" s="205"/>
      <c r="N18" s="225"/>
      <c r="O18" s="223"/>
      <c r="P18" s="205"/>
      <c r="Q18" s="205"/>
      <c r="R18" s="205"/>
      <c r="S18" s="205"/>
      <c r="T18" s="205"/>
      <c r="U18" s="212"/>
    </row>
    <row r="19" spans="2:21">
      <c r="B19" s="210"/>
      <c r="C19" s="205"/>
      <c r="D19" s="225"/>
      <c r="E19" s="224"/>
      <c r="F19" s="224"/>
      <c r="G19" s="224"/>
      <c r="H19" s="224"/>
      <c r="I19" s="224"/>
      <c r="J19" s="205"/>
      <c r="K19" s="205"/>
      <c r="L19" s="205"/>
      <c r="M19" s="205"/>
      <c r="N19" s="225"/>
      <c r="O19" s="223"/>
      <c r="P19" s="205"/>
      <c r="Q19" s="205"/>
      <c r="R19" s="205"/>
      <c r="S19" s="205"/>
      <c r="T19" s="205"/>
      <c r="U19" s="212"/>
    </row>
    <row r="20" spans="2:21" ht="11.25">
      <c r="B20" s="210"/>
      <c r="C20" s="205"/>
      <c r="D20" s="225"/>
      <c r="E20" s="224"/>
      <c r="F20" s="239" t="s">
        <v>277</v>
      </c>
      <c r="G20" s="240">
        <f>+'Exhibit 1a - CPE'!F21</f>
        <v>41821</v>
      </c>
      <c r="H20" s="224"/>
      <c r="I20" s="224"/>
      <c r="J20" s="205"/>
      <c r="K20" s="205"/>
      <c r="L20" s="205"/>
      <c r="M20" s="205"/>
      <c r="N20" s="225"/>
      <c r="O20" s="223"/>
      <c r="P20" s="205"/>
      <c r="Q20" s="205"/>
      <c r="R20" s="205"/>
      <c r="S20" s="205"/>
      <c r="T20" s="205"/>
      <c r="U20" s="212"/>
    </row>
    <row r="21" spans="2:21" ht="11.25">
      <c r="B21" s="210"/>
      <c r="C21" s="205"/>
      <c r="D21" s="225"/>
      <c r="E21" s="224"/>
      <c r="F21" s="239" t="s">
        <v>156</v>
      </c>
      <c r="G21" s="240">
        <f>+'Exhibit 1a - CPE'!F23</f>
        <v>42185</v>
      </c>
      <c r="H21" s="224"/>
      <c r="I21" s="224"/>
      <c r="J21" s="205"/>
      <c r="K21" s="205"/>
      <c r="L21" s="205"/>
      <c r="M21" s="205"/>
      <c r="N21" s="225"/>
      <c r="O21" s="223"/>
      <c r="P21" s="205"/>
      <c r="Q21" s="205"/>
      <c r="R21" s="205"/>
      <c r="S21" s="205"/>
      <c r="T21" s="205"/>
      <c r="U21" s="212"/>
    </row>
    <row r="22" spans="2:21">
      <c r="B22" s="210"/>
      <c r="C22" s="205"/>
      <c r="D22" s="225"/>
      <c r="E22" s="224"/>
      <c r="F22" s="224"/>
      <c r="G22" s="224"/>
      <c r="H22" s="224"/>
      <c r="I22" s="224"/>
      <c r="J22" s="205"/>
      <c r="K22" s="205"/>
      <c r="L22" s="205"/>
      <c r="M22" s="205"/>
      <c r="N22" s="225"/>
      <c r="O22" s="223"/>
      <c r="P22" s="205"/>
      <c r="Q22" s="205"/>
      <c r="R22" s="205"/>
      <c r="S22" s="205"/>
      <c r="T22" s="205"/>
      <c r="U22" s="212"/>
    </row>
    <row r="23" spans="2:21">
      <c r="B23" s="210"/>
      <c r="C23" s="205"/>
      <c r="D23" s="205"/>
      <c r="E23" s="224"/>
      <c r="F23" s="224"/>
      <c r="G23" s="224"/>
      <c r="H23" s="224"/>
      <c r="I23" s="224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12"/>
    </row>
    <row r="24" spans="2:21" ht="15" customHeight="1">
      <c r="B24" s="210"/>
      <c r="C24" s="205"/>
      <c r="D24" s="239" t="s">
        <v>280</v>
      </c>
      <c r="E24" s="951"/>
      <c r="F24" s="951"/>
      <c r="G24" s="951"/>
      <c r="H24" s="951"/>
      <c r="I24" s="951"/>
      <c r="J24" s="952"/>
      <c r="K24" s="951"/>
      <c r="L24" s="951"/>
      <c r="M24" s="953">
        <f>+'Exhibit 1a - CPE'!J68</f>
        <v>0</v>
      </c>
      <c r="N24" s="953"/>
      <c r="O24" s="205"/>
      <c r="P24" s="205"/>
      <c r="Q24" s="205"/>
      <c r="R24" s="205"/>
      <c r="S24" s="947"/>
      <c r="T24" s="947"/>
      <c r="U24" s="212"/>
    </row>
    <row r="25" spans="2:21" ht="10.5" customHeight="1">
      <c r="B25" s="210"/>
      <c r="C25" s="205"/>
      <c r="D25" s="239"/>
      <c r="E25" s="241" t="s">
        <v>342</v>
      </c>
      <c r="F25" s="241"/>
      <c r="G25" s="241"/>
      <c r="H25" s="241"/>
      <c r="I25" s="241"/>
      <c r="J25" s="241" t="s">
        <v>157</v>
      </c>
      <c r="K25" s="241"/>
      <c r="L25" s="241"/>
      <c r="M25" s="205"/>
      <c r="N25" s="205" t="s">
        <v>158</v>
      </c>
      <c r="O25" s="205"/>
      <c r="P25" s="205"/>
      <c r="Q25" s="205"/>
      <c r="R25" s="205"/>
      <c r="S25" s="205"/>
      <c r="T25" s="205"/>
      <c r="U25" s="212"/>
    </row>
    <row r="26" spans="2:21">
      <c r="B26" s="210"/>
      <c r="C26" s="205"/>
      <c r="D26" s="239"/>
      <c r="E26" s="241"/>
      <c r="F26" s="241"/>
      <c r="G26" s="241"/>
      <c r="H26" s="241"/>
      <c r="I26" s="241"/>
      <c r="J26" s="241"/>
      <c r="K26" s="241"/>
      <c r="L26" s="241"/>
      <c r="M26" s="205"/>
      <c r="N26" s="205"/>
      <c r="O26" s="205"/>
      <c r="P26" s="205"/>
      <c r="Q26" s="205"/>
      <c r="R26" s="205"/>
      <c r="S26" s="205"/>
      <c r="T26" s="205"/>
      <c r="U26" s="212"/>
    </row>
    <row r="27" spans="2:21" ht="11.25" customHeight="1">
      <c r="B27" s="210"/>
      <c r="C27" s="205"/>
      <c r="D27" s="239" t="s">
        <v>343</v>
      </c>
      <c r="E27" s="951"/>
      <c r="F27" s="951"/>
      <c r="G27" s="951"/>
      <c r="H27" s="242"/>
      <c r="I27" s="243" t="s">
        <v>159</v>
      </c>
      <c r="J27" s="951"/>
      <c r="K27" s="951"/>
      <c r="L27" s="951"/>
      <c r="M27" s="205"/>
      <c r="N27" s="205"/>
      <c r="O27" s="205"/>
      <c r="P27" s="205"/>
      <c r="Q27" s="205"/>
      <c r="R27" s="205"/>
      <c r="S27" s="947"/>
      <c r="T27" s="947"/>
      <c r="U27" s="212"/>
    </row>
    <row r="28" spans="2:21">
      <c r="B28" s="210"/>
      <c r="C28" s="205"/>
      <c r="D28" s="239"/>
      <c r="E28" s="241"/>
      <c r="F28" s="241"/>
      <c r="G28" s="241"/>
      <c r="H28" s="241"/>
      <c r="I28" s="241"/>
      <c r="J28" s="241"/>
      <c r="K28" s="241"/>
      <c r="L28" s="241"/>
      <c r="M28" s="205"/>
      <c r="N28" s="205"/>
      <c r="O28" s="205"/>
      <c r="P28" s="205"/>
      <c r="Q28" s="205"/>
      <c r="R28" s="205"/>
      <c r="S28" s="205"/>
      <c r="T28" s="205"/>
      <c r="U28" s="212"/>
    </row>
    <row r="29" spans="2:21" ht="15">
      <c r="B29" s="210"/>
      <c r="C29" s="205"/>
      <c r="D29" s="239" t="s">
        <v>160</v>
      </c>
      <c r="E29" s="954"/>
      <c r="F29" s="954"/>
      <c r="G29" s="954"/>
      <c r="H29" s="244"/>
      <c r="I29" s="243" t="s">
        <v>161</v>
      </c>
      <c r="J29" s="951"/>
      <c r="K29" s="951"/>
      <c r="L29" s="951"/>
      <c r="M29" s="205"/>
      <c r="N29" s="205"/>
      <c r="O29" s="205"/>
      <c r="P29" s="205"/>
      <c r="Q29" s="205"/>
      <c r="R29" s="205"/>
      <c r="S29" s="205"/>
      <c r="T29" s="205"/>
      <c r="U29" s="212"/>
    </row>
    <row r="30" spans="2:21">
      <c r="B30" s="210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12"/>
    </row>
    <row r="31" spans="2:21">
      <c r="B31" s="210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12"/>
    </row>
    <row r="32" spans="2:21" ht="9" customHeight="1">
      <c r="B32" s="245">
        <v>3</v>
      </c>
      <c r="C32" s="246" t="s">
        <v>289</v>
      </c>
      <c r="D32" s="217"/>
      <c r="E32" s="247" t="s">
        <v>290</v>
      </c>
      <c r="F32" s="217"/>
      <c r="G32" s="217"/>
      <c r="H32" s="217"/>
      <c r="I32" s="217"/>
      <c r="J32" s="217"/>
      <c r="K32" s="248"/>
      <c r="L32" s="249" t="s">
        <v>291</v>
      </c>
      <c r="M32" s="250"/>
      <c r="N32" s="251"/>
      <c r="O32" s="251"/>
      <c r="P32" s="217"/>
      <c r="Q32" s="217"/>
      <c r="R32" s="217"/>
      <c r="S32" s="252"/>
      <c r="T32" s="251"/>
      <c r="U32" s="253"/>
    </row>
    <row r="33" spans="2:23" ht="9" customHeight="1">
      <c r="B33" s="210"/>
      <c r="C33" s="205"/>
      <c r="D33" s="205"/>
      <c r="E33" s="254"/>
      <c r="F33" s="205"/>
      <c r="G33" s="205"/>
      <c r="H33" s="205"/>
      <c r="I33" s="205"/>
      <c r="J33" s="205"/>
      <c r="K33" s="255"/>
      <c r="L33" s="254"/>
      <c r="M33" s="256"/>
      <c r="N33" s="205"/>
      <c r="O33" s="205"/>
      <c r="P33" s="205"/>
      <c r="Q33" s="205"/>
      <c r="R33" s="205"/>
      <c r="S33" s="224"/>
      <c r="T33" s="205"/>
      <c r="U33" s="212"/>
    </row>
    <row r="34" spans="2:23" ht="9" customHeight="1">
      <c r="B34" s="210"/>
      <c r="C34" s="257" t="str">
        <f>'Exhibit 1a - CPE'!C27</f>
        <v xml:space="preserve"> [     ]</v>
      </c>
      <c r="D34" s="205" t="s">
        <v>168</v>
      </c>
      <c r="E34" s="254"/>
      <c r="F34" s="258" t="s">
        <v>228</v>
      </c>
      <c r="G34" s="205"/>
      <c r="H34" s="205"/>
      <c r="I34" s="205"/>
      <c r="J34" s="205"/>
      <c r="K34" s="255"/>
      <c r="L34" s="254"/>
      <c r="M34" s="257" t="s">
        <v>165</v>
      </c>
      <c r="N34" s="205"/>
      <c r="O34" s="205"/>
      <c r="P34" s="205"/>
      <c r="Q34" s="205"/>
      <c r="R34" s="205"/>
      <c r="S34" s="205"/>
      <c r="T34" s="224"/>
      <c r="U34" s="259"/>
    </row>
    <row r="35" spans="2:23" ht="12.75" customHeight="1" thickBot="1">
      <c r="B35" s="210"/>
      <c r="C35" s="257" t="s">
        <v>165</v>
      </c>
      <c r="D35" s="257" t="s">
        <v>165</v>
      </c>
      <c r="E35" s="254"/>
      <c r="F35" s="205"/>
      <c r="G35" s="239" t="s">
        <v>336</v>
      </c>
      <c r="H35" s="205"/>
      <c r="I35" s="260">
        <f>+'Exhibit 5 -Exp. Summary - COA '!Y20+'Exhibit 5 -Exp. Summary - COA '!Y27+'Exhibit 5 -Exp. Summary - COA '!Y32</f>
        <v>0</v>
      </c>
      <c r="J35" s="205"/>
      <c r="K35" s="255"/>
      <c r="L35" s="261"/>
      <c r="M35" s="205"/>
      <c r="N35" s="205"/>
      <c r="O35" s="262" t="s">
        <v>282</v>
      </c>
      <c r="P35" s="205"/>
      <c r="Q35" s="262" t="s">
        <v>281</v>
      </c>
      <c r="R35" s="205"/>
      <c r="S35" s="262" t="s">
        <v>283</v>
      </c>
      <c r="T35" s="205"/>
      <c r="U35" s="259"/>
    </row>
    <row r="36" spans="2:23" ht="9" customHeight="1" thickTop="1">
      <c r="B36" s="210"/>
      <c r="C36" s="257" t="str">
        <f>'Exhibit 1a - CPE'!C29</f>
        <v xml:space="preserve"> [     ]</v>
      </c>
      <c r="D36" s="205" t="s">
        <v>172</v>
      </c>
      <c r="E36" s="254"/>
      <c r="F36" s="205"/>
      <c r="G36" s="205"/>
      <c r="H36" s="205"/>
      <c r="I36" s="263"/>
      <c r="J36" s="205"/>
      <c r="K36" s="255"/>
      <c r="L36" s="264"/>
      <c r="M36" s="205"/>
      <c r="N36" s="205"/>
      <c r="O36" s="262" t="s">
        <v>170</v>
      </c>
      <c r="P36" s="205"/>
      <c r="Q36" s="262" t="s">
        <v>269</v>
      </c>
      <c r="R36" s="205"/>
      <c r="S36" s="262" t="s">
        <v>171</v>
      </c>
      <c r="T36" s="205"/>
      <c r="U36" s="259"/>
    </row>
    <row r="37" spans="2:23" ht="12.75" customHeight="1" thickBot="1">
      <c r="B37" s="210"/>
      <c r="C37" s="257"/>
      <c r="D37" s="205"/>
      <c r="E37" s="254"/>
      <c r="F37" s="205"/>
      <c r="G37" s="239" t="s">
        <v>337</v>
      </c>
      <c r="H37" s="205"/>
      <c r="I37" s="260">
        <f>+'Exhibit 5 -Exp. Summary - COA '!Y40+'Exhibit 5 -Exp. Summary - COA '!Y47+'Exhibit 5 -Exp. Summary - COA '!Y51</f>
        <v>0</v>
      </c>
      <c r="J37" s="205"/>
      <c r="K37" s="255"/>
      <c r="L37" s="264"/>
      <c r="M37" s="205"/>
      <c r="N37" s="205"/>
      <c r="O37" s="265" t="s">
        <v>262</v>
      </c>
      <c r="P37" s="205"/>
      <c r="Q37" s="265" t="s">
        <v>270</v>
      </c>
      <c r="R37" s="205"/>
      <c r="S37" s="265" t="s">
        <v>174</v>
      </c>
      <c r="T37" s="205"/>
      <c r="U37" s="259"/>
    </row>
    <row r="38" spans="2:23" ht="9" customHeight="1" thickTop="1">
      <c r="B38" s="210"/>
      <c r="C38" s="211" t="str">
        <f>'Exhibit 1a - CPE'!C31</f>
        <v xml:space="preserve"> [     ]</v>
      </c>
      <c r="D38" s="205" t="s">
        <v>175</v>
      </c>
      <c r="E38" s="254"/>
      <c r="F38" s="205"/>
      <c r="G38" s="205"/>
      <c r="H38" s="205"/>
      <c r="I38" s="263"/>
      <c r="J38" s="205"/>
      <c r="K38" s="255"/>
      <c r="L38" s="264"/>
      <c r="M38" s="205"/>
      <c r="N38" s="205"/>
      <c r="O38" s="265"/>
      <c r="P38" s="205"/>
      <c r="Q38" s="265"/>
      <c r="R38" s="205"/>
      <c r="S38" s="265"/>
      <c r="T38" s="205"/>
      <c r="U38" s="259"/>
    </row>
    <row r="39" spans="2:23" ht="13.5" customHeight="1" thickBot="1">
      <c r="B39" s="210"/>
      <c r="C39" s="257" t="s">
        <v>165</v>
      </c>
      <c r="D39" s="257" t="s">
        <v>165</v>
      </c>
      <c r="E39" s="254"/>
      <c r="F39" s="205"/>
      <c r="G39" s="239" t="s">
        <v>338</v>
      </c>
      <c r="H39" s="205"/>
      <c r="I39" s="260">
        <f>+'Exhibit 5 -Exp. Summary - COA '!Y61+'Exhibit 5 -Exp. Summary - COA '!Y69+'Exhibit 5 -Exp. Summary - COA '!Y73</f>
        <v>0</v>
      </c>
      <c r="J39" s="205"/>
      <c r="K39" s="255"/>
      <c r="L39" s="254"/>
      <c r="M39" s="205"/>
      <c r="N39" s="266" t="s">
        <v>482</v>
      </c>
      <c r="O39" s="267" t="e">
        <f>'Exhibit 9a-Direct Med. Settl'!E23</f>
        <v>#DIV/0!</v>
      </c>
      <c r="P39" s="268"/>
      <c r="Q39" s="267" t="e">
        <f>'Exhibit 9a-Direct Med. Settl'!F23</f>
        <v>#DIV/0!</v>
      </c>
      <c r="R39" s="268"/>
      <c r="S39" s="267" t="e">
        <f>'Exhibit 9b-Medicaid Admin Settl'!C21</f>
        <v>#DIV/0!</v>
      </c>
      <c r="T39" s="224"/>
      <c r="U39" s="212"/>
    </row>
    <row r="40" spans="2:23" ht="15" customHeight="1" thickTop="1">
      <c r="B40" s="210"/>
      <c r="C40" s="205"/>
      <c r="D40" s="205"/>
      <c r="E40" s="254"/>
      <c r="F40" s="205"/>
      <c r="G40" s="205"/>
      <c r="H40" s="205"/>
      <c r="I40" s="263"/>
      <c r="J40" s="205"/>
      <c r="K40" s="255"/>
      <c r="L40" s="254"/>
      <c r="M40" s="205"/>
      <c r="N40" s="266" t="s">
        <v>483</v>
      </c>
      <c r="O40" s="267" t="e">
        <f>'Exhibit 9a-Direct Med. Settl'!E20</f>
        <v>#DIV/0!</v>
      </c>
      <c r="P40" s="268"/>
      <c r="Q40" s="267" t="e">
        <f>'Exhibit 9a-Direct Med. Settl'!F20</f>
        <v>#DIV/0!</v>
      </c>
      <c r="R40" s="268"/>
      <c r="S40" s="267" t="e">
        <f>'Exhibit 9b-Medicaid Admin Settl'!C18</f>
        <v>#DIV/0!</v>
      </c>
      <c r="T40" s="224"/>
      <c r="U40" s="212"/>
      <c r="W40" s="269"/>
    </row>
    <row r="41" spans="2:23" ht="13.5" customHeight="1" thickBot="1">
      <c r="B41" s="210"/>
      <c r="C41" s="257"/>
      <c r="D41" s="205"/>
      <c r="E41" s="254"/>
      <c r="F41" s="205"/>
      <c r="G41" s="239" t="s">
        <v>339</v>
      </c>
      <c r="H41" s="205"/>
      <c r="I41" s="260">
        <f>+'Exhibit 5 -Exp. Summary - COA '!Y78+'Exhibit 5 -Exp. Summary - COA '!Y89+'Exhibit 5 -Exp. Summary - COA '!Y93</f>
        <v>0</v>
      </c>
      <c r="J41" s="205"/>
      <c r="K41" s="255"/>
      <c r="L41" s="254"/>
      <c r="M41" s="205"/>
      <c r="N41" s="266" t="s">
        <v>484</v>
      </c>
      <c r="O41" s="267" t="e">
        <f>'Exhibit 9a-Direct Med. Settl'!E21</f>
        <v>#DIV/0!</v>
      </c>
      <c r="P41" s="268"/>
      <c r="Q41" s="267" t="e">
        <f>'Exhibit 9a-Direct Med. Settl'!F21</f>
        <v>#DIV/0!</v>
      </c>
      <c r="R41" s="268"/>
      <c r="S41" s="267" t="e">
        <f>'Exhibit 9b-Medicaid Admin Settl'!C19</f>
        <v>#DIV/0!</v>
      </c>
      <c r="T41" s="224"/>
      <c r="U41" s="212"/>
    </row>
    <row r="42" spans="2:23" ht="12.75" customHeight="1" thickTop="1">
      <c r="B42" s="210"/>
      <c r="C42" s="257"/>
      <c r="D42" s="205"/>
      <c r="E42" s="254"/>
      <c r="F42" s="205"/>
      <c r="G42" s="205"/>
      <c r="H42" s="205"/>
      <c r="I42" s="263"/>
      <c r="J42" s="205"/>
      <c r="K42" s="255"/>
      <c r="L42" s="254"/>
      <c r="M42" s="205"/>
      <c r="N42" s="266" t="s">
        <v>502</v>
      </c>
      <c r="O42" s="267" t="e">
        <f>'Exhibit 9a-Direct Med. Settl'!E22</f>
        <v>#DIV/0!</v>
      </c>
      <c r="P42" s="268"/>
      <c r="Q42" s="267" t="e">
        <f>'Exhibit 9a-Direct Med. Settl'!F22</f>
        <v>#DIV/0!</v>
      </c>
      <c r="R42" s="268"/>
      <c r="S42" s="267" t="e">
        <f>'Exhibit 9b-Medicaid Admin Settl'!C20</f>
        <v>#DIV/0!</v>
      </c>
      <c r="T42" s="224"/>
      <c r="U42" s="212"/>
    </row>
    <row r="43" spans="2:23" ht="12.75" customHeight="1">
      <c r="B43" s="210"/>
      <c r="C43" s="257"/>
      <c r="D43" s="205"/>
      <c r="E43" s="254"/>
      <c r="F43" s="270"/>
      <c r="I43" s="271"/>
      <c r="J43" s="205"/>
      <c r="K43" s="255"/>
      <c r="L43" s="254"/>
      <c r="M43" s="205"/>
      <c r="N43" s="266"/>
      <c r="O43" s="267"/>
      <c r="P43" s="268"/>
      <c r="Q43" s="267"/>
      <c r="R43" s="268"/>
      <c r="S43" s="267"/>
      <c r="T43" s="224"/>
      <c r="U43" s="212"/>
    </row>
    <row r="44" spans="2:23" ht="13.5" customHeight="1" thickBot="1">
      <c r="B44" s="210"/>
      <c r="C44" s="257"/>
      <c r="D44" s="205"/>
      <c r="E44" s="254"/>
      <c r="F44" s="258"/>
      <c r="G44" s="272" t="s">
        <v>205</v>
      </c>
      <c r="H44" s="205"/>
      <c r="I44" s="273">
        <f>SUM(I35:I41)</f>
        <v>0</v>
      </c>
      <c r="J44" s="205"/>
      <c r="K44" s="255"/>
      <c r="L44" s="254"/>
      <c r="M44" s="205"/>
      <c r="N44" s="274" t="s">
        <v>340</v>
      </c>
      <c r="O44" s="275" t="e">
        <f>SUM(O39:O43)</f>
        <v>#DIV/0!</v>
      </c>
      <c r="P44" s="276"/>
      <c r="Q44" s="275" t="e">
        <f>SUM(Q39:Q43)</f>
        <v>#DIV/0!</v>
      </c>
      <c r="R44" s="276"/>
      <c r="S44" s="275" t="e">
        <f>SUM(S40:S43)</f>
        <v>#DIV/0!</v>
      </c>
      <c r="T44" s="224"/>
      <c r="U44" s="212"/>
    </row>
    <row r="45" spans="2:23" ht="11.25" customHeight="1" thickTop="1">
      <c r="B45" s="210"/>
      <c r="C45" s="257"/>
      <c r="D45" s="205"/>
      <c r="E45" s="254"/>
      <c r="F45" s="205"/>
      <c r="G45" s="205"/>
      <c r="H45" s="205"/>
      <c r="I45" s="277"/>
      <c r="J45" s="205"/>
      <c r="K45" s="255"/>
      <c r="L45" s="254"/>
      <c r="M45" s="205"/>
      <c r="N45" s="274"/>
      <c r="O45" s="278"/>
      <c r="P45" s="276"/>
      <c r="Q45" s="278"/>
      <c r="R45" s="276"/>
      <c r="S45" s="278"/>
      <c r="T45" s="224"/>
      <c r="U45" s="212"/>
    </row>
    <row r="46" spans="2:23" ht="14.25" customHeight="1">
      <c r="B46" s="210"/>
      <c r="C46" s="257"/>
      <c r="D46" s="205"/>
      <c r="E46" s="254"/>
      <c r="F46" s="205"/>
      <c r="G46" s="279"/>
      <c r="H46" s="205"/>
      <c r="I46" s="280"/>
      <c r="J46" s="205"/>
      <c r="K46" s="255"/>
      <c r="L46" s="254"/>
      <c r="M46" s="205"/>
      <c r="N46" s="266" t="s">
        <v>485</v>
      </c>
      <c r="O46" s="281">
        <f>'Exhibit 9a-Direct Med. Settl'!E26</f>
        <v>0</v>
      </c>
      <c r="P46" s="282"/>
      <c r="Q46" s="281">
        <f>'Exhibit 9a-Direct Med. Settl'!F26</f>
        <v>0</v>
      </c>
      <c r="R46" s="268"/>
      <c r="S46" s="281">
        <v>0</v>
      </c>
      <c r="T46" s="205"/>
      <c r="U46" s="212"/>
    </row>
    <row r="47" spans="2:23" ht="12" customHeight="1">
      <c r="B47" s="210"/>
      <c r="C47" s="257"/>
      <c r="D47" s="205"/>
      <c r="E47" s="254"/>
      <c r="F47" s="205"/>
      <c r="G47" s="279"/>
      <c r="H47" s="205"/>
      <c r="I47" s="280"/>
      <c r="J47" s="205"/>
      <c r="K47" s="255"/>
      <c r="L47" s="254"/>
      <c r="M47" s="262"/>
      <c r="N47" s="205"/>
      <c r="O47" s="283"/>
      <c r="P47" s="284"/>
      <c r="Q47" s="283"/>
      <c r="R47" s="284"/>
      <c r="S47" s="284"/>
      <c r="T47" s="205"/>
      <c r="U47" s="212"/>
    </row>
    <row r="48" spans="2:23" ht="16.5" customHeight="1" thickBot="1">
      <c r="B48" s="210"/>
      <c r="C48" s="257"/>
      <c r="D48" s="205"/>
      <c r="E48" s="254"/>
      <c r="F48" s="258"/>
      <c r="G48" s="205"/>
      <c r="H48" s="205"/>
      <c r="I48" s="277"/>
      <c r="J48" s="205"/>
      <c r="K48" s="255"/>
      <c r="L48" s="254"/>
      <c r="M48" s="262"/>
      <c r="N48" s="285" t="s">
        <v>271</v>
      </c>
      <c r="O48" s="275" t="e">
        <f>'Exhibit 9a-Direct Med. Settl'!E27</f>
        <v>#DIV/0!</v>
      </c>
      <c r="P48" s="276"/>
      <c r="Q48" s="275" t="e">
        <f>'Exhibit 9a-Direct Med. Settl'!F27</f>
        <v>#DIV/0!</v>
      </c>
      <c r="R48" s="276"/>
      <c r="S48" s="275">
        <f>'Exhibit 9a-Direct Med. Settl'!H27</f>
        <v>0</v>
      </c>
      <c r="T48" s="205"/>
      <c r="U48" s="212"/>
    </row>
    <row r="49" spans="2:21" ht="12.75" customHeight="1" thickTop="1">
      <c r="B49" s="210"/>
      <c r="C49" s="257"/>
      <c r="D49" s="205"/>
      <c r="E49" s="254"/>
      <c r="F49" s="205"/>
      <c r="G49" s="205"/>
      <c r="H49" s="205"/>
      <c r="I49" s="277"/>
      <c r="J49" s="205"/>
      <c r="K49" s="255"/>
      <c r="L49" s="254"/>
      <c r="M49" s="262"/>
      <c r="N49" s="266"/>
      <c r="O49" s="286"/>
      <c r="P49" s="287"/>
      <c r="Q49" s="286"/>
      <c r="R49" s="287"/>
      <c r="S49" s="287"/>
      <c r="T49" s="205"/>
      <c r="U49" s="212"/>
    </row>
    <row r="50" spans="2:21" ht="12.75" customHeight="1">
      <c r="B50" s="210"/>
      <c r="C50" s="257"/>
      <c r="D50" s="205"/>
      <c r="E50" s="254"/>
      <c r="F50" s="205"/>
      <c r="G50" s="205"/>
      <c r="H50" s="205"/>
      <c r="I50" s="277"/>
      <c r="J50" s="205"/>
      <c r="K50" s="255"/>
      <c r="L50" s="254"/>
      <c r="M50" s="262"/>
      <c r="N50" s="285" t="s">
        <v>70</v>
      </c>
      <c r="O50" s="288">
        <f>'Exhibit 9a-Direct Med. Settl'!E28</f>
        <v>0.65859999999999996</v>
      </c>
      <c r="P50" s="289"/>
      <c r="Q50" s="288" t="e">
        <f>'Exhibit 9a-Direct Med. Settl'!F28</f>
        <v>#DIV/0!</v>
      </c>
      <c r="R50" s="289"/>
      <c r="S50" s="288">
        <f>'Exhibit 9b-Medicaid Admin Settl'!C24</f>
        <v>0.5</v>
      </c>
      <c r="T50" s="205"/>
      <c r="U50" s="212"/>
    </row>
    <row r="51" spans="2:21" ht="12.75" customHeight="1">
      <c r="B51" s="210"/>
      <c r="C51" s="257"/>
      <c r="D51" s="205"/>
      <c r="E51" s="254"/>
      <c r="F51" s="205"/>
      <c r="G51" s="205"/>
      <c r="H51" s="205"/>
      <c r="I51" s="277"/>
      <c r="J51" s="205"/>
      <c r="K51" s="255"/>
      <c r="L51" s="254"/>
      <c r="M51" s="262"/>
      <c r="N51" s="266"/>
      <c r="O51" s="286"/>
      <c r="P51" s="287"/>
      <c r="Q51" s="286"/>
      <c r="R51" s="287"/>
      <c r="S51" s="287"/>
      <c r="T51" s="205"/>
      <c r="U51" s="212"/>
    </row>
    <row r="52" spans="2:21" ht="14.25" customHeight="1" thickBot="1">
      <c r="B52" s="210"/>
      <c r="C52" s="257"/>
      <c r="D52" s="205"/>
      <c r="E52" s="254"/>
      <c r="F52" s="205"/>
      <c r="G52" s="258"/>
      <c r="H52" s="258"/>
      <c r="I52" s="290"/>
      <c r="J52" s="205"/>
      <c r="K52" s="255"/>
      <c r="L52" s="254"/>
      <c r="M52" s="262"/>
      <c r="N52" s="274" t="s">
        <v>69</v>
      </c>
      <c r="O52" s="291" t="e">
        <f>IF(O48&lt;0,O48,O48*O50)</f>
        <v>#DIV/0!</v>
      </c>
      <c r="P52" s="292"/>
      <c r="Q52" s="291" t="e">
        <f>IF(Q48&lt;0,Q48,Q48*Q50)</f>
        <v>#DIV/0!</v>
      </c>
      <c r="R52" s="292"/>
      <c r="S52" s="291">
        <f>IF(S48&lt;0,S48,S48*S50)</f>
        <v>0</v>
      </c>
      <c r="T52" s="205"/>
      <c r="U52" s="212"/>
    </row>
    <row r="53" spans="2:21" ht="15.75" customHeight="1" thickTop="1">
      <c r="B53" s="210"/>
      <c r="C53" s="257"/>
      <c r="D53" s="205"/>
      <c r="E53" s="254"/>
      <c r="F53" s="205"/>
      <c r="G53" s="205"/>
      <c r="H53" s="205"/>
      <c r="I53" s="205"/>
      <c r="J53" s="205"/>
      <c r="K53" s="255"/>
      <c r="L53" s="254"/>
      <c r="M53" s="262"/>
      <c r="N53" s="266"/>
      <c r="O53" s="293"/>
      <c r="P53" s="294"/>
      <c r="Q53" s="294"/>
      <c r="R53" s="294"/>
      <c r="S53" s="294"/>
      <c r="T53" s="205"/>
      <c r="U53" s="212"/>
    </row>
    <row r="54" spans="2:21" ht="12" thickBot="1">
      <c r="B54" s="210"/>
      <c r="C54" s="257"/>
      <c r="D54" s="205"/>
      <c r="E54" s="254"/>
      <c r="F54" s="205"/>
      <c r="G54" s="205"/>
      <c r="H54" s="205"/>
      <c r="I54" s="205"/>
      <c r="J54" s="205"/>
      <c r="K54" s="255"/>
      <c r="L54" s="254"/>
      <c r="M54" s="262"/>
      <c r="N54" s="274"/>
      <c r="O54" s="293"/>
      <c r="P54" s="294"/>
      <c r="Q54" s="295" t="s">
        <v>341</v>
      </c>
      <c r="R54" s="294"/>
      <c r="S54" s="919">
        <f>'Exhibit 9b-Medicaid Admin Settl'!C26</f>
        <v>0</v>
      </c>
      <c r="T54" s="205"/>
      <c r="U54" s="212"/>
    </row>
    <row r="55" spans="2:21" ht="13.5" customHeight="1" thickTop="1">
      <c r="B55" s="210"/>
      <c r="C55" s="257"/>
      <c r="D55" s="205"/>
      <c r="E55" s="254"/>
      <c r="F55" s="205"/>
      <c r="G55" s="205"/>
      <c r="H55" s="205"/>
      <c r="I55" s="205"/>
      <c r="J55" s="205"/>
      <c r="K55" s="255"/>
      <c r="L55" s="254"/>
      <c r="M55" s="262"/>
      <c r="N55" s="266"/>
      <c r="O55" s="293"/>
      <c r="P55" s="294"/>
      <c r="Q55" s="294"/>
      <c r="R55" s="294"/>
      <c r="S55" s="294"/>
      <c r="T55" s="205"/>
      <c r="U55" s="212"/>
    </row>
    <row r="56" spans="2:21" ht="13.5" customHeight="1" thickBot="1">
      <c r="B56" s="210"/>
      <c r="C56" s="257"/>
      <c r="D56" s="205"/>
      <c r="E56" s="254"/>
      <c r="F56" s="205"/>
      <c r="G56" s="205"/>
      <c r="H56" s="205"/>
      <c r="I56" s="205"/>
      <c r="J56" s="205"/>
      <c r="K56" s="255"/>
      <c r="L56" s="254"/>
      <c r="M56" s="262"/>
      <c r="N56" s="266"/>
      <c r="O56" s="296"/>
      <c r="P56" s="292"/>
      <c r="Q56" s="297" t="s">
        <v>293</v>
      </c>
      <c r="R56" s="294"/>
      <c r="S56" s="291">
        <f>S52+S54</f>
        <v>0</v>
      </c>
      <c r="T56" s="205"/>
      <c r="U56" s="212"/>
    </row>
    <row r="57" spans="2:21" ht="14.25" customHeight="1" thickTop="1">
      <c r="B57" s="210"/>
      <c r="C57" s="257"/>
      <c r="D57" s="205"/>
      <c r="E57" s="254"/>
      <c r="F57" s="205"/>
      <c r="G57" s="205"/>
      <c r="H57" s="205"/>
      <c r="I57" s="205"/>
      <c r="J57" s="205"/>
      <c r="K57" s="255"/>
      <c r="L57" s="254"/>
      <c r="M57" s="262"/>
      <c r="N57" s="266"/>
      <c r="O57" s="286"/>
      <c r="P57" s="287"/>
      <c r="Q57" s="287"/>
      <c r="R57" s="287"/>
      <c r="S57" s="287"/>
      <c r="T57" s="205"/>
      <c r="U57" s="212"/>
    </row>
    <row r="58" spans="2:21" ht="12" customHeight="1" thickBot="1">
      <c r="B58" s="298"/>
      <c r="C58" s="299"/>
      <c r="D58" s="299"/>
      <c r="E58" s="300"/>
      <c r="F58" s="299"/>
      <c r="G58" s="299"/>
      <c r="H58" s="299"/>
      <c r="I58" s="299"/>
      <c r="J58" s="299"/>
      <c r="K58" s="301"/>
      <c r="L58" s="300"/>
      <c r="M58" s="302"/>
      <c r="N58" s="299"/>
      <c r="O58" s="299"/>
      <c r="P58" s="299"/>
      <c r="Q58" s="299"/>
      <c r="R58" s="299"/>
      <c r="S58" s="299"/>
      <c r="T58" s="299"/>
      <c r="U58" s="303"/>
    </row>
  </sheetData>
  <sheetProtection password="D4E7" sheet="1" objects="1" scenarios="1" selectLockedCells="1"/>
  <customSheetViews>
    <customSheetView guid="{4E492CDA-AACF-415B-BC57-0E08E64B13EA}" fitToPage="1" hiddenRows="1" topLeftCell="A37">
      <pageMargins left="0" right="0" top="0.5" bottom="0.5" header="0.5" footer="0.25"/>
      <printOptions horizontalCentered="1" headings="1"/>
      <pageSetup scale="74" orientation="landscape" r:id="rId1"/>
      <headerFooter alignWithMargins="0">
        <oddFooter>&amp;LDraft for Discussion
&amp;D&amp;CPage &amp;P of &amp;N&amp;R&amp;A
&amp;F</oddFooter>
      </headerFooter>
    </customSheetView>
    <customSheetView guid="{82786BC8-10EF-4E67-BCBC-790A5B7D8B1A}" fitToPage="1" hiddenRows="1">
      <selection activeCell="A5" sqref="A5"/>
      <pageMargins left="0" right="0" top="0.5" bottom="0.5" header="0.5" footer="0.25"/>
      <printOptions horizontalCentered="1" headings="1"/>
      <pageSetup scale="74" orientation="landscape" r:id="rId2"/>
      <headerFooter alignWithMargins="0">
        <oddFooter>&amp;LDraft for Discussion
&amp;D&amp;CPage &amp;P of &amp;N&amp;R&amp;A
&amp;F</oddFooter>
      </headerFooter>
    </customSheetView>
  </customSheetViews>
  <mergeCells count="13">
    <mergeCell ref="J29:L29"/>
    <mergeCell ref="J24:L24"/>
    <mergeCell ref="M24:N24"/>
    <mergeCell ref="E24:I24"/>
    <mergeCell ref="E27:G27"/>
    <mergeCell ref="E29:G29"/>
    <mergeCell ref="J27:L27"/>
    <mergeCell ref="S27:T27"/>
    <mergeCell ref="S24:T24"/>
    <mergeCell ref="C8:D8"/>
    <mergeCell ref="D12:F12"/>
    <mergeCell ref="D13:F13"/>
    <mergeCell ref="D14:F14"/>
  </mergeCells>
  <phoneticPr fontId="37" type="noConversion"/>
  <printOptions horizontalCentered="1" headings="1"/>
  <pageMargins left="0" right="0" top="0.5" bottom="0.5" header="0.5" footer="0.25"/>
  <pageSetup scale="76" orientation="landscape" r:id="rId3"/>
  <headerFooter alignWithMargins="0">
    <oddFooter xml:space="preserve">&amp;CPage &amp;P of &amp;N&amp;R&amp;A
&amp;F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showGridLines="0" zoomScale="75" zoomScaleNormal="75" workbookViewId="0">
      <selection activeCell="F21" sqref="F21"/>
    </sheetView>
  </sheetViews>
  <sheetFormatPr defaultColWidth="9.140625" defaultRowHeight="12.75"/>
  <cols>
    <col min="1" max="1" width="2" style="81" customWidth="1"/>
    <col min="2" max="2" width="117.85546875" style="81" customWidth="1"/>
    <col min="3" max="3" width="29.140625" style="81" bestFit="1" customWidth="1"/>
    <col min="4" max="4" width="19.5703125" style="81" customWidth="1"/>
    <col min="5" max="5" width="13.85546875" style="81" customWidth="1"/>
    <col min="6" max="16384" width="9.140625" style="81"/>
  </cols>
  <sheetData>
    <row r="1" spans="1:5" ht="15.75" customHeight="1">
      <c r="A1" s="12" t="str">
        <f>'Exhibit 1b-Cost Report Summary'!L4</f>
        <v>North Carolina Division of Medical Assistance</v>
      </c>
      <c r="B1" s="122"/>
      <c r="C1" s="122"/>
      <c r="D1" s="122"/>
      <c r="E1" s="13"/>
    </row>
    <row r="2" spans="1:5" ht="15.75" customHeight="1">
      <c r="A2" s="14" t="str">
        <f>'Exhibit 1b-Cost Report Summary'!L5</f>
        <v xml:space="preserve">Local Health Department Cost Report </v>
      </c>
      <c r="B2" s="38"/>
      <c r="C2" s="38" t="s">
        <v>369</v>
      </c>
      <c r="D2" s="123">
        <f>+'Exhibit 1a - CPE'!K12</f>
        <v>0</v>
      </c>
      <c r="E2" s="15"/>
    </row>
    <row r="3" spans="1:5" ht="15.75" customHeight="1">
      <c r="A3" s="98">
        <f>+'Exhibit 1a - CPE'!D11</f>
        <v>0</v>
      </c>
      <c r="B3" s="38"/>
      <c r="C3" s="38" t="s">
        <v>370</v>
      </c>
      <c r="D3" s="123">
        <f>+'Exhibit 1a - CPE'!K11</f>
        <v>0</v>
      </c>
      <c r="E3" s="15"/>
    </row>
    <row r="4" spans="1:5" s="308" customFormat="1" ht="15.75" customHeight="1">
      <c r="A4" s="957" t="s">
        <v>180</v>
      </c>
      <c r="B4" s="958"/>
      <c r="C4" s="958"/>
      <c r="D4" s="958"/>
      <c r="E4" s="959"/>
    </row>
    <row r="5" spans="1:5" ht="15.75" customHeight="1">
      <c r="A5" s="17"/>
      <c r="B5" s="124"/>
      <c r="C5" s="124"/>
      <c r="D5" s="124"/>
      <c r="E5" s="18"/>
    </row>
    <row r="6" spans="1:5" ht="15.75" customHeight="1">
      <c r="A6" s="16"/>
      <c r="B6" s="38" t="s">
        <v>303</v>
      </c>
      <c r="C6" s="38"/>
      <c r="D6" s="38"/>
      <c r="E6" s="15"/>
    </row>
    <row r="7" spans="1:5" ht="15.75" customHeight="1">
      <c r="A7" s="16"/>
      <c r="B7" s="120" t="s">
        <v>298</v>
      </c>
      <c r="C7" s="125">
        <f>'Exhibit 1a - CPE'!F21</f>
        <v>41821</v>
      </c>
      <c r="D7" s="38"/>
      <c r="E7" s="15"/>
    </row>
    <row r="8" spans="1:5" ht="15.75" customHeight="1">
      <c r="A8" s="16"/>
      <c r="B8" s="120" t="s">
        <v>299</v>
      </c>
      <c r="C8" s="125">
        <f>'Exhibit 1a - CPE'!F23</f>
        <v>42185</v>
      </c>
      <c r="D8" s="38"/>
      <c r="E8" s="15"/>
    </row>
    <row r="9" spans="1:5" ht="15.75" customHeight="1">
      <c r="A9" s="40"/>
      <c r="B9" s="126"/>
      <c r="C9" s="126"/>
      <c r="D9" s="126"/>
      <c r="E9" s="39"/>
    </row>
    <row r="10" spans="1:5" ht="15.75" customHeight="1">
      <c r="A10" s="16"/>
      <c r="B10" s="38"/>
      <c r="C10" s="38"/>
      <c r="D10" s="38"/>
      <c r="E10" s="15"/>
    </row>
    <row r="11" spans="1:5" ht="15.75">
      <c r="A11" s="955" t="s">
        <v>154</v>
      </c>
      <c r="B11" s="956"/>
      <c r="C11" s="114"/>
      <c r="D11" s="114"/>
      <c r="E11" s="116"/>
    </row>
    <row r="12" spans="1:5" ht="15.75">
      <c r="A12" s="20"/>
      <c r="B12" s="11"/>
      <c r="C12" s="11"/>
      <c r="D12" s="11"/>
      <c r="E12" s="19"/>
    </row>
    <row r="13" spans="1:5" s="308" customFormat="1" ht="15.75">
      <c r="A13" s="767"/>
      <c r="B13" s="768" t="s">
        <v>551</v>
      </c>
      <c r="C13" s="769" t="s">
        <v>295</v>
      </c>
      <c r="D13" s="605"/>
      <c r="E13" s="479"/>
    </row>
    <row r="14" spans="1:5" ht="15.75">
      <c r="A14" s="41"/>
      <c r="B14" s="1" t="s">
        <v>552</v>
      </c>
      <c r="C14" s="746"/>
      <c r="D14" s="11"/>
      <c r="E14" s="19"/>
    </row>
    <row r="15" spans="1:5" ht="15.75">
      <c r="A15" s="41"/>
      <c r="B15" s="1" t="s">
        <v>553</v>
      </c>
      <c r="C15" s="747"/>
      <c r="D15" s="11"/>
      <c r="E15" s="19"/>
    </row>
    <row r="16" spans="1:5" ht="15.75">
      <c r="A16" s="41"/>
      <c r="B16" s="1" t="s">
        <v>554</v>
      </c>
      <c r="C16" s="21" t="e">
        <f>C14/C15</f>
        <v>#DIV/0!</v>
      </c>
      <c r="D16" s="11"/>
      <c r="E16" s="19"/>
    </row>
    <row r="17" spans="1:5" ht="15.75">
      <c r="A17" s="20"/>
      <c r="B17" s="11"/>
      <c r="C17" s="11"/>
      <c r="D17" s="11"/>
      <c r="E17" s="19"/>
    </row>
    <row r="18" spans="1:5" s="308" customFormat="1" ht="15.75">
      <c r="A18" s="767"/>
      <c r="B18" s="768" t="s">
        <v>37</v>
      </c>
      <c r="C18" s="769" t="s">
        <v>264</v>
      </c>
      <c r="D18" s="769" t="s">
        <v>89</v>
      </c>
      <c r="E18" s="479"/>
    </row>
    <row r="19" spans="1:5" ht="15.75">
      <c r="A19" s="41"/>
      <c r="B19" s="1" t="s">
        <v>480</v>
      </c>
      <c r="C19" s="748"/>
      <c r="D19" s="201" t="e">
        <f>C19/C22</f>
        <v>#DIV/0!</v>
      </c>
      <c r="E19" s="19"/>
    </row>
    <row r="20" spans="1:5" ht="15.75">
      <c r="A20" s="41"/>
      <c r="B20" s="1" t="s">
        <v>38</v>
      </c>
      <c r="C20" s="748"/>
      <c r="D20" s="201" t="e">
        <f>C20/C22</f>
        <v>#DIV/0!</v>
      </c>
      <c r="E20" s="19"/>
    </row>
    <row r="21" spans="1:5" ht="15.75">
      <c r="A21" s="41"/>
      <c r="B21" s="1" t="s">
        <v>481</v>
      </c>
      <c r="C21" s="748"/>
      <c r="D21" s="201" t="e">
        <f>C21/C22</f>
        <v>#DIV/0!</v>
      </c>
      <c r="E21" s="19"/>
    </row>
    <row r="22" spans="1:5" ht="15.75">
      <c r="A22" s="41"/>
      <c r="B22" s="8" t="s">
        <v>90</v>
      </c>
      <c r="C22" s="22">
        <f>SUM(C19:C21)</f>
        <v>0</v>
      </c>
      <c r="D22" s="23" t="e">
        <f>SUM(D19:D21)</f>
        <v>#DIV/0!</v>
      </c>
      <c r="E22" s="45"/>
    </row>
    <row r="23" spans="1:5">
      <c r="A23" s="57"/>
      <c r="B23" s="9"/>
      <c r="C23" s="9"/>
      <c r="D23" s="9"/>
      <c r="E23" s="45"/>
    </row>
    <row r="24" spans="1:5">
      <c r="A24" s="57"/>
      <c r="B24" s="9"/>
      <c r="C24" s="9"/>
      <c r="D24" s="9"/>
      <c r="E24" s="45"/>
    </row>
    <row r="25" spans="1:5" s="308" customFormat="1" ht="15.75">
      <c r="A25" s="770"/>
      <c r="B25" s="960" t="s">
        <v>514</v>
      </c>
      <c r="C25" s="960"/>
      <c r="D25" s="313"/>
      <c r="E25" s="316"/>
    </row>
    <row r="26" spans="1:5" ht="15.75">
      <c r="A26" s="57"/>
      <c r="B26" s="54" t="s">
        <v>512</v>
      </c>
      <c r="C26" s="121" t="s">
        <v>88</v>
      </c>
      <c r="D26" s="9"/>
      <c r="E26" s="45"/>
    </row>
    <row r="27" spans="1:5" ht="15.75">
      <c r="A27" s="57"/>
      <c r="B27" s="54" t="s">
        <v>513</v>
      </c>
      <c r="C27" s="55" t="s">
        <v>558</v>
      </c>
      <c r="D27" s="9"/>
      <c r="E27" s="45"/>
    </row>
    <row r="28" spans="1:5" ht="13.5" thickBot="1">
      <c r="A28" s="127"/>
      <c r="B28" s="128"/>
      <c r="C28" s="128"/>
      <c r="D28" s="128"/>
      <c r="E28" s="129"/>
    </row>
    <row r="34" spans="3:3">
      <c r="C34" s="130"/>
    </row>
  </sheetData>
  <sheetProtection password="D4E7" sheet="1" objects="1" scenarios="1" selectLockedCells="1"/>
  <customSheetViews>
    <customSheetView guid="{4E492CDA-AACF-415B-BC57-0E08E64B13EA}" scale="75" showGridLines="0" fitToPage="1">
      <selection activeCell="B26" sqref="B26"/>
      <pageMargins left="0.25" right="0.25" top="0.5" bottom="0.5" header="0.5" footer="0.25"/>
      <printOptions horizontalCentered="1" headings="1"/>
      <pageSetup scale="80" orientation="portrait" r:id="rId1"/>
      <headerFooter alignWithMargins="0">
        <oddFooter>&amp;LDraft for Discussion
&amp;D&amp;CPage &amp;P of &amp;N&amp;R&amp;A
&amp;F</oddFooter>
      </headerFooter>
    </customSheetView>
    <customSheetView guid="{82786BC8-10EF-4E67-BCBC-790A5B7D8B1A}" scale="75" showGridLines="0" fitToPage="1" topLeftCell="A20">
      <selection activeCell="H29" sqref="H29"/>
      <pageMargins left="0.25" right="0.25" top="0.5" bottom="0.5" header="0.5" footer="0.25"/>
      <printOptions horizontalCentered="1" headings="1"/>
      <pageSetup scale="80" orientation="portrait" r:id="rId2"/>
      <headerFooter alignWithMargins="0">
        <oddFooter>&amp;LDraft for Discussion
&amp;D&amp;CPage &amp;P of &amp;N&amp;R&amp;A
&amp;F</oddFooter>
      </headerFooter>
    </customSheetView>
  </customSheetViews>
  <mergeCells count="3">
    <mergeCell ref="A11:B11"/>
    <mergeCell ref="A4:E4"/>
    <mergeCell ref="B25:C25"/>
  </mergeCells>
  <phoneticPr fontId="37" type="noConversion"/>
  <printOptions horizontalCentered="1" headings="1"/>
  <pageMargins left="0.25" right="0.25" top="0.5" bottom="0.5" header="0.5" footer="0.25"/>
  <pageSetup scale="72" orientation="landscape" r:id="rId3"/>
  <headerFooter alignWithMargins="0">
    <oddFooter>&amp;CPage &amp;P of &amp;N&amp;R&amp;A
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1"/>
  <sheetViews>
    <sheetView zoomScale="75" zoomScaleNormal="75" workbookViewId="0">
      <selection activeCell="F21" sqref="F21"/>
    </sheetView>
  </sheetViews>
  <sheetFormatPr defaultColWidth="13.140625" defaultRowHeight="12.75"/>
  <cols>
    <col min="1" max="1" width="13.140625" style="308" customWidth="1"/>
    <col min="2" max="2" width="85.7109375" style="308" customWidth="1"/>
    <col min="3" max="3" width="9.140625" style="361" customWidth="1"/>
    <col min="4" max="5" width="15.140625" style="308" customWidth="1"/>
    <col min="6" max="6" width="14" style="308" customWidth="1"/>
    <col min="7" max="7" width="16" style="308" customWidth="1"/>
    <col min="8" max="8" width="15.140625" style="361" customWidth="1"/>
    <col min="9" max="9" width="15.7109375" style="308" customWidth="1"/>
    <col min="10" max="10" width="8.5703125" style="308" customWidth="1"/>
    <col min="11" max="11" width="15.85546875" style="308" customWidth="1"/>
    <col min="12" max="255" width="9.140625" style="308" customWidth="1"/>
    <col min="256" max="16384" width="13.140625" style="308"/>
  </cols>
  <sheetData>
    <row r="1" spans="1:12" ht="15.75">
      <c r="A1" s="304" t="str">
        <f>'Exhibit 2 - Statistical Infor.'!A1</f>
        <v>North Carolina Division of Medical Assistance</v>
      </c>
      <c r="B1" s="305"/>
      <c r="C1" s="306"/>
      <c r="D1" s="307" t="s">
        <v>165</v>
      </c>
      <c r="E1" s="305"/>
      <c r="F1" s="305"/>
      <c r="H1" s="309" t="s">
        <v>369</v>
      </c>
      <c r="I1" s="961">
        <f>+'Exhibit 1a - CPE'!K12</f>
        <v>0</v>
      </c>
      <c r="J1" s="962"/>
    </row>
    <row r="2" spans="1:12" ht="15.75">
      <c r="A2" s="312" t="str">
        <f>'Exhibit 2 - Statistical Infor.'!A2</f>
        <v xml:space="preserve">Local Health Department Cost Report </v>
      </c>
      <c r="B2" s="313"/>
      <c r="C2" s="314"/>
      <c r="D2" s="315"/>
      <c r="E2" s="313"/>
      <c r="F2" s="313"/>
      <c r="H2" s="309" t="s">
        <v>370</v>
      </c>
      <c r="I2" s="963">
        <f>+'Exhibit 1a - CPE'!K11</f>
        <v>0</v>
      </c>
      <c r="J2" s="964"/>
    </row>
    <row r="3" spans="1:12" ht="15.75">
      <c r="A3" s="317" t="s">
        <v>365</v>
      </c>
      <c r="B3" s="318"/>
      <c r="C3" s="314"/>
      <c r="D3" s="315"/>
      <c r="E3" s="319"/>
      <c r="G3" s="309" t="s">
        <v>371</v>
      </c>
      <c r="H3" s="309" t="s">
        <v>277</v>
      </c>
      <c r="I3" s="965">
        <f>+'Exhibit 1a - CPE'!F21</f>
        <v>41821</v>
      </c>
      <c r="J3" s="966"/>
    </row>
    <row r="4" spans="1:12" ht="15.75">
      <c r="A4" s="321">
        <f>+'Exhibit 1a - CPE'!D11</f>
        <v>0</v>
      </c>
      <c r="B4" s="318"/>
      <c r="C4" s="314"/>
      <c r="D4" s="315"/>
      <c r="E4" s="605"/>
      <c r="F4" s="323"/>
      <c r="G4" s="324"/>
      <c r="H4" s="309" t="s">
        <v>156</v>
      </c>
      <c r="I4" s="967">
        <f>+'Exhibit 1a - CPE'!F23</f>
        <v>42185</v>
      </c>
      <c r="J4" s="968"/>
    </row>
    <row r="5" spans="1:12" ht="15.75">
      <c r="A5" s="325"/>
      <c r="B5" s="326"/>
      <c r="C5" s="327"/>
      <c r="D5" s="328"/>
      <c r="E5" s="329"/>
      <c r="F5" s="330"/>
      <c r="G5" s="330"/>
      <c r="H5" s="330"/>
      <c r="I5" s="330"/>
      <c r="J5" s="331"/>
    </row>
    <row r="6" spans="1:12" ht="15.75">
      <c r="A6" s="970" t="s">
        <v>154</v>
      </c>
      <c r="B6" s="971"/>
      <c r="C6" s="314"/>
      <c r="D6" s="315"/>
      <c r="E6" s="313"/>
      <c r="F6" s="313"/>
      <c r="G6" s="969"/>
      <c r="H6" s="969"/>
      <c r="I6" s="969"/>
      <c r="J6" s="316"/>
    </row>
    <row r="7" spans="1:12">
      <c r="A7" s="332"/>
      <c r="B7" s="313"/>
      <c r="C7" s="314"/>
      <c r="D7" s="314"/>
      <c r="E7" s="314"/>
      <c r="F7" s="314"/>
      <c r="G7" s="313"/>
      <c r="H7" s="314"/>
      <c r="I7" s="313"/>
      <c r="J7" s="333"/>
    </row>
    <row r="8" spans="1:12" ht="15.75">
      <c r="A8" s="317" t="s">
        <v>366</v>
      </c>
      <c r="B8" s="318"/>
      <c r="C8" s="314"/>
      <c r="D8" s="315"/>
      <c r="E8" s="313"/>
      <c r="F8" s="313"/>
      <c r="G8" s="334"/>
      <c r="H8" s="334"/>
      <c r="I8" s="334"/>
      <c r="J8" s="316"/>
    </row>
    <row r="9" spans="1:12" ht="15.75">
      <c r="A9" s="975" t="s">
        <v>53</v>
      </c>
      <c r="B9" s="976"/>
      <c r="C9" s="335"/>
      <c r="D9" s="313"/>
      <c r="E9" s="313"/>
      <c r="F9" s="313"/>
      <c r="G9" s="313"/>
      <c r="H9" s="314"/>
      <c r="I9" s="313"/>
      <c r="J9" s="316"/>
    </row>
    <row r="10" spans="1:12">
      <c r="A10" s="332"/>
      <c r="B10" s="336"/>
      <c r="C10" s="337"/>
      <c r="D10" s="336"/>
      <c r="E10" s="336"/>
      <c r="F10" s="336"/>
      <c r="G10" s="336"/>
      <c r="H10" s="337"/>
      <c r="I10" s="338"/>
      <c r="J10" s="316"/>
    </row>
    <row r="11" spans="1:12" ht="25.5">
      <c r="A11" s="339"/>
      <c r="B11" s="318"/>
      <c r="C11" s="340" t="s">
        <v>181</v>
      </c>
      <c r="D11" s="341" t="s">
        <v>182</v>
      </c>
      <c r="E11" s="342" t="s">
        <v>183</v>
      </c>
      <c r="F11" s="341"/>
      <c r="G11" s="972" t="s">
        <v>184</v>
      </c>
      <c r="H11" s="973"/>
      <c r="I11" s="974"/>
      <c r="J11" s="316"/>
    </row>
    <row r="12" spans="1:12">
      <c r="A12" s="339"/>
      <c r="B12" s="343" t="s">
        <v>201</v>
      </c>
      <c r="C12" s="344" t="s">
        <v>185</v>
      </c>
      <c r="D12" s="341" t="s">
        <v>186</v>
      </c>
      <c r="E12" s="341" t="s">
        <v>187</v>
      </c>
      <c r="F12" s="341" t="s">
        <v>188</v>
      </c>
      <c r="G12" s="341" t="s">
        <v>188</v>
      </c>
      <c r="H12" s="341" t="s">
        <v>189</v>
      </c>
      <c r="I12" s="341" t="s">
        <v>170</v>
      </c>
      <c r="J12" s="345"/>
    </row>
    <row r="13" spans="1:12">
      <c r="A13" s="339"/>
      <c r="B13" s="313"/>
      <c r="C13" s="344" t="s">
        <v>190</v>
      </c>
      <c r="D13" s="346" t="s">
        <v>547</v>
      </c>
      <c r="E13" s="341" t="s">
        <v>191</v>
      </c>
      <c r="F13" s="341" t="s">
        <v>192</v>
      </c>
      <c r="G13" s="341" t="s">
        <v>193</v>
      </c>
      <c r="H13" s="341" t="s">
        <v>344</v>
      </c>
      <c r="I13" s="341" t="s">
        <v>194</v>
      </c>
      <c r="J13" s="347"/>
      <c r="K13" s="348"/>
      <c r="L13" s="349"/>
    </row>
    <row r="14" spans="1:12">
      <c r="A14" s="339"/>
      <c r="B14" s="313"/>
      <c r="C14" s="350"/>
      <c r="D14" s="351"/>
      <c r="E14" s="352"/>
      <c r="F14" s="352"/>
      <c r="G14" s="352"/>
      <c r="H14" s="352" t="s">
        <v>345</v>
      </c>
      <c r="I14" s="352" t="s">
        <v>93</v>
      </c>
      <c r="J14" s="347"/>
      <c r="K14" s="348"/>
      <c r="L14" s="349"/>
    </row>
    <row r="15" spans="1:12">
      <c r="A15" s="339"/>
      <c r="B15" s="313"/>
      <c r="C15" s="344"/>
      <c r="D15" s="353"/>
      <c r="E15" s="353"/>
      <c r="F15" s="353"/>
      <c r="G15" s="353"/>
      <c r="H15" s="341"/>
      <c r="I15" s="353"/>
      <c r="J15" s="316"/>
    </row>
    <row r="16" spans="1:12">
      <c r="A16" s="332"/>
      <c r="B16" s="354" t="s">
        <v>478</v>
      </c>
      <c r="C16" s="355">
        <v>1</v>
      </c>
      <c r="D16" s="749"/>
      <c r="E16" s="356" t="str">
        <f t="shared" ref="E16:E21" si="0">IF(D16=0,"",D16/($D$25-$D$23-$D$22))</f>
        <v/>
      </c>
      <c r="F16" s="356" t="str">
        <f t="shared" ref="F16:F23" si="1">IF(C16=1,E16,"")</f>
        <v/>
      </c>
      <c r="G16" s="357">
        <f>IF(C16=2,E16,0)</f>
        <v>0</v>
      </c>
      <c r="H16" s="358"/>
      <c r="I16" s="357">
        <f>IF(H16&gt;0,H16*G16,0)</f>
        <v>0</v>
      </c>
      <c r="J16" s="359"/>
      <c r="K16" s="360"/>
      <c r="L16" s="361"/>
    </row>
    <row r="17" spans="1:12">
      <c r="A17" s="332"/>
      <c r="B17" s="354" t="s">
        <v>385</v>
      </c>
      <c r="C17" s="355">
        <v>1</v>
      </c>
      <c r="D17" s="749"/>
      <c r="E17" s="356" t="str">
        <f t="shared" si="0"/>
        <v/>
      </c>
      <c r="F17" s="356" t="str">
        <f t="shared" si="1"/>
        <v/>
      </c>
      <c r="G17" s="357">
        <f t="shared" ref="G17:G23" si="2">IF(C17=2,E17,0)</f>
        <v>0</v>
      </c>
      <c r="H17" s="358"/>
      <c r="I17" s="357">
        <f t="shared" ref="I17:I23" si="3">IF(H17&gt;0,H17*G17,0)</f>
        <v>0</v>
      </c>
      <c r="J17" s="359"/>
      <c r="K17" s="360"/>
      <c r="L17" s="361"/>
    </row>
    <row r="18" spans="1:12">
      <c r="A18" s="332"/>
      <c r="B18" s="354" t="s">
        <v>479</v>
      </c>
      <c r="C18" s="355">
        <v>4</v>
      </c>
      <c r="D18" s="749"/>
      <c r="E18" s="356" t="str">
        <f t="shared" si="0"/>
        <v/>
      </c>
      <c r="F18" s="356" t="str">
        <f t="shared" si="1"/>
        <v/>
      </c>
      <c r="G18" s="357">
        <f t="shared" si="2"/>
        <v>0</v>
      </c>
      <c r="H18" s="358"/>
      <c r="I18" s="357">
        <f t="shared" si="3"/>
        <v>0</v>
      </c>
      <c r="J18" s="359"/>
      <c r="K18" s="360"/>
      <c r="L18" s="361"/>
    </row>
    <row r="19" spans="1:12">
      <c r="A19" s="332"/>
      <c r="B19" s="354" t="s">
        <v>384</v>
      </c>
      <c r="C19" s="355">
        <v>4</v>
      </c>
      <c r="D19" s="749"/>
      <c r="E19" s="356" t="str">
        <f t="shared" si="0"/>
        <v/>
      </c>
      <c r="F19" s="356" t="str">
        <f t="shared" si="1"/>
        <v/>
      </c>
      <c r="G19" s="357">
        <f t="shared" si="2"/>
        <v>0</v>
      </c>
      <c r="H19" s="358"/>
      <c r="I19" s="357">
        <f t="shared" si="3"/>
        <v>0</v>
      </c>
      <c r="J19" s="359"/>
      <c r="K19" s="360"/>
      <c r="L19" s="361"/>
    </row>
    <row r="20" spans="1:12">
      <c r="A20" s="332"/>
      <c r="B20" s="354" t="s">
        <v>91</v>
      </c>
      <c r="C20" s="355">
        <v>4</v>
      </c>
      <c r="D20" s="749"/>
      <c r="E20" s="356" t="str">
        <f t="shared" si="0"/>
        <v/>
      </c>
      <c r="F20" s="356" t="str">
        <f t="shared" si="1"/>
        <v/>
      </c>
      <c r="G20" s="357">
        <f t="shared" si="2"/>
        <v>0</v>
      </c>
      <c r="H20" s="358"/>
      <c r="I20" s="357">
        <f t="shared" si="3"/>
        <v>0</v>
      </c>
      <c r="J20" s="359"/>
      <c r="K20" s="360"/>
      <c r="L20" s="361"/>
    </row>
    <row r="21" spans="1:12">
      <c r="A21" s="332"/>
      <c r="B21" s="354" t="s">
        <v>92</v>
      </c>
      <c r="C21" s="355">
        <v>4</v>
      </c>
      <c r="D21" s="749"/>
      <c r="E21" s="356" t="str">
        <f t="shared" si="0"/>
        <v/>
      </c>
      <c r="F21" s="356" t="str">
        <f t="shared" si="1"/>
        <v/>
      </c>
      <c r="G21" s="357">
        <f t="shared" si="2"/>
        <v>0</v>
      </c>
      <c r="H21" s="358"/>
      <c r="I21" s="357">
        <f t="shared" si="3"/>
        <v>0</v>
      </c>
      <c r="J21" s="359"/>
      <c r="K21" s="360"/>
      <c r="L21" s="361"/>
    </row>
    <row r="22" spans="1:12">
      <c r="A22" s="332"/>
      <c r="B22" s="354" t="s">
        <v>68</v>
      </c>
      <c r="C22" s="355">
        <v>3</v>
      </c>
      <c r="D22" s="749"/>
      <c r="E22" s="357"/>
      <c r="F22" s="356" t="str">
        <f t="shared" si="1"/>
        <v/>
      </c>
      <c r="G22" s="357">
        <f t="shared" si="2"/>
        <v>0</v>
      </c>
      <c r="H22" s="358"/>
      <c r="I22" s="357">
        <f t="shared" si="3"/>
        <v>0</v>
      </c>
      <c r="J22" s="359"/>
      <c r="K22" s="362"/>
      <c r="L22" s="361"/>
    </row>
    <row r="23" spans="1:12">
      <c r="A23" s="363"/>
      <c r="B23" s="354" t="s">
        <v>368</v>
      </c>
      <c r="C23" s="355">
        <v>3</v>
      </c>
      <c r="D23" s="749"/>
      <c r="E23" s="357"/>
      <c r="F23" s="356" t="str">
        <f t="shared" si="1"/>
        <v/>
      </c>
      <c r="G23" s="357">
        <f t="shared" si="2"/>
        <v>0</v>
      </c>
      <c r="H23" s="358"/>
      <c r="I23" s="357">
        <f t="shared" si="3"/>
        <v>0</v>
      </c>
      <c r="J23" s="359"/>
      <c r="K23" s="360"/>
      <c r="L23" s="361"/>
    </row>
    <row r="24" spans="1:12" ht="13.5" thickBot="1">
      <c r="A24" s="364"/>
      <c r="B24" s="365"/>
      <c r="C24" s="344"/>
      <c r="D24" s="366"/>
      <c r="E24" s="366"/>
      <c r="F24" s="366"/>
      <c r="G24" s="366"/>
      <c r="H24" s="367"/>
      <c r="I24" s="366"/>
      <c r="J24" s="359"/>
      <c r="K24" s="360"/>
      <c r="L24" s="361"/>
    </row>
    <row r="25" spans="1:12" ht="13.5" thickBot="1">
      <c r="A25" s="339"/>
      <c r="B25" s="368" t="s">
        <v>195</v>
      </c>
      <c r="C25" s="369"/>
      <c r="D25" s="370">
        <f>SUM(D16:D24)</f>
        <v>0</v>
      </c>
      <c r="E25" s="371">
        <f>SUM(E16:E24)</f>
        <v>0</v>
      </c>
      <c r="F25" s="372">
        <f>SUM(F16:F24)</f>
        <v>0</v>
      </c>
      <c r="G25" s="373"/>
      <c r="H25" s="374"/>
      <c r="I25" s="375">
        <f>SUM(I16:I24)</f>
        <v>0</v>
      </c>
      <c r="J25" s="316"/>
      <c r="K25" s="361"/>
      <c r="L25" s="361"/>
    </row>
    <row r="26" spans="1:12">
      <c r="A26" s="332"/>
      <c r="B26" s="313"/>
      <c r="C26" s="314"/>
      <c r="D26" s="314"/>
      <c r="E26" s="314"/>
      <c r="F26" s="314"/>
      <c r="G26" s="314"/>
      <c r="H26" s="314"/>
      <c r="I26" s="314"/>
      <c r="J26" s="333"/>
      <c r="K26" s="361"/>
    </row>
    <row r="27" spans="1:12">
      <c r="A27" s="332"/>
      <c r="B27" s="376" t="s">
        <v>196</v>
      </c>
      <c r="C27" s="314"/>
      <c r="D27" s="314"/>
      <c r="E27" s="314"/>
      <c r="F27" s="377"/>
      <c r="G27" s="313"/>
      <c r="H27" s="314"/>
      <c r="I27" s="313"/>
      <c r="J27" s="333"/>
    </row>
    <row r="28" spans="1:12">
      <c r="A28" s="332"/>
      <c r="B28" s="378" t="s">
        <v>197</v>
      </c>
      <c r="C28" s="314">
        <v>1</v>
      </c>
      <c r="D28" s="314"/>
      <c r="E28" s="314"/>
      <c r="F28" s="379"/>
      <c r="G28" s="380"/>
      <c r="H28" s="377"/>
      <c r="I28" s="380"/>
      <c r="J28" s="333"/>
    </row>
    <row r="29" spans="1:12">
      <c r="A29" s="332"/>
      <c r="B29" s="378" t="s">
        <v>198</v>
      </c>
      <c r="C29" s="314">
        <v>2</v>
      </c>
      <c r="D29" s="314"/>
      <c r="E29" s="314"/>
      <c r="F29" s="381"/>
      <c r="G29" s="313"/>
      <c r="H29" s="314"/>
      <c r="I29" s="313"/>
      <c r="J29" s="333"/>
    </row>
    <row r="30" spans="1:12">
      <c r="A30" s="332"/>
      <c r="B30" s="378" t="s">
        <v>199</v>
      </c>
      <c r="C30" s="314">
        <v>3</v>
      </c>
      <c r="D30" s="314"/>
      <c r="E30" s="314"/>
      <c r="F30" s="377"/>
      <c r="G30" s="380"/>
      <c r="H30" s="377"/>
      <c r="I30" s="380"/>
      <c r="J30" s="333"/>
    </row>
    <row r="31" spans="1:12">
      <c r="A31" s="382"/>
      <c r="B31" s="378" t="s">
        <v>200</v>
      </c>
      <c r="C31" s="314">
        <v>4</v>
      </c>
      <c r="D31" s="314"/>
      <c r="E31" s="314"/>
      <c r="F31" s="383"/>
      <c r="G31" s="313"/>
      <c r="H31" s="314"/>
      <c r="I31" s="313"/>
      <c r="J31" s="333"/>
    </row>
    <row r="32" spans="1:12">
      <c r="A32" s="332"/>
      <c r="B32" s="313"/>
      <c r="C32" s="314"/>
      <c r="D32" s="313"/>
      <c r="E32" s="313"/>
      <c r="F32" s="313"/>
      <c r="G32" s="313"/>
      <c r="H32" s="314"/>
      <c r="I32" s="313"/>
      <c r="J32" s="316"/>
    </row>
    <row r="33" spans="1:12" ht="15.75">
      <c r="A33" s="975" t="s">
        <v>54</v>
      </c>
      <c r="B33" s="976"/>
      <c r="C33" s="335"/>
      <c r="D33" s="313"/>
      <c r="E33" s="313"/>
      <c r="F33" s="313"/>
      <c r="G33" s="313"/>
      <c r="H33" s="314"/>
      <c r="I33" s="313"/>
      <c r="J33" s="316"/>
    </row>
    <row r="34" spans="1:12">
      <c r="A34" s="332"/>
      <c r="B34" s="336"/>
      <c r="C34" s="337"/>
      <c r="D34" s="336"/>
      <c r="E34" s="336"/>
      <c r="F34" s="336"/>
      <c r="G34" s="336"/>
      <c r="H34" s="337"/>
      <c r="I34" s="338"/>
      <c r="J34" s="316"/>
    </row>
    <row r="35" spans="1:12" ht="25.5">
      <c r="A35" s="339"/>
      <c r="B35" s="318"/>
      <c r="C35" s="340" t="s">
        <v>181</v>
      </c>
      <c r="D35" s="341" t="s">
        <v>182</v>
      </c>
      <c r="E35" s="342" t="s">
        <v>183</v>
      </c>
      <c r="F35" s="341"/>
      <c r="G35" s="972" t="s">
        <v>184</v>
      </c>
      <c r="H35" s="973"/>
      <c r="I35" s="974"/>
      <c r="J35" s="316"/>
    </row>
    <row r="36" spans="1:12">
      <c r="A36" s="339"/>
      <c r="B36" s="343" t="s">
        <v>201</v>
      </c>
      <c r="C36" s="344" t="s">
        <v>185</v>
      </c>
      <c r="D36" s="341" t="s">
        <v>186</v>
      </c>
      <c r="E36" s="341" t="s">
        <v>187</v>
      </c>
      <c r="F36" s="341" t="s">
        <v>188</v>
      </c>
      <c r="G36" s="341" t="s">
        <v>188</v>
      </c>
      <c r="H36" s="341" t="s">
        <v>189</v>
      </c>
      <c r="I36" s="341" t="s">
        <v>170</v>
      </c>
      <c r="J36" s="345"/>
    </row>
    <row r="37" spans="1:12">
      <c r="A37" s="339"/>
      <c r="B37" s="313"/>
      <c r="C37" s="344" t="s">
        <v>190</v>
      </c>
      <c r="D37" s="346" t="s">
        <v>547</v>
      </c>
      <c r="E37" s="341" t="s">
        <v>191</v>
      </c>
      <c r="F37" s="341" t="s">
        <v>192</v>
      </c>
      <c r="G37" s="341" t="s">
        <v>193</v>
      </c>
      <c r="H37" s="341" t="s">
        <v>344</v>
      </c>
      <c r="I37" s="341" t="s">
        <v>194</v>
      </c>
      <c r="J37" s="347"/>
      <c r="K37" s="348"/>
      <c r="L37" s="349"/>
    </row>
    <row r="38" spans="1:12">
      <c r="A38" s="339"/>
      <c r="B38" s="313"/>
      <c r="C38" s="350"/>
      <c r="D38" s="351"/>
      <c r="E38" s="352"/>
      <c r="F38" s="352"/>
      <c r="G38" s="352"/>
      <c r="H38" s="352" t="s">
        <v>345</v>
      </c>
      <c r="I38" s="352" t="s">
        <v>93</v>
      </c>
      <c r="J38" s="347"/>
      <c r="K38" s="348"/>
      <c r="L38" s="349"/>
    </row>
    <row r="39" spans="1:12">
      <c r="A39" s="339"/>
      <c r="B39" s="313"/>
      <c r="C39" s="344"/>
      <c r="D39" s="353"/>
      <c r="E39" s="353"/>
      <c r="F39" s="353"/>
      <c r="G39" s="353"/>
      <c r="H39" s="341"/>
      <c r="I39" s="353"/>
      <c r="J39" s="316"/>
    </row>
    <row r="40" spans="1:12">
      <c r="A40" s="332"/>
      <c r="B40" s="354" t="s">
        <v>478</v>
      </c>
      <c r="C40" s="355">
        <v>1</v>
      </c>
      <c r="D40" s="749"/>
      <c r="E40" s="356" t="str">
        <f t="shared" ref="E40:E45" si="4">IF(D40=0,"",D40/($D$49-$D$47-$D$46))</f>
        <v/>
      </c>
      <c r="F40" s="356" t="str">
        <f>IF(C40=1,E40,"")</f>
        <v/>
      </c>
      <c r="G40" s="357">
        <f>IF(C40=2,E40,0)</f>
        <v>0</v>
      </c>
      <c r="H40" s="358"/>
      <c r="I40" s="357">
        <f>IF(H40&gt;0,H40*G40,0)</f>
        <v>0</v>
      </c>
      <c r="J40" s="359"/>
      <c r="K40" s="360"/>
      <c r="L40" s="361"/>
    </row>
    <row r="41" spans="1:12">
      <c r="A41" s="332"/>
      <c r="B41" s="354" t="s">
        <v>385</v>
      </c>
      <c r="C41" s="355">
        <v>1</v>
      </c>
      <c r="D41" s="749"/>
      <c r="E41" s="356" t="str">
        <f t="shared" si="4"/>
        <v/>
      </c>
      <c r="F41" s="356" t="str">
        <f t="shared" ref="F41:F47" si="5">IF(C41=1,E41,"")</f>
        <v/>
      </c>
      <c r="G41" s="357">
        <f t="shared" ref="G41:G47" si="6">IF(C41=2,E41,0)</f>
        <v>0</v>
      </c>
      <c r="H41" s="358"/>
      <c r="I41" s="357">
        <f t="shared" ref="I41:I47" si="7">IF(H41&gt;0,H41*G41,0)</f>
        <v>0</v>
      </c>
      <c r="J41" s="359"/>
      <c r="K41" s="360"/>
      <c r="L41" s="361"/>
    </row>
    <row r="42" spans="1:12">
      <c r="A42" s="332"/>
      <c r="B42" s="354" t="s">
        <v>479</v>
      </c>
      <c r="C42" s="355">
        <v>4</v>
      </c>
      <c r="D42" s="749"/>
      <c r="E42" s="356" t="str">
        <f t="shared" si="4"/>
        <v/>
      </c>
      <c r="F42" s="356" t="str">
        <f t="shared" si="5"/>
        <v/>
      </c>
      <c r="G42" s="357">
        <f t="shared" si="6"/>
        <v>0</v>
      </c>
      <c r="H42" s="358"/>
      <c r="I42" s="357">
        <f t="shared" si="7"/>
        <v>0</v>
      </c>
      <c r="J42" s="359"/>
      <c r="K42" s="360"/>
      <c r="L42" s="361"/>
    </row>
    <row r="43" spans="1:12">
      <c r="A43" s="332"/>
      <c r="B43" s="354" t="s">
        <v>384</v>
      </c>
      <c r="C43" s="355">
        <v>4</v>
      </c>
      <c r="D43" s="749"/>
      <c r="E43" s="356" t="str">
        <f t="shared" si="4"/>
        <v/>
      </c>
      <c r="F43" s="356" t="str">
        <f t="shared" si="5"/>
        <v/>
      </c>
      <c r="G43" s="357">
        <f t="shared" si="6"/>
        <v>0</v>
      </c>
      <c r="H43" s="358"/>
      <c r="I43" s="357">
        <f t="shared" si="7"/>
        <v>0</v>
      </c>
      <c r="J43" s="359"/>
      <c r="K43" s="360"/>
      <c r="L43" s="361"/>
    </row>
    <row r="44" spans="1:12">
      <c r="A44" s="332"/>
      <c r="B44" s="354" t="s">
        <v>91</v>
      </c>
      <c r="C44" s="355">
        <v>4</v>
      </c>
      <c r="D44" s="749"/>
      <c r="E44" s="356" t="str">
        <f t="shared" si="4"/>
        <v/>
      </c>
      <c r="F44" s="356" t="str">
        <f t="shared" si="5"/>
        <v/>
      </c>
      <c r="G44" s="357">
        <f t="shared" si="6"/>
        <v>0</v>
      </c>
      <c r="H44" s="358"/>
      <c r="I44" s="357">
        <f t="shared" si="7"/>
        <v>0</v>
      </c>
      <c r="J44" s="359"/>
      <c r="K44" s="360"/>
      <c r="L44" s="361"/>
    </row>
    <row r="45" spans="1:12">
      <c r="A45" s="332"/>
      <c r="B45" s="354" t="s">
        <v>92</v>
      </c>
      <c r="C45" s="355">
        <v>4</v>
      </c>
      <c r="D45" s="749"/>
      <c r="E45" s="356" t="str">
        <f t="shared" si="4"/>
        <v/>
      </c>
      <c r="F45" s="356" t="str">
        <f t="shared" si="5"/>
        <v/>
      </c>
      <c r="G45" s="357">
        <f t="shared" si="6"/>
        <v>0</v>
      </c>
      <c r="H45" s="358"/>
      <c r="I45" s="357">
        <f t="shared" si="7"/>
        <v>0</v>
      </c>
      <c r="J45" s="359"/>
      <c r="K45" s="360"/>
      <c r="L45" s="361"/>
    </row>
    <row r="46" spans="1:12">
      <c r="A46" s="332"/>
      <c r="B46" s="354" t="s">
        <v>68</v>
      </c>
      <c r="C46" s="355">
        <v>3</v>
      </c>
      <c r="D46" s="749"/>
      <c r="E46" s="357"/>
      <c r="F46" s="356" t="str">
        <f t="shared" si="5"/>
        <v/>
      </c>
      <c r="G46" s="357">
        <f t="shared" si="6"/>
        <v>0</v>
      </c>
      <c r="H46" s="358"/>
      <c r="I46" s="357">
        <f t="shared" si="7"/>
        <v>0</v>
      </c>
      <c r="J46" s="359"/>
      <c r="K46" s="360"/>
      <c r="L46" s="361"/>
    </row>
    <row r="47" spans="1:12">
      <c r="A47" s="363"/>
      <c r="B47" s="354" t="s">
        <v>368</v>
      </c>
      <c r="C47" s="355">
        <v>3</v>
      </c>
      <c r="D47" s="749"/>
      <c r="E47" s="357"/>
      <c r="F47" s="356" t="str">
        <f t="shared" si="5"/>
        <v/>
      </c>
      <c r="G47" s="357">
        <f t="shared" si="6"/>
        <v>0</v>
      </c>
      <c r="H47" s="358"/>
      <c r="I47" s="357">
        <f t="shared" si="7"/>
        <v>0</v>
      </c>
      <c r="J47" s="359"/>
      <c r="K47" s="360"/>
      <c r="L47" s="361"/>
    </row>
    <row r="48" spans="1:12" ht="13.5" thickBot="1">
      <c r="A48" s="364"/>
      <c r="B48" s="365"/>
      <c r="C48" s="344"/>
      <c r="D48" s="366"/>
      <c r="E48" s="366"/>
      <c r="F48" s="366"/>
      <c r="G48" s="366"/>
      <c r="H48" s="367"/>
      <c r="I48" s="366"/>
      <c r="J48" s="359"/>
      <c r="K48" s="360"/>
      <c r="L48" s="361"/>
    </row>
    <row r="49" spans="1:12" ht="13.5" thickBot="1">
      <c r="A49" s="339"/>
      <c r="B49" s="368" t="s">
        <v>195</v>
      </c>
      <c r="C49" s="369"/>
      <c r="D49" s="370">
        <f>SUM(D40:D48)</f>
        <v>0</v>
      </c>
      <c r="E49" s="371">
        <f>SUM(E40:E48)</f>
        <v>0</v>
      </c>
      <c r="F49" s="372">
        <f>SUM(F40:F48)</f>
        <v>0</v>
      </c>
      <c r="G49" s="373"/>
      <c r="H49" s="374"/>
      <c r="I49" s="375">
        <f>SUM(I40:I48)</f>
        <v>0</v>
      </c>
      <c r="J49" s="316"/>
      <c r="K49" s="361"/>
      <c r="L49" s="361"/>
    </row>
    <row r="50" spans="1:12">
      <c r="A50" s="332"/>
      <c r="B50" s="313"/>
      <c r="C50" s="314"/>
      <c r="D50" s="314"/>
      <c r="E50" s="314"/>
      <c r="F50" s="314"/>
      <c r="G50" s="314"/>
      <c r="H50" s="314"/>
      <c r="I50" s="314"/>
      <c r="J50" s="333"/>
      <c r="K50" s="361"/>
    </row>
    <row r="51" spans="1:12">
      <c r="A51" s="332"/>
      <c r="B51" s="376" t="s">
        <v>196</v>
      </c>
      <c r="C51" s="314"/>
      <c r="D51" s="314"/>
      <c r="E51" s="314"/>
      <c r="F51" s="377"/>
      <c r="G51" s="313"/>
      <c r="H51" s="314"/>
      <c r="I51" s="313"/>
      <c r="J51" s="333"/>
    </row>
    <row r="52" spans="1:12">
      <c r="A52" s="332"/>
      <c r="B52" s="378" t="s">
        <v>197</v>
      </c>
      <c r="C52" s="314">
        <v>1</v>
      </c>
      <c r="D52" s="314"/>
      <c r="E52" s="314"/>
      <c r="F52" s="379"/>
      <c r="G52" s="380"/>
      <c r="H52" s="377"/>
      <c r="I52" s="380"/>
      <c r="J52" s="333"/>
    </row>
    <row r="53" spans="1:12">
      <c r="A53" s="332"/>
      <c r="B53" s="378" t="s">
        <v>198</v>
      </c>
      <c r="C53" s="314">
        <v>2</v>
      </c>
      <c r="D53" s="314"/>
      <c r="E53" s="314"/>
      <c r="F53" s="381"/>
      <c r="G53" s="313"/>
      <c r="H53" s="314"/>
      <c r="I53" s="313"/>
      <c r="J53" s="333"/>
    </row>
    <row r="54" spans="1:12">
      <c r="A54" s="332"/>
      <c r="B54" s="378" t="s">
        <v>199</v>
      </c>
      <c r="C54" s="314">
        <v>3</v>
      </c>
      <c r="D54" s="314"/>
      <c r="E54" s="314"/>
      <c r="F54" s="377"/>
      <c r="G54" s="380"/>
      <c r="H54" s="377"/>
      <c r="I54" s="380"/>
      <c r="J54" s="333"/>
    </row>
    <row r="55" spans="1:12">
      <c r="A55" s="382"/>
      <c r="B55" s="378" t="s">
        <v>200</v>
      </c>
      <c r="C55" s="314">
        <v>4</v>
      </c>
      <c r="D55" s="314"/>
      <c r="E55" s="314"/>
      <c r="F55" s="383"/>
      <c r="G55" s="313"/>
      <c r="H55" s="314"/>
      <c r="I55" s="313"/>
      <c r="J55" s="333"/>
    </row>
    <row r="56" spans="1:12">
      <c r="A56" s="332"/>
      <c r="B56" s="313"/>
      <c r="C56" s="314"/>
      <c r="D56" s="313"/>
      <c r="E56" s="313"/>
      <c r="F56" s="313"/>
      <c r="G56" s="313"/>
      <c r="H56" s="314"/>
      <c r="I56" s="313"/>
      <c r="J56" s="316"/>
    </row>
    <row r="57" spans="1:12" ht="15.75">
      <c r="A57" s="975" t="s">
        <v>503</v>
      </c>
      <c r="B57" s="976"/>
      <c r="C57" s="335"/>
      <c r="D57" s="313"/>
      <c r="E57" s="313"/>
      <c r="F57" s="313"/>
      <c r="G57" s="313"/>
      <c r="H57" s="314"/>
      <c r="I57" s="313"/>
      <c r="J57" s="316"/>
    </row>
    <row r="58" spans="1:12">
      <c r="A58" s="332"/>
      <c r="B58" s="336"/>
      <c r="C58" s="337"/>
      <c r="D58" s="336"/>
      <c r="E58" s="336"/>
      <c r="F58" s="336"/>
      <c r="G58" s="336"/>
      <c r="H58" s="337"/>
      <c r="I58" s="338"/>
      <c r="J58" s="316"/>
    </row>
    <row r="59" spans="1:12" ht="25.5">
      <c r="A59" s="339"/>
      <c r="B59" s="318"/>
      <c r="C59" s="340" t="s">
        <v>181</v>
      </c>
      <c r="D59" s="341" t="s">
        <v>182</v>
      </c>
      <c r="E59" s="342" t="s">
        <v>183</v>
      </c>
      <c r="F59" s="341"/>
      <c r="G59" s="972" t="s">
        <v>184</v>
      </c>
      <c r="H59" s="973"/>
      <c r="I59" s="974"/>
      <c r="J59" s="316"/>
    </row>
    <row r="60" spans="1:12">
      <c r="A60" s="339"/>
      <c r="B60" s="343" t="s">
        <v>201</v>
      </c>
      <c r="C60" s="344" t="s">
        <v>185</v>
      </c>
      <c r="D60" s="341" t="s">
        <v>186</v>
      </c>
      <c r="E60" s="341" t="s">
        <v>187</v>
      </c>
      <c r="F60" s="341" t="s">
        <v>188</v>
      </c>
      <c r="G60" s="341" t="s">
        <v>188</v>
      </c>
      <c r="H60" s="341" t="s">
        <v>189</v>
      </c>
      <c r="I60" s="341" t="s">
        <v>170</v>
      </c>
      <c r="J60" s="345"/>
    </row>
    <row r="61" spans="1:12">
      <c r="A61" s="339"/>
      <c r="B61" s="313"/>
      <c r="C61" s="344" t="s">
        <v>190</v>
      </c>
      <c r="D61" s="346" t="s">
        <v>547</v>
      </c>
      <c r="E61" s="341" t="s">
        <v>191</v>
      </c>
      <c r="F61" s="341" t="s">
        <v>192</v>
      </c>
      <c r="G61" s="341" t="s">
        <v>193</v>
      </c>
      <c r="H61" s="341" t="s">
        <v>344</v>
      </c>
      <c r="I61" s="341" t="s">
        <v>194</v>
      </c>
      <c r="J61" s="347"/>
      <c r="K61" s="348"/>
      <c r="L61" s="349"/>
    </row>
    <row r="62" spans="1:12">
      <c r="A62" s="339"/>
      <c r="B62" s="313"/>
      <c r="C62" s="350"/>
      <c r="D62" s="351"/>
      <c r="E62" s="352"/>
      <c r="F62" s="352"/>
      <c r="G62" s="352"/>
      <c r="H62" s="352" t="s">
        <v>345</v>
      </c>
      <c r="I62" s="352" t="s">
        <v>93</v>
      </c>
      <c r="J62" s="347"/>
      <c r="K62" s="348"/>
      <c r="L62" s="349"/>
    </row>
    <row r="63" spans="1:12">
      <c r="A63" s="339"/>
      <c r="B63" s="313"/>
      <c r="C63" s="344"/>
      <c r="D63" s="353"/>
      <c r="E63" s="353"/>
      <c r="F63" s="353"/>
      <c r="G63" s="353"/>
      <c r="H63" s="341"/>
      <c r="I63" s="353"/>
      <c r="J63" s="316"/>
    </row>
    <row r="64" spans="1:12">
      <c r="A64" s="332"/>
      <c r="B64" s="354" t="s">
        <v>478</v>
      </c>
      <c r="C64" s="355">
        <v>1</v>
      </c>
      <c r="D64" s="749"/>
      <c r="E64" s="356" t="str">
        <f t="shared" ref="E64:E69" si="8">IF(D64=0,"",D64/($D$73-$D$71-$D$70))</f>
        <v/>
      </c>
      <c r="F64" s="356" t="str">
        <f>IF(C64=1,E64,"")</f>
        <v/>
      </c>
      <c r="G64" s="357">
        <f>IF(C64=2,E64,0)</f>
        <v>0</v>
      </c>
      <c r="H64" s="358"/>
      <c r="I64" s="357">
        <f>IF(H64&gt;0,H64*G64,0)</f>
        <v>0</v>
      </c>
      <c r="J64" s="359"/>
      <c r="K64" s="360"/>
      <c r="L64" s="361"/>
    </row>
    <row r="65" spans="1:12">
      <c r="A65" s="332"/>
      <c r="B65" s="354" t="s">
        <v>385</v>
      </c>
      <c r="C65" s="355">
        <v>1</v>
      </c>
      <c r="D65" s="749"/>
      <c r="E65" s="356" t="str">
        <f t="shared" si="8"/>
        <v/>
      </c>
      <c r="F65" s="356" t="str">
        <f t="shared" ref="F65:F71" si="9">IF(C65=1,E65,"")</f>
        <v/>
      </c>
      <c r="G65" s="357">
        <f t="shared" ref="G65:G71" si="10">IF(C65=2,E65,0)</f>
        <v>0</v>
      </c>
      <c r="H65" s="358"/>
      <c r="I65" s="357">
        <f t="shared" ref="I65:I71" si="11">IF(H65&gt;0,H65*G65,0)</f>
        <v>0</v>
      </c>
      <c r="J65" s="359"/>
      <c r="K65" s="360"/>
      <c r="L65" s="361"/>
    </row>
    <row r="66" spans="1:12">
      <c r="A66" s="332"/>
      <c r="B66" s="354" t="s">
        <v>479</v>
      </c>
      <c r="C66" s="355">
        <v>4</v>
      </c>
      <c r="D66" s="749"/>
      <c r="E66" s="356" t="str">
        <f t="shared" si="8"/>
        <v/>
      </c>
      <c r="F66" s="356" t="str">
        <f t="shared" si="9"/>
        <v/>
      </c>
      <c r="G66" s="357">
        <f t="shared" si="10"/>
        <v>0</v>
      </c>
      <c r="H66" s="358"/>
      <c r="I66" s="357">
        <f t="shared" si="11"/>
        <v>0</v>
      </c>
      <c r="J66" s="359"/>
      <c r="K66" s="360"/>
      <c r="L66" s="361"/>
    </row>
    <row r="67" spans="1:12">
      <c r="A67" s="332"/>
      <c r="B67" s="354" t="s">
        <v>384</v>
      </c>
      <c r="C67" s="355">
        <v>4</v>
      </c>
      <c r="D67" s="749"/>
      <c r="E67" s="356" t="str">
        <f t="shared" si="8"/>
        <v/>
      </c>
      <c r="F67" s="356" t="str">
        <f t="shared" si="9"/>
        <v/>
      </c>
      <c r="G67" s="357">
        <f t="shared" si="10"/>
        <v>0</v>
      </c>
      <c r="H67" s="358"/>
      <c r="I67" s="357">
        <f t="shared" si="11"/>
        <v>0</v>
      </c>
      <c r="J67" s="359"/>
      <c r="K67" s="360"/>
      <c r="L67" s="361"/>
    </row>
    <row r="68" spans="1:12">
      <c r="A68" s="332"/>
      <c r="B68" s="354" t="s">
        <v>91</v>
      </c>
      <c r="C68" s="355">
        <v>4</v>
      </c>
      <c r="D68" s="749"/>
      <c r="E68" s="356" t="str">
        <f t="shared" si="8"/>
        <v/>
      </c>
      <c r="F68" s="356" t="str">
        <f t="shared" si="9"/>
        <v/>
      </c>
      <c r="G68" s="357">
        <f t="shared" si="10"/>
        <v>0</v>
      </c>
      <c r="H68" s="358"/>
      <c r="I68" s="357">
        <f t="shared" si="11"/>
        <v>0</v>
      </c>
      <c r="J68" s="359"/>
      <c r="K68" s="360"/>
      <c r="L68" s="361"/>
    </row>
    <row r="69" spans="1:12">
      <c r="A69" s="332"/>
      <c r="B69" s="354" t="s">
        <v>92</v>
      </c>
      <c r="C69" s="355">
        <v>4</v>
      </c>
      <c r="D69" s="749"/>
      <c r="E69" s="356" t="str">
        <f t="shared" si="8"/>
        <v/>
      </c>
      <c r="F69" s="356" t="str">
        <f t="shared" si="9"/>
        <v/>
      </c>
      <c r="G69" s="357">
        <f t="shared" si="10"/>
        <v>0</v>
      </c>
      <c r="H69" s="358"/>
      <c r="I69" s="357">
        <f t="shared" si="11"/>
        <v>0</v>
      </c>
      <c r="J69" s="359"/>
      <c r="K69" s="360"/>
      <c r="L69" s="361"/>
    </row>
    <row r="70" spans="1:12">
      <c r="A70" s="332"/>
      <c r="B70" s="354" t="s">
        <v>68</v>
      </c>
      <c r="C70" s="355">
        <v>3</v>
      </c>
      <c r="D70" s="749"/>
      <c r="E70" s="357"/>
      <c r="F70" s="356" t="str">
        <f t="shared" si="9"/>
        <v/>
      </c>
      <c r="G70" s="357">
        <f t="shared" si="10"/>
        <v>0</v>
      </c>
      <c r="H70" s="358"/>
      <c r="I70" s="357">
        <f t="shared" si="11"/>
        <v>0</v>
      </c>
      <c r="J70" s="359"/>
      <c r="K70" s="360"/>
      <c r="L70" s="361"/>
    </row>
    <row r="71" spans="1:12">
      <c r="A71" s="363"/>
      <c r="B71" s="354" t="s">
        <v>368</v>
      </c>
      <c r="C71" s="355">
        <v>3</v>
      </c>
      <c r="D71" s="749"/>
      <c r="E71" s="357"/>
      <c r="F71" s="356" t="str">
        <f t="shared" si="9"/>
        <v/>
      </c>
      <c r="G71" s="357">
        <f t="shared" si="10"/>
        <v>0</v>
      </c>
      <c r="H71" s="358"/>
      <c r="I71" s="357">
        <f t="shared" si="11"/>
        <v>0</v>
      </c>
      <c r="J71" s="359"/>
      <c r="K71" s="360"/>
      <c r="L71" s="361"/>
    </row>
    <row r="72" spans="1:12" ht="13.5" thickBot="1">
      <c r="A72" s="364"/>
      <c r="B72" s="365"/>
      <c r="C72" s="344"/>
      <c r="D72" s="366"/>
      <c r="E72" s="366"/>
      <c r="F72" s="366"/>
      <c r="G72" s="366"/>
      <c r="H72" s="367"/>
      <c r="I72" s="366"/>
      <c r="J72" s="359"/>
      <c r="K72" s="360"/>
      <c r="L72" s="361"/>
    </row>
    <row r="73" spans="1:12" ht="13.5" thickBot="1">
      <c r="A73" s="339"/>
      <c r="B73" s="368" t="s">
        <v>195</v>
      </c>
      <c r="C73" s="369"/>
      <c r="D73" s="370">
        <f>SUM(D64:D72)</f>
        <v>0</v>
      </c>
      <c r="E73" s="371">
        <f>SUM(E64:E72)</f>
        <v>0</v>
      </c>
      <c r="F73" s="372">
        <f>SUM(F64:F72)</f>
        <v>0</v>
      </c>
      <c r="G73" s="373"/>
      <c r="H73" s="374"/>
      <c r="I73" s="375">
        <f>SUM(I64:I72)</f>
        <v>0</v>
      </c>
      <c r="J73" s="316"/>
      <c r="K73" s="361"/>
      <c r="L73" s="361"/>
    </row>
    <row r="74" spans="1:12">
      <c r="A74" s="332"/>
      <c r="B74" s="313"/>
      <c r="C74" s="314"/>
      <c r="D74" s="314"/>
      <c r="E74" s="314"/>
      <c r="F74" s="314"/>
      <c r="G74" s="314"/>
      <c r="H74" s="314"/>
      <c r="I74" s="314"/>
      <c r="J74" s="333"/>
      <c r="K74" s="361"/>
    </row>
    <row r="75" spans="1:12">
      <c r="A75" s="332"/>
      <c r="B75" s="376" t="s">
        <v>196</v>
      </c>
      <c r="C75" s="314"/>
      <c r="D75" s="314"/>
      <c r="E75" s="314"/>
      <c r="F75" s="377"/>
      <c r="G75" s="313"/>
      <c r="H75" s="314"/>
      <c r="I75" s="313"/>
      <c r="J75" s="333"/>
    </row>
    <row r="76" spans="1:12">
      <c r="A76" s="332"/>
      <c r="B76" s="378" t="s">
        <v>197</v>
      </c>
      <c r="C76" s="314">
        <v>1</v>
      </c>
      <c r="D76" s="314"/>
      <c r="E76" s="314"/>
      <c r="F76" s="379"/>
      <c r="G76" s="380"/>
      <c r="H76" s="377"/>
      <c r="I76" s="380"/>
      <c r="J76" s="333"/>
    </row>
    <row r="77" spans="1:12">
      <c r="A77" s="332"/>
      <c r="B77" s="378" t="s">
        <v>198</v>
      </c>
      <c r="C77" s="314">
        <v>2</v>
      </c>
      <c r="D77" s="314"/>
      <c r="E77" s="314"/>
      <c r="F77" s="381"/>
      <c r="G77" s="313"/>
      <c r="H77" s="314"/>
      <c r="I77" s="313"/>
      <c r="J77" s="333"/>
    </row>
    <row r="78" spans="1:12">
      <c r="A78" s="332"/>
      <c r="B78" s="378" t="s">
        <v>199</v>
      </c>
      <c r="C78" s="314">
        <v>3</v>
      </c>
      <c r="D78" s="314"/>
      <c r="E78" s="314"/>
      <c r="F78" s="377"/>
      <c r="G78" s="380"/>
      <c r="H78" s="377"/>
      <c r="I78" s="380"/>
      <c r="J78" s="333"/>
    </row>
    <row r="79" spans="1:12">
      <c r="A79" s="382"/>
      <c r="B79" s="378" t="s">
        <v>200</v>
      </c>
      <c r="C79" s="314">
        <v>4</v>
      </c>
      <c r="D79" s="314"/>
      <c r="E79" s="314"/>
      <c r="F79" s="383"/>
      <c r="G79" s="313"/>
      <c r="H79" s="314"/>
      <c r="I79" s="313"/>
      <c r="J79" s="333"/>
    </row>
    <row r="80" spans="1:12">
      <c r="A80" s="382"/>
      <c r="B80" s="378"/>
      <c r="C80" s="314"/>
      <c r="D80" s="314"/>
      <c r="E80" s="314"/>
      <c r="F80" s="383"/>
      <c r="G80" s="313"/>
      <c r="H80" s="314"/>
      <c r="I80" s="313"/>
      <c r="J80" s="333"/>
    </row>
    <row r="81" spans="1:10" ht="13.5" thickBot="1">
      <c r="A81" s="384"/>
      <c r="B81" s="385"/>
      <c r="C81" s="386"/>
      <c r="D81" s="385"/>
      <c r="E81" s="385"/>
      <c r="F81" s="385"/>
      <c r="G81" s="385"/>
      <c r="H81" s="386"/>
      <c r="I81" s="385"/>
      <c r="J81" s="387"/>
    </row>
  </sheetData>
  <sheetProtection password="D4E7" sheet="1" objects="1" scenarios="1" selectLockedCells="1"/>
  <customSheetViews>
    <customSheetView guid="{4E492CDA-AACF-415B-BC57-0E08E64B13EA}" scale="75" fitToPage="1">
      <pageMargins left="0" right="0" top="0.25" bottom="0.5" header="0" footer="0"/>
      <printOptions horizontalCentered="1" headings="1"/>
      <pageSetup scale="46" orientation="portrait" r:id="rId1"/>
      <headerFooter alignWithMargins="0">
        <oddFooter>&amp;LDraft for Discussion
&amp;D&amp;CPage &amp;P of &amp;N&amp;R&amp;A
&amp;F</oddFooter>
      </headerFooter>
    </customSheetView>
    <customSheetView guid="{82786BC8-10EF-4E67-BCBC-790A5B7D8B1A}" scale="75" fitToPage="1">
      <pageMargins left="0" right="0" top="0.25" bottom="0.5" header="0" footer="0"/>
      <printOptions horizontalCentered="1" headings="1"/>
      <pageSetup scale="46" orientation="portrait" r:id="rId2"/>
      <headerFooter alignWithMargins="0">
        <oddFooter>&amp;LDraft for Discussion
&amp;D&amp;CPage &amp;P of &amp;N&amp;R&amp;A
&amp;F</oddFooter>
      </headerFooter>
    </customSheetView>
  </customSheetViews>
  <mergeCells count="12">
    <mergeCell ref="A6:B6"/>
    <mergeCell ref="G59:I59"/>
    <mergeCell ref="A9:B9"/>
    <mergeCell ref="G11:I11"/>
    <mergeCell ref="A33:B33"/>
    <mergeCell ref="G35:I35"/>
    <mergeCell ref="A57:B57"/>
    <mergeCell ref="I1:J1"/>
    <mergeCell ref="I2:J2"/>
    <mergeCell ref="I3:J3"/>
    <mergeCell ref="I4:J4"/>
    <mergeCell ref="G6:I6"/>
  </mergeCells>
  <phoneticPr fontId="37" type="noConversion"/>
  <printOptions horizontalCentered="1" headings="1"/>
  <pageMargins left="0" right="0" top="0.25" bottom="0.5" header="0" footer="0"/>
  <pageSetup scale="50" orientation="landscape" r:id="rId3"/>
  <headerFooter alignWithMargins="0">
    <oddFooter>&amp;CPage &amp;P of &amp;N&amp;R&amp;A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80"/>
  <sheetViews>
    <sheetView showGridLines="0" zoomScale="75" zoomScaleNormal="75" workbookViewId="0">
      <selection activeCell="F21" sqref="F21"/>
    </sheetView>
  </sheetViews>
  <sheetFormatPr defaultColWidth="9.140625" defaultRowHeight="12.75"/>
  <cols>
    <col min="1" max="1" width="8.5703125" style="81" customWidth="1"/>
    <col min="2" max="2" width="13.7109375" style="81" customWidth="1"/>
    <col min="3" max="3" width="16.7109375" style="81" customWidth="1"/>
    <col min="4" max="4" width="11.5703125" style="81" customWidth="1"/>
    <col min="5" max="5" width="17" style="81" customWidth="1"/>
    <col min="6" max="6" width="9.7109375" style="81" bestFit="1" customWidth="1"/>
    <col min="7" max="7" width="24.5703125" style="81" customWidth="1"/>
    <col min="8" max="8" width="21.28515625" style="81" customWidth="1"/>
    <col min="9" max="9" width="21.5703125" style="81" customWidth="1"/>
    <col min="10" max="10" width="20.140625" style="81" customWidth="1"/>
    <col min="11" max="11" width="19.7109375" style="81" customWidth="1"/>
    <col min="12" max="12" width="30.85546875" style="81" customWidth="1"/>
    <col min="13" max="13" width="33.7109375" style="81" customWidth="1"/>
    <col min="14" max="14" width="23.5703125" style="81" customWidth="1"/>
    <col min="15" max="16" width="16.140625" style="81" customWidth="1"/>
    <col min="17" max="17" width="31.140625" style="81" customWidth="1"/>
    <col min="18" max="18" width="32.140625" style="81" customWidth="1"/>
    <col min="19" max="16384" width="9.140625" style="81"/>
  </cols>
  <sheetData>
    <row r="1" spans="1:37" ht="15.75">
      <c r="A1" s="56" t="str">
        <f>'Exhibit 3 - Actual Time Results'!A1</f>
        <v>North Carolina Division of Medical Assistance</v>
      </c>
      <c r="B1" s="131"/>
      <c r="C1" s="131"/>
      <c r="D1" s="131"/>
      <c r="E1" s="131"/>
      <c r="F1" s="131"/>
      <c r="G1" s="131"/>
      <c r="H1" s="133"/>
      <c r="I1" s="131"/>
      <c r="J1" s="131"/>
      <c r="K1" s="131"/>
      <c r="L1" s="131"/>
      <c r="M1" s="131"/>
      <c r="N1" s="131"/>
      <c r="O1" s="131"/>
      <c r="P1" s="131"/>
      <c r="Q1" s="1030"/>
      <c r="R1" s="1031"/>
    </row>
    <row r="2" spans="1:37" ht="15.75">
      <c r="A2" s="27" t="str">
        <f>'Exhibit 3 - Actual Time Results'!A2</f>
        <v xml:space="preserve">Local Health Department Cost Report </v>
      </c>
      <c r="B2" s="9"/>
      <c r="C2" s="9"/>
      <c r="D2" s="9"/>
      <c r="E2" s="9"/>
      <c r="F2" s="9"/>
      <c r="G2" s="9"/>
      <c r="H2" s="97"/>
      <c r="I2" s="9"/>
      <c r="J2" s="9"/>
      <c r="K2" s="9"/>
      <c r="L2" s="9"/>
      <c r="M2" s="9"/>
      <c r="N2" s="9"/>
      <c r="O2" s="9"/>
      <c r="P2" s="9"/>
      <c r="Q2" s="11"/>
      <c r="R2" s="134"/>
    </row>
    <row r="3" spans="1:37" ht="15.75">
      <c r="A3" s="24" t="s">
        <v>126</v>
      </c>
      <c r="B3" s="2"/>
      <c r="C3" s="9"/>
      <c r="D3" s="9"/>
      <c r="E3" s="9"/>
      <c r="F3" s="9"/>
      <c r="G3" s="1032"/>
      <c r="H3" s="1032"/>
      <c r="I3" s="58"/>
      <c r="J3" s="1033"/>
      <c r="K3" s="1033"/>
      <c r="L3" s="1033"/>
      <c r="M3" s="1033"/>
      <c r="N3" s="1033"/>
      <c r="O3" s="1033"/>
      <c r="P3" s="1033"/>
      <c r="Q3" s="1033"/>
      <c r="R3" s="1034"/>
    </row>
    <row r="4" spans="1:37" ht="15.75">
      <c r="A4" s="99">
        <f>+'Exhibit 1a - CPE'!D11</f>
        <v>0</v>
      </c>
      <c r="B4" s="2"/>
      <c r="C4" s="9"/>
      <c r="D4" s="9"/>
      <c r="E4" s="9"/>
      <c r="F4" s="9"/>
      <c r="G4" s="1033"/>
      <c r="H4" s="1033"/>
      <c r="I4" s="11"/>
      <c r="J4" s="11"/>
      <c r="K4" s="11"/>
      <c r="L4" s="11"/>
      <c r="M4" s="11"/>
      <c r="N4" s="11"/>
      <c r="O4" s="11"/>
      <c r="P4" s="11"/>
      <c r="Q4" s="1033"/>
      <c r="R4" s="1034"/>
    </row>
    <row r="5" spans="1:37" ht="15.75" customHeight="1">
      <c r="A5" s="1025" t="s">
        <v>154</v>
      </c>
      <c r="B5" s="1026"/>
      <c r="C5" s="1026"/>
      <c r="D5" s="1026"/>
      <c r="E5" s="1027"/>
      <c r="F5" s="9"/>
      <c r="G5" s="1028"/>
      <c r="H5" s="1029"/>
      <c r="I5" s="115"/>
      <c r="J5" s="9"/>
      <c r="K5" s="9"/>
      <c r="L5" s="9"/>
      <c r="M5" s="9"/>
      <c r="N5" s="9"/>
      <c r="O5" s="9"/>
      <c r="P5" s="9"/>
      <c r="Q5" s="1028"/>
      <c r="R5" s="1035"/>
    </row>
    <row r="6" spans="1:37" ht="9" customHeight="1">
      <c r="A6" s="57"/>
      <c r="B6" s="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45"/>
    </row>
    <row r="7" spans="1:37">
      <c r="A7" s="57" t="s">
        <v>94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45"/>
    </row>
    <row r="8" spans="1:37" ht="9" customHeight="1">
      <c r="A8" s="57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45"/>
    </row>
    <row r="9" spans="1:37">
      <c r="A9" s="25" t="s">
        <v>296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5"/>
    </row>
    <row r="10" spans="1:37" ht="14.25">
      <c r="A10" s="57"/>
      <c r="B10" s="58" t="s">
        <v>298</v>
      </c>
      <c r="C10" s="47">
        <f>+'Exhibit 1a - CPE'!F21</f>
        <v>41821</v>
      </c>
      <c r="D10" s="9"/>
      <c r="F10" s="101" t="s">
        <v>369</v>
      </c>
      <c r="G10" s="100">
        <f>+'Exhibit 1a - CPE'!$K$12</f>
        <v>0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45"/>
    </row>
    <row r="11" spans="1:37" ht="14.25">
      <c r="A11" s="57"/>
      <c r="B11" s="58" t="s">
        <v>299</v>
      </c>
      <c r="C11" s="47">
        <f>+'Exhibit 1a - CPE'!F23</f>
        <v>42185</v>
      </c>
      <c r="D11" s="9"/>
      <c r="F11" s="101" t="s">
        <v>370</v>
      </c>
      <c r="G11" s="100">
        <f>+'Exhibit 1a - CPE'!$K$11</f>
        <v>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45"/>
    </row>
    <row r="12" spans="1:37" ht="9" customHeight="1">
      <c r="A12" s="59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135"/>
    </row>
    <row r="13" spans="1:37" ht="9" hidden="1" customHeight="1">
      <c r="A13" s="57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45"/>
    </row>
    <row r="14" spans="1:37" s="308" customFormat="1" ht="18">
      <c r="A14" s="771" t="s">
        <v>95</v>
      </c>
      <c r="B14" s="606"/>
      <c r="C14" s="606"/>
      <c r="D14" s="606"/>
      <c r="E14" s="606"/>
      <c r="F14" s="606"/>
      <c r="G14" s="606"/>
      <c r="H14" s="606"/>
      <c r="I14" s="606"/>
      <c r="J14" s="606"/>
      <c r="K14" s="606"/>
      <c r="L14" s="606"/>
      <c r="M14" s="606"/>
      <c r="N14" s="606"/>
      <c r="O14" s="606"/>
      <c r="P14" s="606"/>
      <c r="Q14" s="606"/>
      <c r="R14" s="772"/>
    </row>
    <row r="15" spans="1:37" s="308" customFormat="1" ht="15.75">
      <c r="A15" s="1037" t="s">
        <v>96</v>
      </c>
      <c r="B15" s="1038"/>
      <c r="C15" s="1038"/>
      <c r="D15" s="1038"/>
      <c r="E15" s="1039"/>
      <c r="F15" s="313"/>
      <c r="G15" s="313"/>
      <c r="H15" s="313"/>
      <c r="I15" s="313"/>
      <c r="J15" s="313"/>
      <c r="K15" s="313"/>
      <c r="L15" s="313"/>
      <c r="M15" s="313"/>
      <c r="N15" s="313"/>
      <c r="O15" s="313"/>
      <c r="P15" s="313"/>
      <c r="Q15" s="313"/>
      <c r="R15" s="316"/>
    </row>
    <row r="16" spans="1:37" s="308" customFormat="1" ht="15" customHeight="1">
      <c r="A16" s="773"/>
      <c r="B16" s="1011" t="s">
        <v>97</v>
      </c>
      <c r="C16" s="1011"/>
      <c r="D16" s="1011"/>
      <c r="E16" s="1011"/>
      <c r="F16" s="1012"/>
      <c r="G16" s="996" t="s">
        <v>98</v>
      </c>
      <c r="H16" s="997"/>
      <c r="I16" s="997"/>
      <c r="J16" s="997"/>
      <c r="K16" s="997"/>
      <c r="L16" s="998"/>
      <c r="M16" s="774"/>
      <c r="N16" s="774"/>
      <c r="O16" s="774"/>
      <c r="P16" s="774"/>
      <c r="Q16" s="993"/>
      <c r="R16" s="994"/>
      <c r="S16" s="313"/>
      <c r="T16" s="313"/>
      <c r="U16" s="313"/>
      <c r="V16" s="313"/>
      <c r="W16" s="313"/>
      <c r="X16" s="313"/>
      <c r="Y16" s="313"/>
      <c r="Z16" s="313"/>
      <c r="AA16" s="313"/>
      <c r="AB16" s="313"/>
      <c r="AC16" s="313"/>
      <c r="AD16" s="313"/>
      <c r="AE16" s="313"/>
      <c r="AF16" s="313"/>
      <c r="AG16" s="313"/>
      <c r="AH16" s="313"/>
      <c r="AI16" s="313"/>
      <c r="AJ16" s="313"/>
      <c r="AK16" s="313"/>
    </row>
    <row r="17" spans="1:90" s="308" customFormat="1" ht="45">
      <c r="A17" s="775"/>
      <c r="B17" s="1005" t="s">
        <v>391</v>
      </c>
      <c r="C17" s="1005"/>
      <c r="D17" s="1005"/>
      <c r="E17" s="1005"/>
      <c r="F17" s="1006"/>
      <c r="G17" s="776" t="s">
        <v>563</v>
      </c>
      <c r="H17" s="777" t="s">
        <v>392</v>
      </c>
      <c r="I17" s="777" t="s">
        <v>393</v>
      </c>
      <c r="J17" s="777" t="s">
        <v>394</v>
      </c>
      <c r="K17" s="777" t="s">
        <v>395</v>
      </c>
      <c r="L17" s="777" t="s">
        <v>99</v>
      </c>
      <c r="M17" s="313"/>
      <c r="N17" s="313"/>
      <c r="O17" s="313"/>
      <c r="P17" s="778"/>
      <c r="Q17" s="779"/>
      <c r="R17" s="780"/>
      <c r="S17" s="313"/>
      <c r="T17" s="313"/>
      <c r="U17" s="313"/>
      <c r="V17" s="313"/>
      <c r="W17" s="313"/>
      <c r="X17" s="313"/>
      <c r="Y17" s="313"/>
      <c r="Z17" s="313"/>
      <c r="AA17" s="313"/>
      <c r="AB17" s="313"/>
      <c r="AC17" s="313"/>
      <c r="AD17" s="313"/>
      <c r="AE17" s="313"/>
      <c r="AF17" s="313"/>
      <c r="AG17" s="313"/>
      <c r="AH17" s="313"/>
      <c r="AI17" s="313"/>
      <c r="AJ17" s="313"/>
      <c r="AK17" s="313"/>
      <c r="AL17" s="313"/>
      <c r="AM17" s="313"/>
      <c r="AN17" s="313"/>
      <c r="AO17" s="313"/>
      <c r="AP17" s="313"/>
      <c r="AQ17" s="313"/>
      <c r="AR17" s="313"/>
      <c r="AS17" s="313"/>
      <c r="AT17" s="313"/>
      <c r="AU17" s="313"/>
      <c r="AV17" s="313"/>
      <c r="AW17" s="313"/>
      <c r="AX17" s="313"/>
      <c r="AY17" s="313"/>
      <c r="AZ17" s="313"/>
      <c r="BA17" s="313"/>
      <c r="BB17" s="313"/>
      <c r="BC17" s="313"/>
      <c r="BD17" s="313"/>
      <c r="BE17" s="313"/>
      <c r="BF17" s="313"/>
      <c r="BG17" s="313"/>
      <c r="BH17" s="313"/>
      <c r="BI17" s="313"/>
      <c r="BJ17" s="313"/>
      <c r="BK17" s="313"/>
      <c r="BL17" s="313"/>
      <c r="BM17" s="313"/>
      <c r="BN17" s="313"/>
      <c r="BO17" s="313"/>
      <c r="BP17" s="313"/>
      <c r="BQ17" s="313"/>
      <c r="BR17" s="313"/>
      <c r="BS17" s="313"/>
      <c r="BT17" s="313"/>
      <c r="BU17" s="313"/>
      <c r="BV17" s="313"/>
      <c r="BW17" s="313"/>
      <c r="BX17" s="313"/>
      <c r="BY17" s="313"/>
      <c r="BZ17" s="313"/>
      <c r="CA17" s="313"/>
      <c r="CB17" s="313"/>
      <c r="CC17" s="313"/>
      <c r="CD17" s="313"/>
      <c r="CE17" s="313"/>
      <c r="CF17" s="313"/>
      <c r="CG17" s="313"/>
      <c r="CH17" s="313"/>
      <c r="CI17" s="313"/>
      <c r="CJ17" s="313"/>
      <c r="CK17" s="313"/>
      <c r="CL17" s="313"/>
    </row>
    <row r="18" spans="1:90" ht="13.5" thickBot="1">
      <c r="A18" s="136"/>
      <c r="B18" s="1036" t="s">
        <v>100</v>
      </c>
      <c r="C18" s="1036"/>
      <c r="D18" s="1036"/>
      <c r="E18" s="1036"/>
      <c r="F18" s="1036"/>
      <c r="G18" s="750"/>
      <c r="H18" s="751"/>
      <c r="I18" s="751"/>
      <c r="J18" s="751"/>
      <c r="K18" s="751"/>
      <c r="L18" s="109">
        <f>SUM(G18:K18)</f>
        <v>0</v>
      </c>
      <c r="M18" s="64"/>
      <c r="N18" s="64"/>
      <c r="O18" s="64"/>
      <c r="P18" s="64"/>
      <c r="Q18" s="64"/>
      <c r="R18" s="65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90" ht="15">
      <c r="A19" s="136"/>
      <c r="B19" s="1013" t="s">
        <v>101</v>
      </c>
      <c r="C19" s="1014"/>
      <c r="D19" s="66"/>
      <c r="E19" s="66"/>
      <c r="F19" s="66"/>
      <c r="G19" s="137"/>
      <c r="H19" s="138"/>
      <c r="I19" s="139"/>
      <c r="J19" s="67"/>
      <c r="K19" s="139"/>
      <c r="L19" s="139"/>
      <c r="M19" s="140"/>
      <c r="N19" s="140"/>
      <c r="O19" s="140"/>
      <c r="P19" s="140"/>
      <c r="Q19" s="140"/>
      <c r="R19" s="141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1:90" s="308" customFormat="1" ht="24.95" customHeight="1">
      <c r="A20" s="515"/>
      <c r="B20" s="996" t="s">
        <v>102</v>
      </c>
      <c r="C20" s="997"/>
      <c r="D20" s="997"/>
      <c r="E20" s="997"/>
      <c r="F20" s="998"/>
      <c r="G20" s="996" t="s">
        <v>13</v>
      </c>
      <c r="H20" s="997"/>
      <c r="I20" s="997"/>
      <c r="J20" s="997"/>
      <c r="K20" s="997"/>
      <c r="L20" s="997"/>
      <c r="M20" s="998"/>
      <c r="N20" s="1018" t="s">
        <v>14</v>
      </c>
      <c r="O20" s="1019"/>
      <c r="P20" s="774"/>
      <c r="Q20" s="781"/>
      <c r="R20" s="782"/>
      <c r="S20" s="313"/>
      <c r="T20" s="313"/>
      <c r="U20" s="313"/>
      <c r="V20" s="313"/>
      <c r="W20" s="313"/>
      <c r="X20" s="313"/>
      <c r="Y20" s="313"/>
      <c r="Z20" s="313"/>
      <c r="AA20" s="313"/>
      <c r="AB20" s="313"/>
      <c r="AC20" s="313"/>
      <c r="AD20" s="313"/>
      <c r="AE20" s="313"/>
      <c r="AF20" s="313"/>
      <c r="AG20" s="313"/>
      <c r="AH20" s="313"/>
      <c r="AI20" s="313"/>
    </row>
    <row r="21" spans="1:90" s="308" customFormat="1" ht="33.75">
      <c r="A21" s="515"/>
      <c r="B21" s="783" t="s">
        <v>213</v>
      </c>
      <c r="C21" s="784" t="s">
        <v>212</v>
      </c>
      <c r="D21" s="785" t="s">
        <v>211</v>
      </c>
      <c r="E21" s="785" t="s">
        <v>210</v>
      </c>
      <c r="F21" s="786" t="s">
        <v>209</v>
      </c>
      <c r="G21" s="786" t="s">
        <v>559</v>
      </c>
      <c r="H21" s="786" t="s">
        <v>15</v>
      </c>
      <c r="I21" s="786" t="s">
        <v>16</v>
      </c>
      <c r="J21" s="786" t="s">
        <v>17</v>
      </c>
      <c r="K21" s="786" t="s">
        <v>18</v>
      </c>
      <c r="L21" s="786" t="s">
        <v>19</v>
      </c>
      <c r="M21" s="786" t="s">
        <v>20</v>
      </c>
      <c r="N21" s="786" t="s">
        <v>208</v>
      </c>
      <c r="O21" s="786" t="s">
        <v>207</v>
      </c>
      <c r="P21" s="776" t="s">
        <v>21</v>
      </c>
      <c r="Q21" s="787" t="s">
        <v>22</v>
      </c>
      <c r="R21" s="788" t="s">
        <v>23</v>
      </c>
      <c r="S21" s="313"/>
      <c r="T21" s="313"/>
      <c r="U21" s="313"/>
      <c r="V21" s="313"/>
      <c r="W21" s="313"/>
      <c r="X21" s="313"/>
      <c r="Y21" s="313"/>
      <c r="Z21" s="313"/>
      <c r="AA21" s="313"/>
      <c r="AB21" s="313"/>
      <c r="AC21" s="313"/>
      <c r="AD21" s="313"/>
      <c r="AE21" s="313"/>
      <c r="AF21" s="313"/>
      <c r="AG21" s="313"/>
      <c r="AH21" s="313"/>
      <c r="AI21" s="313"/>
      <c r="AJ21" s="313"/>
      <c r="AK21" s="313"/>
      <c r="AL21" s="313"/>
      <c r="AM21" s="313"/>
      <c r="AN21" s="313"/>
      <c r="AO21" s="313"/>
      <c r="AP21" s="313"/>
      <c r="AQ21" s="313"/>
      <c r="AR21" s="313"/>
      <c r="AS21" s="313"/>
      <c r="AT21" s="313"/>
      <c r="AU21" s="313"/>
      <c r="AV21" s="313"/>
      <c r="AW21" s="313"/>
      <c r="AX21" s="313"/>
      <c r="AY21" s="313"/>
      <c r="AZ21" s="313"/>
      <c r="BA21" s="313"/>
      <c r="BB21" s="313"/>
      <c r="BC21" s="313"/>
      <c r="BD21" s="313"/>
      <c r="BE21" s="313"/>
      <c r="BF21" s="313"/>
      <c r="BG21" s="313"/>
      <c r="BH21" s="313"/>
      <c r="BI21" s="313"/>
      <c r="BJ21" s="313"/>
      <c r="BK21" s="313"/>
      <c r="BL21" s="313"/>
      <c r="BM21" s="313"/>
      <c r="BN21" s="313"/>
      <c r="BO21" s="313"/>
      <c r="BP21" s="313"/>
      <c r="BQ21" s="313"/>
      <c r="BR21" s="313"/>
      <c r="BS21" s="313"/>
      <c r="BT21" s="313"/>
      <c r="BU21" s="313"/>
      <c r="BV21" s="313"/>
      <c r="BW21" s="313"/>
      <c r="BX21" s="313"/>
      <c r="BY21" s="313"/>
      <c r="BZ21" s="313"/>
      <c r="CA21" s="313"/>
      <c r="CB21" s="313"/>
      <c r="CC21" s="313"/>
      <c r="CD21" s="313"/>
      <c r="CE21" s="313"/>
      <c r="CF21" s="313"/>
      <c r="CG21" s="313"/>
      <c r="CH21" s="313"/>
      <c r="CI21" s="313"/>
    </row>
    <row r="22" spans="1:90" s="308" customFormat="1">
      <c r="A22" s="515"/>
      <c r="B22" s="789"/>
      <c r="C22" s="790"/>
      <c r="D22" s="601"/>
      <c r="E22" s="601"/>
      <c r="F22" s="791"/>
      <c r="G22" s="792"/>
      <c r="H22" s="792"/>
      <c r="I22" s="786"/>
      <c r="J22" s="792"/>
      <c r="K22" s="792"/>
      <c r="L22" s="786"/>
      <c r="M22" s="786"/>
      <c r="N22" s="792"/>
      <c r="O22" s="792"/>
      <c r="P22" s="793"/>
      <c r="Q22" s="794" t="s">
        <v>364</v>
      </c>
      <c r="R22" s="795" t="s">
        <v>364</v>
      </c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313"/>
      <c r="AD22" s="313"/>
      <c r="AE22" s="313"/>
      <c r="AF22" s="313"/>
      <c r="AG22" s="313"/>
      <c r="AH22" s="313"/>
      <c r="AI22" s="313"/>
      <c r="AJ22" s="313"/>
      <c r="AK22" s="313"/>
      <c r="AL22" s="313"/>
      <c r="AM22" s="313"/>
      <c r="AN22" s="313"/>
      <c r="AO22" s="313"/>
      <c r="AP22" s="313"/>
      <c r="AQ22" s="313"/>
      <c r="AR22" s="313"/>
      <c r="AS22" s="313"/>
      <c r="AT22" s="313"/>
      <c r="AU22" s="313"/>
      <c r="AV22" s="313"/>
      <c r="AW22" s="313"/>
      <c r="AX22" s="313"/>
      <c r="AY22" s="313"/>
      <c r="AZ22" s="313"/>
      <c r="BA22" s="313"/>
      <c r="BB22" s="313"/>
      <c r="BC22" s="313"/>
      <c r="BD22" s="313"/>
      <c r="BE22" s="313"/>
      <c r="BF22" s="313"/>
      <c r="BG22" s="313"/>
      <c r="BH22" s="313"/>
      <c r="BI22" s="313"/>
      <c r="BJ22" s="313"/>
      <c r="BK22" s="313"/>
      <c r="BL22" s="313"/>
      <c r="BM22" s="313"/>
      <c r="BN22" s="313"/>
      <c r="BO22" s="313"/>
      <c r="BP22" s="313"/>
      <c r="BQ22" s="313"/>
      <c r="BR22" s="313"/>
      <c r="BS22" s="313"/>
      <c r="BT22" s="313"/>
      <c r="BU22" s="313"/>
      <c r="BV22" s="313"/>
      <c r="BW22" s="313"/>
      <c r="BX22" s="313"/>
      <c r="BY22" s="313"/>
      <c r="BZ22" s="313"/>
      <c r="CA22" s="313"/>
      <c r="CB22" s="313"/>
      <c r="CC22" s="313"/>
      <c r="CD22" s="313"/>
      <c r="CE22" s="313"/>
      <c r="CF22" s="313"/>
      <c r="CG22" s="313"/>
      <c r="CH22" s="313"/>
      <c r="CI22" s="313"/>
    </row>
    <row r="23" spans="1:90">
      <c r="A23" s="136"/>
      <c r="B23" s="752"/>
      <c r="C23" s="753"/>
      <c r="D23" s="753"/>
      <c r="E23" s="753"/>
      <c r="F23" s="753"/>
      <c r="G23" s="754"/>
      <c r="H23" s="755"/>
      <c r="I23" s="755"/>
      <c r="J23" s="755"/>
      <c r="K23" s="755"/>
      <c r="L23" s="755"/>
      <c r="M23" s="142">
        <f>SUM(H23:L23)</f>
        <v>0</v>
      </c>
      <c r="N23" s="755"/>
      <c r="O23" s="755"/>
      <c r="P23" s="102">
        <f>M23+N23+O23</f>
        <v>0</v>
      </c>
      <c r="Q23" s="909"/>
      <c r="R23" s="911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90">
      <c r="A24" s="136"/>
      <c r="B24" s="756"/>
      <c r="C24" s="753"/>
      <c r="D24" s="753"/>
      <c r="E24" s="753"/>
      <c r="F24" s="753"/>
      <c r="G24" s="754"/>
      <c r="H24" s="755"/>
      <c r="I24" s="755"/>
      <c r="J24" s="755"/>
      <c r="K24" s="755"/>
      <c r="L24" s="755"/>
      <c r="M24" s="142">
        <f>SUM(H24:L24)</f>
        <v>0</v>
      </c>
      <c r="N24" s="755"/>
      <c r="O24" s="755"/>
      <c r="P24" s="102">
        <f>M24+N24+O24</f>
        <v>0</v>
      </c>
      <c r="Q24" s="909"/>
      <c r="R24" s="911"/>
    </row>
    <row r="25" spans="1:90">
      <c r="A25" s="136"/>
      <c r="B25" s="752"/>
      <c r="C25" s="753"/>
      <c r="D25" s="753"/>
      <c r="E25" s="753"/>
      <c r="F25" s="753"/>
      <c r="G25" s="754"/>
      <c r="H25" s="755"/>
      <c r="I25" s="755"/>
      <c r="J25" s="755"/>
      <c r="K25" s="755"/>
      <c r="L25" s="755"/>
      <c r="M25" s="142">
        <f>SUM(H25:L25)</f>
        <v>0</v>
      </c>
      <c r="N25" s="755"/>
      <c r="O25" s="755"/>
      <c r="P25" s="102">
        <f>M25+N25+O25</f>
        <v>0</v>
      </c>
      <c r="Q25" s="909"/>
      <c r="R25" s="911"/>
    </row>
    <row r="26" spans="1:90">
      <c r="A26" s="143"/>
      <c r="B26" s="752"/>
      <c r="C26" s="753"/>
      <c r="D26" s="753"/>
      <c r="E26" s="757"/>
      <c r="F26" s="757"/>
      <c r="G26" s="757"/>
      <c r="H26" s="755"/>
      <c r="I26" s="755"/>
      <c r="J26" s="755"/>
      <c r="K26" s="755"/>
      <c r="L26" s="755"/>
      <c r="M26" s="142">
        <f>SUM(H26:L26)</f>
        <v>0</v>
      </c>
      <c r="N26" s="755"/>
      <c r="O26" s="755"/>
      <c r="P26" s="102">
        <f>M26+N26+O26</f>
        <v>0</v>
      </c>
      <c r="Q26" s="909"/>
      <c r="R26" s="911"/>
    </row>
    <row r="27" spans="1:90" ht="8.1" customHeight="1">
      <c r="A27" s="144"/>
      <c r="B27" s="26"/>
      <c r="C27" s="68"/>
      <c r="D27" s="68"/>
      <c r="E27" s="132"/>
      <c r="F27" s="132"/>
      <c r="G27" s="132"/>
      <c r="H27" s="145"/>
      <c r="I27" s="146"/>
      <c r="J27" s="147"/>
      <c r="K27" s="147"/>
      <c r="L27" s="147"/>
      <c r="M27" s="147"/>
      <c r="N27" s="147"/>
      <c r="O27" s="147"/>
      <c r="P27" s="147"/>
      <c r="Q27" s="148"/>
      <c r="R27" s="69"/>
    </row>
    <row r="28" spans="1:90" ht="13.5" thickBot="1">
      <c r="A28" s="149"/>
      <c r="B28" s="70"/>
      <c r="C28" s="71"/>
      <c r="D28" s="9"/>
      <c r="E28" s="72"/>
      <c r="F28" s="1020" t="s">
        <v>25</v>
      </c>
      <c r="G28" s="1021"/>
      <c r="H28" s="150">
        <f t="shared" ref="H28:P28" si="0">SUM(H23:H26)</f>
        <v>0</v>
      </c>
      <c r="I28" s="150">
        <f t="shared" si="0"/>
        <v>0</v>
      </c>
      <c r="J28" s="150">
        <f t="shared" si="0"/>
        <v>0</v>
      </c>
      <c r="K28" s="150">
        <f t="shared" si="0"/>
        <v>0</v>
      </c>
      <c r="L28" s="150">
        <f t="shared" si="0"/>
        <v>0</v>
      </c>
      <c r="M28" s="105">
        <f t="shared" si="0"/>
        <v>0</v>
      </c>
      <c r="N28" s="151">
        <f t="shared" si="0"/>
        <v>0</v>
      </c>
      <c r="O28" s="151">
        <f t="shared" si="0"/>
        <v>0</v>
      </c>
      <c r="P28" s="104">
        <f t="shared" si="0"/>
        <v>0</v>
      </c>
      <c r="Q28" s="9"/>
      <c r="R28" s="73"/>
    </row>
    <row r="29" spans="1:90" ht="13.5" thickTop="1">
      <c r="A29" s="149"/>
      <c r="B29" s="70"/>
      <c r="C29" s="71"/>
      <c r="D29" s="9"/>
      <c r="E29" s="9"/>
      <c r="F29" s="9"/>
      <c r="G29" s="97"/>
      <c r="H29" s="9"/>
      <c r="I29" s="9"/>
      <c r="J29" s="9"/>
      <c r="K29" s="152"/>
      <c r="L29" s="152"/>
      <c r="M29" s="152"/>
      <c r="N29" s="152"/>
      <c r="O29" s="152"/>
      <c r="P29" s="152"/>
      <c r="Q29" s="152"/>
      <c r="R29" s="153"/>
    </row>
    <row r="30" spans="1:90" s="308" customFormat="1" ht="15" customHeight="1">
      <c r="A30" s="773"/>
      <c r="B30" s="1010" t="s">
        <v>97</v>
      </c>
      <c r="C30" s="1011"/>
      <c r="D30" s="1011"/>
      <c r="E30" s="1011"/>
      <c r="F30" s="1012"/>
      <c r="G30" s="996" t="s">
        <v>98</v>
      </c>
      <c r="H30" s="997"/>
      <c r="I30" s="997"/>
      <c r="J30" s="997"/>
      <c r="K30" s="997"/>
      <c r="L30" s="998"/>
      <c r="M30" s="774"/>
      <c r="N30" s="774"/>
      <c r="O30" s="774"/>
      <c r="P30" s="774"/>
      <c r="Q30" s="993"/>
      <c r="R30" s="994"/>
      <c r="S30" s="313"/>
      <c r="T30" s="313"/>
      <c r="U30" s="313"/>
      <c r="V30" s="313"/>
      <c r="W30" s="313"/>
      <c r="X30" s="313"/>
      <c r="Y30" s="313"/>
      <c r="Z30" s="313"/>
      <c r="AA30" s="313"/>
      <c r="AB30" s="313"/>
      <c r="AC30" s="313"/>
      <c r="AD30" s="313"/>
      <c r="AE30" s="313"/>
      <c r="AF30" s="313"/>
      <c r="AG30" s="313"/>
      <c r="AH30" s="313"/>
      <c r="AI30" s="313"/>
      <c r="AJ30" s="313"/>
      <c r="AK30" s="313"/>
    </row>
    <row r="31" spans="1:90" s="308" customFormat="1" ht="45">
      <c r="A31" s="775"/>
      <c r="B31" s="1004" t="s">
        <v>396</v>
      </c>
      <c r="C31" s="1005"/>
      <c r="D31" s="1005"/>
      <c r="E31" s="1005"/>
      <c r="F31" s="1006"/>
      <c r="G31" s="776" t="s">
        <v>564</v>
      </c>
      <c r="H31" s="777" t="s">
        <v>397</v>
      </c>
      <c r="I31" s="777" t="s">
        <v>398</v>
      </c>
      <c r="J31" s="777" t="s">
        <v>399</v>
      </c>
      <c r="K31" s="777" t="s">
        <v>400</v>
      </c>
      <c r="L31" s="777" t="s">
        <v>99</v>
      </c>
      <c r="M31" s="313"/>
      <c r="N31" s="313"/>
      <c r="O31" s="313"/>
      <c r="P31" s="778"/>
      <c r="Q31" s="779"/>
      <c r="R31" s="780"/>
      <c r="S31" s="313"/>
      <c r="T31" s="313"/>
      <c r="U31" s="313"/>
      <c r="V31" s="313"/>
      <c r="W31" s="313"/>
      <c r="X31" s="313"/>
      <c r="Y31" s="313"/>
      <c r="Z31" s="313"/>
      <c r="AA31" s="313"/>
      <c r="AB31" s="313"/>
      <c r="AC31" s="313"/>
      <c r="AD31" s="313"/>
      <c r="AE31" s="313"/>
      <c r="AF31" s="313"/>
      <c r="AG31" s="313"/>
      <c r="AH31" s="313"/>
      <c r="AI31" s="313"/>
      <c r="AJ31" s="313"/>
      <c r="AK31" s="313"/>
      <c r="AL31" s="313"/>
      <c r="AM31" s="313"/>
      <c r="AN31" s="313"/>
      <c r="AO31" s="313"/>
      <c r="AP31" s="313"/>
      <c r="AQ31" s="313"/>
      <c r="AR31" s="313"/>
      <c r="AS31" s="313"/>
      <c r="AT31" s="313"/>
      <c r="AU31" s="313"/>
      <c r="AV31" s="313"/>
      <c r="AW31" s="313"/>
      <c r="AX31" s="313"/>
      <c r="AY31" s="313"/>
      <c r="AZ31" s="313"/>
      <c r="BA31" s="313"/>
      <c r="BB31" s="313"/>
      <c r="BC31" s="313"/>
      <c r="BD31" s="313"/>
      <c r="BE31" s="313"/>
      <c r="BF31" s="313"/>
      <c r="BG31" s="313"/>
      <c r="BH31" s="313"/>
      <c r="BI31" s="313"/>
      <c r="BJ31" s="313"/>
      <c r="BK31" s="313"/>
      <c r="BL31" s="313"/>
      <c r="BM31" s="313"/>
      <c r="BN31" s="313"/>
      <c r="BO31" s="313"/>
      <c r="BP31" s="313"/>
      <c r="BQ31" s="313"/>
      <c r="BR31" s="313"/>
      <c r="BS31" s="313"/>
      <c r="BT31" s="313"/>
      <c r="BU31" s="313"/>
      <c r="BV31" s="313"/>
      <c r="BW31" s="313"/>
      <c r="BX31" s="313"/>
      <c r="BY31" s="313"/>
      <c r="BZ31" s="313"/>
      <c r="CA31" s="313"/>
      <c r="CB31" s="313"/>
      <c r="CC31" s="313"/>
      <c r="CD31" s="313"/>
      <c r="CE31" s="313"/>
      <c r="CF31" s="313"/>
      <c r="CG31" s="313"/>
      <c r="CH31" s="313"/>
      <c r="CI31" s="313"/>
      <c r="CJ31" s="313"/>
      <c r="CK31" s="313"/>
      <c r="CL31" s="313"/>
    </row>
    <row r="32" spans="1:90" ht="13.5" thickBot="1">
      <c r="A32" s="136"/>
      <c r="B32" s="1015" t="s">
        <v>100</v>
      </c>
      <c r="C32" s="1016"/>
      <c r="D32" s="1016"/>
      <c r="E32" s="1016"/>
      <c r="F32" s="1017"/>
      <c r="G32" s="750"/>
      <c r="H32" s="751"/>
      <c r="I32" s="751"/>
      <c r="J32" s="751"/>
      <c r="K32" s="751"/>
      <c r="L32" s="109">
        <f>SUM(G32:K32)</f>
        <v>0</v>
      </c>
      <c r="M32" s="64"/>
      <c r="N32" s="64"/>
      <c r="O32" s="64"/>
      <c r="P32" s="64"/>
      <c r="Q32" s="64"/>
      <c r="R32" s="65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</row>
    <row r="33" spans="1:90" ht="15">
      <c r="A33" s="136"/>
      <c r="B33" s="1013" t="s">
        <v>101</v>
      </c>
      <c r="C33" s="1014"/>
      <c r="D33" s="66"/>
      <c r="E33" s="66"/>
      <c r="F33" s="66"/>
      <c r="G33" s="137"/>
      <c r="H33" s="138"/>
      <c r="I33" s="139"/>
      <c r="J33" s="67"/>
      <c r="K33" s="139"/>
      <c r="L33" s="139"/>
      <c r="M33" s="140"/>
      <c r="N33" s="140"/>
      <c r="O33" s="140"/>
      <c r="P33" s="140"/>
      <c r="Q33" s="140"/>
      <c r="R33" s="141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</row>
    <row r="34" spans="1:90" s="308" customFormat="1" ht="24.95" customHeight="1">
      <c r="A34" s="515"/>
      <c r="B34" s="996" t="s">
        <v>102</v>
      </c>
      <c r="C34" s="997"/>
      <c r="D34" s="997"/>
      <c r="E34" s="997"/>
      <c r="F34" s="998"/>
      <c r="G34" s="996" t="s">
        <v>13</v>
      </c>
      <c r="H34" s="997"/>
      <c r="I34" s="997"/>
      <c r="J34" s="997"/>
      <c r="K34" s="997"/>
      <c r="L34" s="997"/>
      <c r="M34" s="998"/>
      <c r="N34" s="1018" t="s">
        <v>14</v>
      </c>
      <c r="O34" s="1019"/>
      <c r="P34" s="774"/>
      <c r="Q34" s="781"/>
      <c r="R34" s="782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13"/>
      <c r="AF34" s="313"/>
      <c r="AG34" s="313"/>
      <c r="AH34" s="313"/>
      <c r="AI34" s="313"/>
    </row>
    <row r="35" spans="1:90" s="308" customFormat="1" ht="33.75">
      <c r="A35" s="515"/>
      <c r="B35" s="791" t="s">
        <v>213</v>
      </c>
      <c r="C35" s="601" t="s">
        <v>212</v>
      </c>
      <c r="D35" s="796" t="s">
        <v>211</v>
      </c>
      <c r="E35" s="796" t="s">
        <v>210</v>
      </c>
      <c r="F35" s="792" t="s">
        <v>209</v>
      </c>
      <c r="G35" s="792" t="s">
        <v>559</v>
      </c>
      <c r="H35" s="792" t="s">
        <v>15</v>
      </c>
      <c r="I35" s="792" t="s">
        <v>16</v>
      </c>
      <c r="J35" s="792" t="s">
        <v>17</v>
      </c>
      <c r="K35" s="792" t="s">
        <v>18</v>
      </c>
      <c r="L35" s="792" t="s">
        <v>19</v>
      </c>
      <c r="M35" s="792" t="s">
        <v>20</v>
      </c>
      <c r="N35" s="786" t="s">
        <v>208</v>
      </c>
      <c r="O35" s="786" t="s">
        <v>207</v>
      </c>
      <c r="P35" s="776" t="s">
        <v>21</v>
      </c>
      <c r="Q35" s="787" t="s">
        <v>22</v>
      </c>
      <c r="R35" s="788" t="s">
        <v>23</v>
      </c>
      <c r="S35" s="313"/>
      <c r="T35" s="313"/>
      <c r="U35" s="313"/>
      <c r="V35" s="313"/>
      <c r="W35" s="313"/>
      <c r="X35" s="313"/>
      <c r="Y35" s="313"/>
      <c r="Z35" s="313"/>
      <c r="AA35" s="313"/>
      <c r="AB35" s="313"/>
      <c r="AC35" s="313"/>
      <c r="AD35" s="313"/>
      <c r="AE35" s="313"/>
      <c r="AF35" s="313"/>
      <c r="AG35" s="313"/>
      <c r="AH35" s="313"/>
      <c r="AI35" s="313"/>
      <c r="AJ35" s="313"/>
      <c r="AK35" s="313"/>
      <c r="AL35" s="313"/>
      <c r="AM35" s="313"/>
      <c r="AN35" s="313"/>
      <c r="AO35" s="313"/>
      <c r="AP35" s="313"/>
      <c r="AQ35" s="313"/>
      <c r="AR35" s="313"/>
      <c r="AS35" s="313"/>
      <c r="AT35" s="313"/>
      <c r="AU35" s="313"/>
      <c r="AV35" s="313"/>
      <c r="AW35" s="313"/>
      <c r="AX35" s="313"/>
      <c r="AY35" s="313"/>
      <c r="AZ35" s="313"/>
      <c r="BA35" s="313"/>
      <c r="BB35" s="313"/>
      <c r="BC35" s="313"/>
      <c r="BD35" s="313"/>
      <c r="BE35" s="313"/>
      <c r="BF35" s="313"/>
      <c r="BG35" s="313"/>
      <c r="BH35" s="313"/>
      <c r="BI35" s="313"/>
      <c r="BJ35" s="313"/>
      <c r="BK35" s="313"/>
      <c r="BL35" s="313"/>
      <c r="BM35" s="313"/>
      <c r="BN35" s="313"/>
      <c r="BO35" s="313"/>
      <c r="BP35" s="313"/>
      <c r="BQ35" s="313"/>
      <c r="BR35" s="313"/>
      <c r="BS35" s="313"/>
      <c r="BT35" s="313"/>
      <c r="BU35" s="313"/>
      <c r="BV35" s="313"/>
      <c r="BW35" s="313"/>
      <c r="BX35" s="313"/>
      <c r="BY35" s="313"/>
      <c r="BZ35" s="313"/>
      <c r="CA35" s="313"/>
      <c r="CB35" s="313"/>
      <c r="CC35" s="313"/>
      <c r="CD35" s="313"/>
      <c r="CE35" s="313"/>
      <c r="CF35" s="313"/>
      <c r="CG35" s="313"/>
      <c r="CH35" s="313"/>
      <c r="CI35" s="313"/>
    </row>
    <row r="36" spans="1:90" s="308" customFormat="1">
      <c r="A36" s="515"/>
      <c r="B36" s="789"/>
      <c r="C36" s="790"/>
      <c r="D36" s="601"/>
      <c r="E36" s="601"/>
      <c r="F36" s="791"/>
      <c r="G36" s="792"/>
      <c r="H36" s="792"/>
      <c r="I36" s="786"/>
      <c r="J36" s="792"/>
      <c r="K36" s="792"/>
      <c r="L36" s="786"/>
      <c r="M36" s="786"/>
      <c r="N36" s="792"/>
      <c r="O36" s="792"/>
      <c r="P36" s="793"/>
      <c r="Q36" s="794" t="s">
        <v>364</v>
      </c>
      <c r="R36" s="795" t="s">
        <v>364</v>
      </c>
      <c r="S36" s="313"/>
      <c r="T36" s="313"/>
      <c r="U36" s="313"/>
      <c r="V36" s="313"/>
      <c r="W36" s="313"/>
      <c r="X36" s="313"/>
      <c r="Y36" s="313"/>
      <c r="Z36" s="313"/>
      <c r="AA36" s="313"/>
      <c r="AB36" s="313"/>
      <c r="AC36" s="313"/>
      <c r="AD36" s="313"/>
      <c r="AE36" s="313"/>
      <c r="AF36" s="313"/>
      <c r="AG36" s="313"/>
      <c r="AH36" s="313"/>
      <c r="AI36" s="313"/>
      <c r="AJ36" s="313"/>
      <c r="AK36" s="313"/>
      <c r="AL36" s="313"/>
      <c r="AM36" s="313"/>
      <c r="AN36" s="313"/>
      <c r="AO36" s="313"/>
      <c r="AP36" s="313"/>
      <c r="AQ36" s="313"/>
      <c r="AR36" s="313"/>
      <c r="AS36" s="313"/>
      <c r="AT36" s="313"/>
      <c r="AU36" s="313"/>
      <c r="AV36" s="313"/>
      <c r="AW36" s="313"/>
      <c r="AX36" s="313"/>
      <c r="AY36" s="313"/>
      <c r="AZ36" s="313"/>
      <c r="BA36" s="313"/>
      <c r="BB36" s="313"/>
      <c r="BC36" s="313"/>
      <c r="BD36" s="313"/>
      <c r="BE36" s="313"/>
      <c r="BF36" s="313"/>
      <c r="BG36" s="313"/>
      <c r="BH36" s="313"/>
      <c r="BI36" s="313"/>
      <c r="BJ36" s="313"/>
      <c r="BK36" s="313"/>
      <c r="BL36" s="313"/>
      <c r="BM36" s="313"/>
      <c r="BN36" s="313"/>
      <c r="BO36" s="313"/>
      <c r="BP36" s="313"/>
      <c r="BQ36" s="313"/>
      <c r="BR36" s="313"/>
      <c r="BS36" s="313"/>
      <c r="BT36" s="313"/>
      <c r="BU36" s="313"/>
      <c r="BV36" s="313"/>
      <c r="BW36" s="313"/>
      <c r="BX36" s="313"/>
      <c r="BY36" s="313"/>
      <c r="BZ36" s="313"/>
      <c r="CA36" s="313"/>
      <c r="CB36" s="313"/>
      <c r="CC36" s="313"/>
      <c r="CD36" s="313"/>
      <c r="CE36" s="313"/>
      <c r="CF36" s="313"/>
      <c r="CG36" s="313"/>
      <c r="CH36" s="313"/>
      <c r="CI36" s="313"/>
    </row>
    <row r="37" spans="1:90">
      <c r="A37" s="136"/>
      <c r="B37" s="752"/>
      <c r="C37" s="753"/>
      <c r="D37" s="753"/>
      <c r="E37" s="753"/>
      <c r="F37" s="753"/>
      <c r="G37" s="754"/>
      <c r="H37" s="755"/>
      <c r="I37" s="755"/>
      <c r="J37" s="755"/>
      <c r="K37" s="755"/>
      <c r="L37" s="755"/>
      <c r="M37" s="142">
        <f>SUM(H37:L37)</f>
        <v>0</v>
      </c>
      <c r="N37" s="755"/>
      <c r="O37" s="755"/>
      <c r="P37" s="102">
        <f>M37+N37+O37</f>
        <v>0</v>
      </c>
      <c r="Q37" s="909"/>
      <c r="R37" s="911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  <row r="38" spans="1:90">
      <c r="A38" s="136"/>
      <c r="B38" s="756"/>
      <c r="C38" s="753"/>
      <c r="D38" s="753"/>
      <c r="E38" s="753"/>
      <c r="F38" s="753"/>
      <c r="G38" s="754"/>
      <c r="H38" s="755"/>
      <c r="I38" s="755"/>
      <c r="J38" s="755"/>
      <c r="K38" s="755"/>
      <c r="L38" s="755"/>
      <c r="M38" s="142">
        <f>SUM(H38:L38)</f>
        <v>0</v>
      </c>
      <c r="N38" s="755"/>
      <c r="O38" s="755"/>
      <c r="P38" s="102">
        <f>M38+N38+O38</f>
        <v>0</v>
      </c>
      <c r="Q38" s="909"/>
      <c r="R38" s="911"/>
    </row>
    <row r="39" spans="1:90">
      <c r="A39" s="136"/>
      <c r="B39" s="752"/>
      <c r="C39" s="753"/>
      <c r="D39" s="753"/>
      <c r="E39" s="753"/>
      <c r="F39" s="753"/>
      <c r="G39" s="754"/>
      <c r="H39" s="755"/>
      <c r="I39" s="755"/>
      <c r="J39" s="755"/>
      <c r="K39" s="755"/>
      <c r="L39" s="755"/>
      <c r="M39" s="142">
        <f>SUM(H39:L39)</f>
        <v>0</v>
      </c>
      <c r="N39" s="755"/>
      <c r="O39" s="755"/>
      <c r="P39" s="102">
        <f>M39+N39+O39</f>
        <v>0</v>
      </c>
      <c r="Q39" s="909"/>
      <c r="R39" s="911"/>
    </row>
    <row r="40" spans="1:90">
      <c r="A40" s="143"/>
      <c r="B40" s="752"/>
      <c r="C40" s="753"/>
      <c r="D40" s="753"/>
      <c r="E40" s="757"/>
      <c r="F40" s="757"/>
      <c r="G40" s="757"/>
      <c r="H40" s="755"/>
      <c r="I40" s="755"/>
      <c r="J40" s="755"/>
      <c r="K40" s="755"/>
      <c r="L40" s="755"/>
      <c r="M40" s="142">
        <f>SUM(H40:L40)</f>
        <v>0</v>
      </c>
      <c r="N40" s="755"/>
      <c r="O40" s="755"/>
      <c r="P40" s="102">
        <f>M40+N40+O40</f>
        <v>0</v>
      </c>
      <c r="Q40" s="909"/>
      <c r="R40" s="911"/>
    </row>
    <row r="41" spans="1:90" ht="8.1" customHeight="1">
      <c r="A41" s="144"/>
      <c r="B41" s="26"/>
      <c r="C41" s="68"/>
      <c r="D41" s="68"/>
      <c r="E41" s="132"/>
      <c r="F41" s="132"/>
      <c r="G41" s="132"/>
      <c r="H41" s="145"/>
      <c r="I41" s="146"/>
      <c r="J41" s="147"/>
      <c r="K41" s="147"/>
      <c r="L41" s="147"/>
      <c r="M41" s="147"/>
      <c r="N41" s="147"/>
      <c r="O41" s="147"/>
      <c r="P41" s="147"/>
      <c r="Q41" s="148"/>
      <c r="R41" s="69"/>
    </row>
    <row r="42" spans="1:90" ht="13.5" thickBot="1">
      <c r="A42" s="149"/>
      <c r="B42" s="70"/>
      <c r="C42" s="71"/>
      <c r="D42" s="9"/>
      <c r="E42" s="72"/>
      <c r="F42" s="1020" t="s">
        <v>25</v>
      </c>
      <c r="G42" s="1021"/>
      <c r="H42" s="150">
        <f t="shared" ref="H42:P42" si="1">SUM(H37:H40)</f>
        <v>0</v>
      </c>
      <c r="I42" s="150">
        <f t="shared" si="1"/>
        <v>0</v>
      </c>
      <c r="J42" s="150">
        <f t="shared" si="1"/>
        <v>0</v>
      </c>
      <c r="K42" s="150">
        <f t="shared" si="1"/>
        <v>0</v>
      </c>
      <c r="L42" s="150">
        <f t="shared" si="1"/>
        <v>0</v>
      </c>
      <c r="M42" s="105">
        <f t="shared" si="1"/>
        <v>0</v>
      </c>
      <c r="N42" s="151">
        <f t="shared" si="1"/>
        <v>0</v>
      </c>
      <c r="O42" s="151">
        <f t="shared" si="1"/>
        <v>0</v>
      </c>
      <c r="P42" s="104">
        <f t="shared" si="1"/>
        <v>0</v>
      </c>
      <c r="Q42" s="9"/>
      <c r="R42" s="73"/>
    </row>
    <row r="43" spans="1:90" ht="13.5" thickTop="1">
      <c r="A43" s="149"/>
      <c r="B43" s="70"/>
      <c r="C43" s="71"/>
      <c r="D43" s="9"/>
      <c r="E43" s="9"/>
      <c r="F43" s="9"/>
      <c r="G43" s="97"/>
      <c r="H43" s="9"/>
      <c r="I43" s="9"/>
      <c r="J43" s="9"/>
      <c r="K43" s="152"/>
      <c r="L43" s="152"/>
      <c r="M43" s="152"/>
      <c r="N43" s="152"/>
      <c r="O43" s="152"/>
      <c r="P43" s="152"/>
      <c r="Q43" s="152"/>
      <c r="R43" s="153"/>
    </row>
    <row r="44" spans="1:90" s="308" customFormat="1" ht="15" customHeight="1">
      <c r="A44" s="773"/>
      <c r="B44" s="1010" t="s">
        <v>97</v>
      </c>
      <c r="C44" s="1011"/>
      <c r="D44" s="1011"/>
      <c r="E44" s="1011"/>
      <c r="F44" s="1012"/>
      <c r="G44" s="996" t="s">
        <v>98</v>
      </c>
      <c r="H44" s="997"/>
      <c r="I44" s="997"/>
      <c r="J44" s="997"/>
      <c r="K44" s="997"/>
      <c r="L44" s="998"/>
      <c r="M44" s="774"/>
      <c r="N44" s="774"/>
      <c r="O44" s="774"/>
      <c r="P44" s="774"/>
      <c r="Q44" s="993"/>
      <c r="R44" s="994"/>
      <c r="S44" s="313"/>
      <c r="T44" s="313"/>
      <c r="U44" s="313"/>
      <c r="V44" s="313"/>
      <c r="W44" s="313"/>
      <c r="X44" s="313"/>
      <c r="Y44" s="313"/>
      <c r="Z44" s="313"/>
      <c r="AA44" s="313"/>
      <c r="AB44" s="313"/>
      <c r="AC44" s="313"/>
      <c r="AD44" s="313"/>
      <c r="AE44" s="313"/>
      <c r="AF44" s="313"/>
      <c r="AG44" s="313"/>
      <c r="AH44" s="313"/>
      <c r="AI44" s="313"/>
      <c r="AJ44" s="313"/>
      <c r="AK44" s="313"/>
    </row>
    <row r="45" spans="1:90" s="308" customFormat="1" ht="45">
      <c r="A45" s="775"/>
      <c r="B45" s="1004" t="s">
        <v>401</v>
      </c>
      <c r="C45" s="1005"/>
      <c r="D45" s="1005"/>
      <c r="E45" s="1005"/>
      <c r="F45" s="1006"/>
      <c r="G45" s="776" t="s">
        <v>565</v>
      </c>
      <c r="H45" s="777" t="s">
        <v>402</v>
      </c>
      <c r="I45" s="777" t="s">
        <v>403</v>
      </c>
      <c r="J45" s="777" t="s">
        <v>404</v>
      </c>
      <c r="K45" s="777" t="s">
        <v>405</v>
      </c>
      <c r="L45" s="777" t="s">
        <v>99</v>
      </c>
      <c r="M45" s="313"/>
      <c r="N45" s="313"/>
      <c r="O45" s="313"/>
      <c r="P45" s="778"/>
      <c r="Q45" s="779"/>
      <c r="R45" s="780"/>
      <c r="S45" s="313"/>
      <c r="T45" s="313"/>
      <c r="U45" s="313"/>
      <c r="V45" s="313"/>
      <c r="W45" s="313"/>
      <c r="X45" s="313"/>
      <c r="Y45" s="313"/>
      <c r="Z45" s="313"/>
      <c r="AA45" s="313"/>
      <c r="AB45" s="313"/>
      <c r="AC45" s="313"/>
      <c r="AD45" s="313"/>
      <c r="AE45" s="313"/>
      <c r="AF45" s="313"/>
      <c r="AG45" s="313"/>
      <c r="AH45" s="313"/>
      <c r="AI45" s="313"/>
      <c r="AJ45" s="313"/>
      <c r="AK45" s="313"/>
      <c r="AL45" s="313"/>
      <c r="AM45" s="313"/>
      <c r="AN45" s="313"/>
      <c r="AO45" s="313"/>
      <c r="AP45" s="313"/>
      <c r="AQ45" s="313"/>
      <c r="AR45" s="313"/>
      <c r="AS45" s="313"/>
      <c r="AT45" s="313"/>
      <c r="AU45" s="313"/>
      <c r="AV45" s="313"/>
      <c r="AW45" s="313"/>
      <c r="AX45" s="313"/>
      <c r="AY45" s="313"/>
      <c r="AZ45" s="313"/>
      <c r="BA45" s="313"/>
      <c r="BB45" s="313"/>
      <c r="BC45" s="313"/>
      <c r="BD45" s="313"/>
      <c r="BE45" s="313"/>
      <c r="BF45" s="313"/>
      <c r="BG45" s="313"/>
      <c r="BH45" s="313"/>
      <c r="BI45" s="313"/>
      <c r="BJ45" s="313"/>
      <c r="BK45" s="313"/>
      <c r="BL45" s="313"/>
      <c r="BM45" s="313"/>
      <c r="BN45" s="313"/>
      <c r="BO45" s="313"/>
      <c r="BP45" s="313"/>
      <c r="BQ45" s="313"/>
      <c r="BR45" s="313"/>
      <c r="BS45" s="313"/>
      <c r="BT45" s="313"/>
      <c r="BU45" s="313"/>
      <c r="BV45" s="313"/>
      <c r="BW45" s="313"/>
      <c r="BX45" s="313"/>
      <c r="BY45" s="313"/>
      <c r="BZ45" s="313"/>
      <c r="CA45" s="313"/>
      <c r="CB45" s="313"/>
      <c r="CC45" s="313"/>
      <c r="CD45" s="313"/>
      <c r="CE45" s="313"/>
      <c r="CF45" s="313"/>
      <c r="CG45" s="313"/>
      <c r="CH45" s="313"/>
      <c r="CI45" s="313"/>
      <c r="CJ45" s="313"/>
      <c r="CK45" s="313"/>
      <c r="CL45" s="313"/>
    </row>
    <row r="46" spans="1:90" ht="13.5" thickBot="1">
      <c r="A46" s="136"/>
      <c r="B46" s="1015" t="s">
        <v>100</v>
      </c>
      <c r="C46" s="1016"/>
      <c r="D46" s="1016"/>
      <c r="E46" s="1016"/>
      <c r="F46" s="1017"/>
      <c r="G46" s="758"/>
      <c r="H46" s="759"/>
      <c r="I46" s="759"/>
      <c r="J46" s="759"/>
      <c r="K46" s="759"/>
      <c r="L46" s="108">
        <f>SUM(G46:K46)</f>
        <v>0</v>
      </c>
      <c r="M46" s="64"/>
      <c r="N46" s="64"/>
      <c r="O46" s="64"/>
      <c r="P46" s="64"/>
      <c r="Q46" s="64"/>
      <c r="R46" s="65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</row>
    <row r="47" spans="1:90" ht="15">
      <c r="A47" s="136"/>
      <c r="B47" s="1013" t="s">
        <v>101</v>
      </c>
      <c r="C47" s="1014"/>
      <c r="D47" s="66"/>
      <c r="E47" s="66"/>
      <c r="F47" s="66"/>
      <c r="G47" s="137"/>
      <c r="H47" s="138"/>
      <c r="I47" s="139"/>
      <c r="J47" s="67"/>
      <c r="K47" s="139"/>
      <c r="L47" s="139"/>
      <c r="M47" s="140"/>
      <c r="N47" s="140"/>
      <c r="O47" s="140"/>
      <c r="P47" s="140"/>
      <c r="Q47" s="140"/>
      <c r="R47" s="141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</row>
    <row r="48" spans="1:90" s="308" customFormat="1" ht="24.95" customHeight="1">
      <c r="A48" s="515"/>
      <c r="B48" s="996" t="s">
        <v>102</v>
      </c>
      <c r="C48" s="997"/>
      <c r="D48" s="997"/>
      <c r="E48" s="997"/>
      <c r="F48" s="998"/>
      <c r="G48" s="996" t="s">
        <v>13</v>
      </c>
      <c r="H48" s="997"/>
      <c r="I48" s="997"/>
      <c r="J48" s="997"/>
      <c r="K48" s="997"/>
      <c r="L48" s="997"/>
      <c r="M48" s="998"/>
      <c r="N48" s="1018" t="s">
        <v>14</v>
      </c>
      <c r="O48" s="1019"/>
      <c r="P48" s="774"/>
      <c r="Q48" s="781"/>
      <c r="R48" s="782"/>
      <c r="S48" s="313"/>
      <c r="T48" s="313"/>
      <c r="U48" s="313"/>
      <c r="V48" s="313"/>
      <c r="W48" s="313"/>
      <c r="X48" s="313"/>
      <c r="Y48" s="313"/>
      <c r="Z48" s="313"/>
      <c r="AA48" s="313"/>
      <c r="AB48" s="313"/>
      <c r="AC48" s="313"/>
      <c r="AD48" s="313"/>
      <c r="AE48" s="313"/>
      <c r="AF48" s="313"/>
      <c r="AG48" s="313"/>
      <c r="AH48" s="313"/>
      <c r="AI48" s="313"/>
    </row>
    <row r="49" spans="1:90" s="308" customFormat="1" ht="33.75">
      <c r="A49" s="515"/>
      <c r="B49" s="783" t="s">
        <v>213</v>
      </c>
      <c r="C49" s="784" t="s">
        <v>212</v>
      </c>
      <c r="D49" s="785" t="s">
        <v>211</v>
      </c>
      <c r="E49" s="785" t="s">
        <v>210</v>
      </c>
      <c r="F49" s="786" t="s">
        <v>209</v>
      </c>
      <c r="G49" s="786" t="s">
        <v>560</v>
      </c>
      <c r="H49" s="786" t="s">
        <v>15</v>
      </c>
      <c r="I49" s="786" t="s">
        <v>16</v>
      </c>
      <c r="J49" s="786" t="s">
        <v>17</v>
      </c>
      <c r="K49" s="786" t="s">
        <v>18</v>
      </c>
      <c r="L49" s="786" t="s">
        <v>19</v>
      </c>
      <c r="M49" s="786" t="s">
        <v>20</v>
      </c>
      <c r="N49" s="786" t="s">
        <v>208</v>
      </c>
      <c r="O49" s="786" t="s">
        <v>207</v>
      </c>
      <c r="P49" s="776" t="s">
        <v>21</v>
      </c>
      <c r="Q49" s="787" t="s">
        <v>22</v>
      </c>
      <c r="R49" s="788" t="s">
        <v>23</v>
      </c>
      <c r="S49" s="313"/>
      <c r="T49" s="313"/>
      <c r="U49" s="313"/>
      <c r="V49" s="313"/>
      <c r="W49" s="313"/>
      <c r="X49" s="313"/>
      <c r="Y49" s="313"/>
      <c r="Z49" s="313"/>
      <c r="AA49" s="313"/>
      <c r="AB49" s="313"/>
      <c r="AC49" s="313"/>
      <c r="AD49" s="313"/>
      <c r="AE49" s="313"/>
      <c r="AF49" s="313"/>
      <c r="AG49" s="313"/>
      <c r="AH49" s="313"/>
      <c r="AI49" s="313"/>
      <c r="AJ49" s="313"/>
      <c r="AK49" s="313"/>
      <c r="AL49" s="313"/>
      <c r="AM49" s="313"/>
      <c r="AN49" s="313"/>
      <c r="AO49" s="313"/>
      <c r="AP49" s="313"/>
      <c r="AQ49" s="313"/>
      <c r="AR49" s="313"/>
      <c r="AS49" s="313"/>
      <c r="AT49" s="313"/>
      <c r="AU49" s="313"/>
      <c r="AV49" s="313"/>
      <c r="AW49" s="313"/>
      <c r="AX49" s="313"/>
      <c r="AY49" s="313"/>
      <c r="AZ49" s="313"/>
      <c r="BA49" s="313"/>
      <c r="BB49" s="313"/>
      <c r="BC49" s="313"/>
      <c r="BD49" s="313"/>
      <c r="BE49" s="313"/>
      <c r="BF49" s="313"/>
      <c r="BG49" s="313"/>
      <c r="BH49" s="313"/>
      <c r="BI49" s="313"/>
      <c r="BJ49" s="313"/>
      <c r="BK49" s="313"/>
      <c r="BL49" s="313"/>
      <c r="BM49" s="313"/>
      <c r="BN49" s="313"/>
      <c r="BO49" s="313"/>
      <c r="BP49" s="313"/>
      <c r="BQ49" s="313"/>
      <c r="BR49" s="313"/>
      <c r="BS49" s="313"/>
      <c r="BT49" s="313"/>
      <c r="BU49" s="313"/>
      <c r="BV49" s="313"/>
      <c r="BW49" s="313"/>
      <c r="BX49" s="313"/>
      <c r="BY49" s="313"/>
      <c r="BZ49" s="313"/>
      <c r="CA49" s="313"/>
      <c r="CB49" s="313"/>
      <c r="CC49" s="313"/>
      <c r="CD49" s="313"/>
      <c r="CE49" s="313"/>
      <c r="CF49" s="313"/>
      <c r="CG49" s="313"/>
      <c r="CH49" s="313"/>
      <c r="CI49" s="313"/>
    </row>
    <row r="50" spans="1:90" s="308" customFormat="1">
      <c r="A50" s="515"/>
      <c r="B50" s="789"/>
      <c r="C50" s="790"/>
      <c r="D50" s="601"/>
      <c r="E50" s="601"/>
      <c r="F50" s="791"/>
      <c r="G50" s="792"/>
      <c r="H50" s="792"/>
      <c r="I50" s="786"/>
      <c r="J50" s="792"/>
      <c r="K50" s="792"/>
      <c r="L50" s="786"/>
      <c r="M50" s="786"/>
      <c r="N50" s="792"/>
      <c r="O50" s="792"/>
      <c r="P50" s="793"/>
      <c r="Q50" s="794" t="s">
        <v>364</v>
      </c>
      <c r="R50" s="795" t="s">
        <v>364</v>
      </c>
      <c r="S50" s="313"/>
      <c r="T50" s="313"/>
      <c r="U50" s="313"/>
      <c r="V50" s="313"/>
      <c r="W50" s="313"/>
      <c r="X50" s="313"/>
      <c r="Y50" s="313"/>
      <c r="Z50" s="313"/>
      <c r="AA50" s="313"/>
      <c r="AB50" s="313"/>
      <c r="AC50" s="313"/>
      <c r="AD50" s="313"/>
      <c r="AE50" s="313"/>
      <c r="AF50" s="313"/>
      <c r="AG50" s="313"/>
      <c r="AH50" s="313"/>
      <c r="AI50" s="313"/>
      <c r="AJ50" s="313"/>
      <c r="AK50" s="313"/>
      <c r="AL50" s="313"/>
      <c r="AM50" s="313"/>
      <c r="AN50" s="313"/>
      <c r="AO50" s="313"/>
      <c r="AP50" s="313"/>
      <c r="AQ50" s="313"/>
      <c r="AR50" s="313"/>
      <c r="AS50" s="313"/>
      <c r="AT50" s="313"/>
      <c r="AU50" s="313"/>
      <c r="AV50" s="313"/>
      <c r="AW50" s="313"/>
      <c r="AX50" s="313"/>
      <c r="AY50" s="313"/>
      <c r="AZ50" s="313"/>
      <c r="BA50" s="313"/>
      <c r="BB50" s="313"/>
      <c r="BC50" s="313"/>
      <c r="BD50" s="313"/>
      <c r="BE50" s="313"/>
      <c r="BF50" s="313"/>
      <c r="BG50" s="313"/>
      <c r="BH50" s="313"/>
      <c r="BI50" s="313"/>
      <c r="BJ50" s="313"/>
      <c r="BK50" s="313"/>
      <c r="BL50" s="313"/>
      <c r="BM50" s="313"/>
      <c r="BN50" s="313"/>
      <c r="BO50" s="313"/>
      <c r="BP50" s="313"/>
      <c r="BQ50" s="313"/>
      <c r="BR50" s="313"/>
      <c r="BS50" s="313"/>
      <c r="BT50" s="313"/>
      <c r="BU50" s="313"/>
      <c r="BV50" s="313"/>
      <c r="BW50" s="313"/>
      <c r="BX50" s="313"/>
      <c r="BY50" s="313"/>
      <c r="BZ50" s="313"/>
      <c r="CA50" s="313"/>
      <c r="CB50" s="313"/>
      <c r="CC50" s="313"/>
      <c r="CD50" s="313"/>
      <c r="CE50" s="313"/>
      <c r="CF50" s="313"/>
      <c r="CG50" s="313"/>
      <c r="CH50" s="313"/>
      <c r="CI50" s="313"/>
    </row>
    <row r="51" spans="1:90">
      <c r="A51" s="136"/>
      <c r="B51" s="752"/>
      <c r="C51" s="753"/>
      <c r="D51" s="753"/>
      <c r="E51" s="753"/>
      <c r="F51" s="753"/>
      <c r="G51" s="754"/>
      <c r="H51" s="755"/>
      <c r="I51" s="755"/>
      <c r="J51" s="755"/>
      <c r="K51" s="755"/>
      <c r="L51" s="755"/>
      <c r="M51" s="142">
        <f>SUM(H51:L51)</f>
        <v>0</v>
      </c>
      <c r="N51" s="755"/>
      <c r="O51" s="755"/>
      <c r="P51" s="102">
        <f>M51+N51+O51</f>
        <v>0</v>
      </c>
      <c r="Q51" s="909"/>
      <c r="R51" s="911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</row>
    <row r="52" spans="1:90">
      <c r="A52" s="136"/>
      <c r="B52" s="756"/>
      <c r="C52" s="753"/>
      <c r="D52" s="753"/>
      <c r="E52" s="753"/>
      <c r="F52" s="753"/>
      <c r="G52" s="754"/>
      <c r="H52" s="755"/>
      <c r="I52" s="755"/>
      <c r="J52" s="755"/>
      <c r="K52" s="755"/>
      <c r="L52" s="755"/>
      <c r="M52" s="142">
        <f>SUM(H52:L52)</f>
        <v>0</v>
      </c>
      <c r="N52" s="755"/>
      <c r="O52" s="755"/>
      <c r="P52" s="102">
        <f>M52+N52+O52</f>
        <v>0</v>
      </c>
      <c r="Q52" s="909"/>
      <c r="R52" s="911"/>
    </row>
    <row r="53" spans="1:90">
      <c r="A53" s="136"/>
      <c r="B53" s="752"/>
      <c r="C53" s="753"/>
      <c r="D53" s="753"/>
      <c r="E53" s="753"/>
      <c r="F53" s="753"/>
      <c r="G53" s="754"/>
      <c r="H53" s="755"/>
      <c r="I53" s="755"/>
      <c r="J53" s="755"/>
      <c r="K53" s="755"/>
      <c r="L53" s="755"/>
      <c r="M53" s="142">
        <f>SUM(H53:L53)</f>
        <v>0</v>
      </c>
      <c r="N53" s="755"/>
      <c r="O53" s="755"/>
      <c r="P53" s="102">
        <f>M53+N53+O53</f>
        <v>0</v>
      </c>
      <c r="Q53" s="909"/>
      <c r="R53" s="911"/>
    </row>
    <row r="54" spans="1:90">
      <c r="A54" s="143"/>
      <c r="B54" s="752"/>
      <c r="C54" s="753"/>
      <c r="D54" s="753"/>
      <c r="E54" s="757"/>
      <c r="F54" s="757"/>
      <c r="G54" s="757"/>
      <c r="H54" s="755"/>
      <c r="I54" s="755"/>
      <c r="J54" s="755"/>
      <c r="K54" s="755"/>
      <c r="L54" s="755"/>
      <c r="M54" s="142">
        <f>SUM(H54:L54)</f>
        <v>0</v>
      </c>
      <c r="N54" s="755"/>
      <c r="O54" s="755"/>
      <c r="P54" s="102">
        <f>M54+N54+O54</f>
        <v>0</v>
      </c>
      <c r="Q54" s="909"/>
      <c r="R54" s="911"/>
    </row>
    <row r="55" spans="1:90" ht="8.1" customHeight="1">
      <c r="A55" s="144"/>
      <c r="B55" s="26"/>
      <c r="C55" s="68"/>
      <c r="D55" s="68"/>
      <c r="E55" s="132"/>
      <c r="F55" s="132"/>
      <c r="G55" s="132"/>
      <c r="H55" s="145"/>
      <c r="I55" s="146"/>
      <c r="J55" s="147"/>
      <c r="K55" s="147"/>
      <c r="L55" s="147"/>
      <c r="M55" s="147"/>
      <c r="N55" s="147"/>
      <c r="O55" s="147"/>
      <c r="P55" s="147"/>
      <c r="Q55" s="148"/>
      <c r="R55" s="69"/>
    </row>
    <row r="56" spans="1:90" ht="13.5" thickBot="1">
      <c r="A56" s="149"/>
      <c r="B56" s="70"/>
      <c r="C56" s="71"/>
      <c r="D56" s="9"/>
      <c r="E56" s="72"/>
      <c r="F56" s="1020" t="s">
        <v>25</v>
      </c>
      <c r="G56" s="1021"/>
      <c r="H56" s="150">
        <f t="shared" ref="H56:P56" si="2">SUM(H51:H54)</f>
        <v>0</v>
      </c>
      <c r="I56" s="150">
        <f t="shared" si="2"/>
        <v>0</v>
      </c>
      <c r="J56" s="150">
        <f t="shared" si="2"/>
        <v>0</v>
      </c>
      <c r="K56" s="150">
        <f t="shared" si="2"/>
        <v>0</v>
      </c>
      <c r="L56" s="150">
        <f t="shared" si="2"/>
        <v>0</v>
      </c>
      <c r="M56" s="105">
        <f t="shared" si="2"/>
        <v>0</v>
      </c>
      <c r="N56" s="151">
        <f t="shared" si="2"/>
        <v>0</v>
      </c>
      <c r="O56" s="151">
        <f t="shared" si="2"/>
        <v>0</v>
      </c>
      <c r="P56" s="104">
        <f t="shared" si="2"/>
        <v>0</v>
      </c>
      <c r="Q56" s="9"/>
      <c r="R56" s="73"/>
    </row>
    <row r="57" spans="1:90" ht="13.5" hidden="1" thickTop="1">
      <c r="A57" s="149"/>
      <c r="B57" s="70"/>
      <c r="C57" s="71"/>
      <c r="D57" s="9"/>
      <c r="E57" s="72"/>
      <c r="F57" s="202"/>
      <c r="G57" s="202"/>
      <c r="H57" s="480"/>
      <c r="I57" s="480"/>
      <c r="J57" s="480"/>
      <c r="K57" s="480"/>
      <c r="L57" s="480"/>
      <c r="M57" s="481"/>
      <c r="N57" s="146"/>
      <c r="O57" s="146"/>
      <c r="P57" s="482"/>
      <c r="Q57" s="9"/>
      <c r="R57" s="73"/>
    </row>
    <row r="58" spans="1:90" hidden="1">
      <c r="A58" s="149"/>
      <c r="B58" s="70"/>
      <c r="C58" s="71"/>
      <c r="D58" s="9"/>
      <c r="E58" s="72"/>
      <c r="F58" s="202"/>
      <c r="G58" s="202"/>
      <c r="H58" s="480"/>
      <c r="I58" s="480"/>
      <c r="J58" s="480"/>
      <c r="K58" s="480"/>
      <c r="L58" s="480"/>
      <c r="M58" s="481"/>
      <c r="N58" s="146"/>
      <c r="O58" s="146"/>
      <c r="P58" s="482"/>
      <c r="Q58" s="9"/>
      <c r="R58" s="73"/>
    </row>
    <row r="59" spans="1:90" ht="9" customHeight="1" thickTop="1">
      <c r="A59" s="57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45"/>
    </row>
    <row r="60" spans="1:90" s="308" customFormat="1" ht="18">
      <c r="A60" s="771" t="s">
        <v>28</v>
      </c>
      <c r="B60" s="606"/>
      <c r="C60" s="606"/>
      <c r="D60" s="606"/>
      <c r="E60" s="606"/>
      <c r="F60" s="606"/>
      <c r="G60" s="606"/>
      <c r="H60" s="606"/>
      <c r="I60" s="606"/>
      <c r="J60" s="606"/>
      <c r="K60" s="606"/>
      <c r="L60" s="606"/>
      <c r="M60" s="606"/>
      <c r="N60" s="606"/>
      <c r="O60" s="606"/>
      <c r="P60" s="606"/>
      <c r="Q60" s="606"/>
      <c r="R60" s="772"/>
    </row>
    <row r="61" spans="1:90" ht="18" customHeight="1">
      <c r="A61" s="1022" t="s">
        <v>29</v>
      </c>
      <c r="B61" s="1023"/>
      <c r="C61" s="1023"/>
      <c r="D61" s="1023"/>
      <c r="E61" s="1024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45"/>
    </row>
    <row r="62" spans="1:90" s="308" customFormat="1" ht="15" customHeight="1">
      <c r="A62" s="773"/>
      <c r="B62" s="1010" t="s">
        <v>97</v>
      </c>
      <c r="C62" s="1011"/>
      <c r="D62" s="1011"/>
      <c r="E62" s="1011"/>
      <c r="F62" s="1012"/>
      <c r="G62" s="797"/>
      <c r="H62" s="798"/>
      <c r="I62" s="798"/>
      <c r="J62" s="798"/>
      <c r="K62" s="798"/>
      <c r="L62" s="798"/>
      <c r="M62" s="774"/>
      <c r="N62" s="774"/>
      <c r="O62" s="774"/>
      <c r="P62" s="774"/>
      <c r="Q62" s="993"/>
      <c r="R62" s="994"/>
      <c r="S62" s="313"/>
      <c r="T62" s="313"/>
      <c r="U62" s="313"/>
      <c r="V62" s="313"/>
      <c r="W62" s="313"/>
      <c r="X62" s="313"/>
      <c r="Y62" s="313"/>
      <c r="Z62" s="313"/>
      <c r="AA62" s="313"/>
      <c r="AB62" s="313"/>
      <c r="AC62" s="313"/>
      <c r="AD62" s="313"/>
      <c r="AE62" s="313"/>
      <c r="AF62" s="313"/>
      <c r="AG62" s="313"/>
      <c r="AH62" s="313"/>
      <c r="AI62" s="313"/>
      <c r="AJ62" s="313"/>
      <c r="AK62" s="313"/>
    </row>
    <row r="63" spans="1:90" ht="15.75">
      <c r="A63" s="60"/>
      <c r="B63" s="1007" t="s">
        <v>406</v>
      </c>
      <c r="C63" s="1008"/>
      <c r="D63" s="1008"/>
      <c r="E63" s="1008"/>
      <c r="F63" s="1009"/>
      <c r="G63" s="776" t="s">
        <v>202</v>
      </c>
      <c r="H63" s="96"/>
      <c r="I63" s="74"/>
      <c r="J63" s="74"/>
      <c r="K63" s="74"/>
      <c r="L63" s="74"/>
      <c r="M63" s="9"/>
      <c r="N63" s="9"/>
      <c r="O63" s="9"/>
      <c r="P63" s="61"/>
      <c r="Q63" s="62"/>
      <c r="R63" s="6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</row>
    <row r="64" spans="1:90" ht="13.5" thickBot="1">
      <c r="A64" s="136"/>
      <c r="B64" s="1015" t="s">
        <v>100</v>
      </c>
      <c r="C64" s="1016"/>
      <c r="D64" s="1016"/>
      <c r="E64" s="1016"/>
      <c r="F64" s="1017"/>
      <c r="G64" s="750"/>
      <c r="H64" s="75"/>
      <c r="I64" s="75"/>
      <c r="J64" s="75"/>
      <c r="K64" s="75"/>
      <c r="L64" s="75"/>
      <c r="M64" s="64"/>
      <c r="N64" s="64"/>
      <c r="O64" s="64"/>
      <c r="P64" s="64"/>
      <c r="Q64" s="64"/>
      <c r="R64" s="65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</row>
    <row r="65" spans="1:90" ht="15">
      <c r="A65" s="136"/>
      <c r="B65" s="1013" t="s">
        <v>101</v>
      </c>
      <c r="C65" s="1014"/>
      <c r="D65" s="66"/>
      <c r="E65" s="66"/>
      <c r="F65" s="66"/>
      <c r="G65" s="137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</row>
    <row r="66" spans="1:90" s="308" customFormat="1" ht="15">
      <c r="A66" s="515"/>
      <c r="B66" s="996" t="s">
        <v>30</v>
      </c>
      <c r="C66" s="997"/>
      <c r="D66" s="997"/>
      <c r="E66" s="997"/>
      <c r="F66" s="998"/>
      <c r="G66" s="983" t="s">
        <v>31</v>
      </c>
      <c r="H66" s="983"/>
      <c r="I66" s="983"/>
      <c r="J66" s="983"/>
      <c r="K66" s="983"/>
      <c r="L66" s="995"/>
      <c r="M66" s="995"/>
      <c r="N66" s="774"/>
      <c r="O66" s="799"/>
      <c r="P66" s="799"/>
      <c r="Q66" s="313"/>
      <c r="R66" s="316"/>
      <c r="S66" s="313"/>
      <c r="T66" s="313"/>
      <c r="U66" s="313"/>
      <c r="V66" s="313"/>
      <c r="W66" s="313"/>
      <c r="X66" s="313"/>
      <c r="Y66" s="313"/>
      <c r="Z66" s="313"/>
      <c r="AA66" s="313"/>
      <c r="AB66" s="313"/>
      <c r="AC66" s="313"/>
      <c r="AD66" s="313"/>
      <c r="AE66" s="313"/>
    </row>
    <row r="67" spans="1:90" s="308" customFormat="1" ht="33.75">
      <c r="A67" s="515"/>
      <c r="B67" s="786" t="s">
        <v>214</v>
      </c>
      <c r="C67" s="984" t="s">
        <v>215</v>
      </c>
      <c r="D67" s="985"/>
      <c r="E67" s="985"/>
      <c r="F67" s="986"/>
      <c r="G67" s="786" t="s">
        <v>561</v>
      </c>
      <c r="H67" s="786" t="s">
        <v>32</v>
      </c>
      <c r="I67" s="786" t="s">
        <v>208</v>
      </c>
      <c r="J67" s="786" t="s">
        <v>207</v>
      </c>
      <c r="K67" s="800" t="s">
        <v>21</v>
      </c>
      <c r="L67" s="776" t="s">
        <v>22</v>
      </c>
      <c r="M67" s="776" t="s">
        <v>23</v>
      </c>
      <c r="N67" s="801"/>
      <c r="O67" s="313"/>
      <c r="P67" s="313"/>
      <c r="Q67" s="313"/>
      <c r="R67" s="316"/>
      <c r="S67" s="313"/>
      <c r="T67" s="313"/>
      <c r="U67" s="313"/>
      <c r="V67" s="313"/>
      <c r="W67" s="313"/>
      <c r="X67" s="313"/>
      <c r="Y67" s="313"/>
      <c r="Z67" s="313"/>
      <c r="AA67" s="313"/>
      <c r="AB67" s="313"/>
      <c r="AC67" s="313"/>
      <c r="AD67" s="313"/>
      <c r="AE67" s="313"/>
      <c r="AF67" s="313"/>
      <c r="AG67" s="313"/>
      <c r="AH67" s="313"/>
      <c r="AI67" s="313"/>
      <c r="AJ67" s="313"/>
      <c r="AK67" s="313"/>
      <c r="AL67" s="313"/>
      <c r="AM67" s="313"/>
      <c r="AN67" s="313"/>
      <c r="AO67" s="313"/>
      <c r="AP67" s="313"/>
      <c r="AQ67" s="313"/>
      <c r="AR67" s="313"/>
      <c r="AS67" s="313"/>
      <c r="AT67" s="313"/>
      <c r="AU67" s="313"/>
      <c r="AV67" s="313"/>
      <c r="AW67" s="313"/>
      <c r="AX67" s="313"/>
      <c r="AY67" s="313"/>
      <c r="AZ67" s="313"/>
      <c r="BA67" s="313"/>
      <c r="BB67" s="313"/>
      <c r="BC67" s="313"/>
      <c r="BD67" s="313"/>
      <c r="BE67" s="313"/>
      <c r="BF67" s="313"/>
      <c r="BG67" s="313"/>
      <c r="BH67" s="313"/>
      <c r="BI67" s="313"/>
      <c r="BJ67" s="313"/>
      <c r="BK67" s="313"/>
      <c r="BL67" s="313"/>
      <c r="BM67" s="313"/>
      <c r="BN67" s="313"/>
      <c r="BO67" s="313"/>
      <c r="BP67" s="313"/>
      <c r="BQ67" s="313"/>
      <c r="BR67" s="313"/>
      <c r="BS67" s="313"/>
      <c r="BT67" s="313"/>
      <c r="BU67" s="313"/>
      <c r="BV67" s="313"/>
      <c r="BW67" s="313"/>
      <c r="BX67" s="313"/>
      <c r="BY67" s="313"/>
      <c r="BZ67" s="313"/>
      <c r="CA67" s="313"/>
      <c r="CB67" s="313"/>
    </row>
    <row r="68" spans="1:90" s="308" customFormat="1">
      <c r="A68" s="515"/>
      <c r="B68" s="789"/>
      <c r="C68" s="987"/>
      <c r="D68" s="988"/>
      <c r="E68" s="988"/>
      <c r="F68" s="989"/>
      <c r="G68" s="792"/>
      <c r="H68" s="792"/>
      <c r="I68" s="792"/>
      <c r="J68" s="792"/>
      <c r="K68" s="793"/>
      <c r="L68" s="794" t="s">
        <v>364</v>
      </c>
      <c r="M68" s="802" t="s">
        <v>364</v>
      </c>
      <c r="N68" s="794"/>
      <c r="O68" s="313"/>
      <c r="P68" s="313"/>
      <c r="Q68" s="313"/>
      <c r="R68" s="316"/>
      <c r="S68" s="313"/>
      <c r="T68" s="313"/>
      <c r="U68" s="313"/>
      <c r="V68" s="313"/>
      <c r="W68" s="313"/>
      <c r="X68" s="313"/>
      <c r="Y68" s="313"/>
      <c r="Z68" s="313"/>
      <c r="AA68" s="313"/>
      <c r="AB68" s="313"/>
      <c r="AC68" s="313"/>
      <c r="AD68" s="313"/>
      <c r="AE68" s="313"/>
      <c r="AF68" s="313"/>
      <c r="AG68" s="313"/>
      <c r="AH68" s="313"/>
      <c r="AI68" s="313"/>
      <c r="AJ68" s="313"/>
      <c r="AK68" s="313"/>
      <c r="AL68" s="313"/>
      <c r="AM68" s="313"/>
      <c r="AN68" s="313"/>
      <c r="AO68" s="313"/>
      <c r="AP68" s="313"/>
      <c r="AQ68" s="313"/>
      <c r="AR68" s="313"/>
      <c r="AS68" s="313"/>
      <c r="AT68" s="313"/>
      <c r="AU68" s="313"/>
      <c r="AV68" s="313"/>
      <c r="AW68" s="313"/>
      <c r="AX68" s="313"/>
      <c r="AY68" s="313"/>
      <c r="AZ68" s="313"/>
      <c r="BA68" s="313"/>
      <c r="BB68" s="313"/>
      <c r="BC68" s="313"/>
      <c r="BD68" s="313"/>
      <c r="BE68" s="313"/>
      <c r="BF68" s="313"/>
      <c r="BG68" s="313"/>
      <c r="BH68" s="313"/>
      <c r="BI68" s="313"/>
      <c r="BJ68" s="313"/>
      <c r="BK68" s="313"/>
      <c r="BL68" s="313"/>
      <c r="BM68" s="313"/>
      <c r="BN68" s="313"/>
      <c r="BO68" s="313"/>
      <c r="BP68" s="313"/>
      <c r="BQ68" s="313"/>
      <c r="BR68" s="313"/>
      <c r="BS68" s="313"/>
      <c r="BT68" s="313"/>
      <c r="BU68" s="313"/>
      <c r="BV68" s="313"/>
      <c r="BW68" s="313"/>
      <c r="BX68" s="313"/>
      <c r="BY68" s="313"/>
      <c r="BZ68" s="313"/>
      <c r="CA68" s="313"/>
      <c r="CB68" s="313"/>
    </row>
    <row r="69" spans="1:90">
      <c r="A69" s="136"/>
      <c r="B69" s="752"/>
      <c r="C69" s="990"/>
      <c r="D69" s="991"/>
      <c r="E69" s="991"/>
      <c r="F69" s="992"/>
      <c r="G69" s="754"/>
      <c r="H69" s="755"/>
      <c r="I69" s="755"/>
      <c r="J69" s="755"/>
      <c r="K69" s="102">
        <f>SUM(H69:J69)</f>
        <v>0</v>
      </c>
      <c r="L69" s="909"/>
      <c r="M69" s="910"/>
      <c r="N69" s="76"/>
      <c r="O69" s="9"/>
      <c r="P69" s="9"/>
      <c r="Q69" s="9"/>
      <c r="R69" s="45"/>
      <c r="S69" s="9"/>
      <c r="T69" s="9"/>
      <c r="U69" s="9"/>
      <c r="V69" s="9"/>
      <c r="W69" s="9"/>
      <c r="X69" s="9"/>
      <c r="Y69" s="9"/>
      <c r="Z69" s="9"/>
      <c r="AA69" s="9"/>
    </row>
    <row r="70" spans="1:90">
      <c r="A70" s="136"/>
      <c r="B70" s="756"/>
      <c r="C70" s="990"/>
      <c r="D70" s="991"/>
      <c r="E70" s="991"/>
      <c r="F70" s="992"/>
      <c r="G70" s="754"/>
      <c r="H70" s="755"/>
      <c r="I70" s="755"/>
      <c r="J70" s="755"/>
      <c r="K70" s="102">
        <f>SUM(H70:J70)</f>
        <v>0</v>
      </c>
      <c r="L70" s="909"/>
      <c r="M70" s="910"/>
      <c r="N70" s="76"/>
      <c r="O70" s="9"/>
      <c r="P70" s="9"/>
      <c r="Q70" s="9"/>
      <c r="R70" s="45"/>
    </row>
    <row r="71" spans="1:90">
      <c r="A71" s="136"/>
      <c r="B71" s="752"/>
      <c r="C71" s="990"/>
      <c r="D71" s="991"/>
      <c r="E71" s="991"/>
      <c r="F71" s="992"/>
      <c r="G71" s="754"/>
      <c r="H71" s="755"/>
      <c r="I71" s="755"/>
      <c r="J71" s="755"/>
      <c r="K71" s="102">
        <f>SUM(H71:J71)</f>
        <v>0</v>
      </c>
      <c r="L71" s="909"/>
      <c r="M71" s="910"/>
      <c r="N71" s="76"/>
      <c r="O71" s="9"/>
      <c r="P71" s="9"/>
      <c r="Q71" s="9"/>
      <c r="R71" s="45"/>
    </row>
    <row r="72" spans="1:90">
      <c r="A72" s="143"/>
      <c r="B72" s="752"/>
      <c r="C72" s="990"/>
      <c r="D72" s="991"/>
      <c r="E72" s="991"/>
      <c r="F72" s="992"/>
      <c r="G72" s="757"/>
      <c r="H72" s="755"/>
      <c r="I72" s="755"/>
      <c r="J72" s="755"/>
      <c r="K72" s="102">
        <f>SUM(H72:J72)</f>
        <v>0</v>
      </c>
      <c r="L72" s="909"/>
      <c r="M72" s="910"/>
      <c r="N72" s="76"/>
      <c r="O72" s="9"/>
      <c r="P72" s="9"/>
      <c r="Q72" s="9"/>
      <c r="R72" s="45"/>
    </row>
    <row r="73" spans="1:90" ht="8.1" customHeight="1">
      <c r="A73" s="144"/>
      <c r="B73" s="26"/>
      <c r="C73" s="68"/>
      <c r="D73" s="68"/>
      <c r="E73" s="132"/>
      <c r="F73" s="132"/>
      <c r="G73" s="132"/>
      <c r="H73" s="147"/>
      <c r="I73" s="147"/>
      <c r="J73" s="147"/>
      <c r="K73" s="103"/>
      <c r="L73" s="77"/>
      <c r="M73" s="77"/>
      <c r="N73" s="77"/>
      <c r="O73" s="9"/>
      <c r="P73" s="9"/>
      <c r="Q73" s="9"/>
      <c r="R73" s="45"/>
    </row>
    <row r="74" spans="1:90" ht="13.5" thickBot="1">
      <c r="A74" s="149"/>
      <c r="B74" s="70"/>
      <c r="C74" s="71"/>
      <c r="D74" s="9"/>
      <c r="E74" s="9"/>
      <c r="F74" s="9"/>
      <c r="G74" s="9"/>
      <c r="H74" s="150">
        <f>SUM(H69:H72)</f>
        <v>0</v>
      </c>
      <c r="I74" s="151">
        <f>SUM(I69:I72)</f>
        <v>0</v>
      </c>
      <c r="J74" s="151">
        <f>SUM(J69:J72)</f>
        <v>0</v>
      </c>
      <c r="K74" s="104">
        <f>SUM(K69:K72)</f>
        <v>0</v>
      </c>
      <c r="L74" s="78"/>
      <c r="M74" s="78"/>
      <c r="N74" s="78"/>
      <c r="O74" s="9"/>
      <c r="P74" s="9"/>
      <c r="Q74" s="9"/>
      <c r="R74" s="45"/>
    </row>
    <row r="75" spans="1:90" ht="9" customHeight="1" thickTop="1">
      <c r="A75" s="149"/>
      <c r="B75" s="132"/>
      <c r="C75" s="70"/>
      <c r="D75" s="9"/>
      <c r="E75" s="9"/>
      <c r="F75" s="9"/>
      <c r="G75" s="9"/>
      <c r="H75" s="9"/>
      <c r="I75" s="9"/>
      <c r="J75" s="9"/>
      <c r="K75" s="152"/>
      <c r="L75" s="152"/>
      <c r="M75" s="152"/>
      <c r="N75" s="152"/>
      <c r="O75" s="152"/>
      <c r="P75" s="152"/>
      <c r="Q75" s="9"/>
      <c r="R75" s="45"/>
    </row>
    <row r="76" spans="1:90" s="308" customFormat="1" ht="15" customHeight="1">
      <c r="A76" s="773"/>
      <c r="B76" s="1010" t="s">
        <v>97</v>
      </c>
      <c r="C76" s="1011"/>
      <c r="D76" s="1011"/>
      <c r="E76" s="1011"/>
      <c r="F76" s="1012"/>
      <c r="G76" s="797"/>
      <c r="H76" s="798"/>
      <c r="I76" s="798"/>
      <c r="J76" s="798"/>
      <c r="K76" s="798"/>
      <c r="L76" s="798"/>
      <c r="M76" s="774"/>
      <c r="N76" s="774"/>
      <c r="O76" s="774"/>
      <c r="P76" s="774"/>
      <c r="Q76" s="993"/>
      <c r="R76" s="994"/>
      <c r="S76" s="313"/>
      <c r="T76" s="313"/>
      <c r="U76" s="313"/>
      <c r="V76" s="313"/>
      <c r="W76" s="313"/>
      <c r="X76" s="313"/>
      <c r="Y76" s="313"/>
      <c r="Z76" s="313"/>
      <c r="AA76" s="313"/>
      <c r="AB76" s="313"/>
      <c r="AC76" s="313"/>
      <c r="AD76" s="313"/>
      <c r="AE76" s="313"/>
      <c r="AF76" s="313"/>
      <c r="AG76" s="313"/>
      <c r="AH76" s="313"/>
      <c r="AI76" s="313"/>
      <c r="AJ76" s="313"/>
      <c r="AK76" s="313"/>
    </row>
    <row r="77" spans="1:90" ht="15.75">
      <c r="A77" s="60"/>
      <c r="B77" s="1007" t="s">
        <v>407</v>
      </c>
      <c r="C77" s="1008"/>
      <c r="D77" s="1008"/>
      <c r="E77" s="1008"/>
      <c r="F77" s="1009"/>
      <c r="G77" s="776" t="s">
        <v>202</v>
      </c>
      <c r="H77" s="74"/>
      <c r="I77" s="74"/>
      <c r="J77" s="74"/>
      <c r="K77" s="74"/>
      <c r="L77" s="74"/>
      <c r="M77" s="9"/>
      <c r="N77" s="9"/>
      <c r="O77" s="9"/>
      <c r="P77" s="61"/>
      <c r="Q77" s="62"/>
      <c r="R77" s="63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</row>
    <row r="78" spans="1:90" ht="13.5" thickBot="1">
      <c r="A78" s="136"/>
      <c r="B78" s="1015" t="s">
        <v>100</v>
      </c>
      <c r="C78" s="1016"/>
      <c r="D78" s="1016"/>
      <c r="E78" s="1016"/>
      <c r="F78" s="1017"/>
      <c r="G78" s="750"/>
      <c r="H78" s="75"/>
      <c r="I78" s="75"/>
      <c r="J78" s="75"/>
      <c r="K78" s="75"/>
      <c r="L78" s="75"/>
      <c r="M78" s="64"/>
      <c r="N78" s="64"/>
      <c r="O78" s="64"/>
      <c r="P78" s="64"/>
      <c r="Q78" s="64"/>
      <c r="R78" s="65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</row>
    <row r="79" spans="1:90" ht="15">
      <c r="A79" s="136"/>
      <c r="B79" s="1013" t="s">
        <v>101</v>
      </c>
      <c r="C79" s="1014"/>
      <c r="D79" s="66"/>
      <c r="E79" s="66"/>
      <c r="F79" s="66"/>
      <c r="G79" s="137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1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</row>
    <row r="80" spans="1:90" s="308" customFormat="1" ht="15">
      <c r="A80" s="515"/>
      <c r="B80" s="996" t="s">
        <v>30</v>
      </c>
      <c r="C80" s="997"/>
      <c r="D80" s="997"/>
      <c r="E80" s="997"/>
      <c r="F80" s="998"/>
      <c r="G80" s="983" t="s">
        <v>31</v>
      </c>
      <c r="H80" s="983"/>
      <c r="I80" s="983"/>
      <c r="J80" s="983"/>
      <c r="K80" s="983"/>
      <c r="L80" s="995"/>
      <c r="M80" s="995"/>
      <c r="N80" s="774"/>
      <c r="O80" s="799"/>
      <c r="P80" s="799"/>
      <c r="Q80" s="799"/>
      <c r="R80" s="316"/>
      <c r="S80" s="313"/>
      <c r="T80" s="313"/>
      <c r="U80" s="313"/>
      <c r="V80" s="313"/>
      <c r="W80" s="313"/>
      <c r="X80" s="313"/>
      <c r="Y80" s="313"/>
      <c r="Z80" s="313"/>
      <c r="AA80" s="313"/>
      <c r="AB80" s="313"/>
      <c r="AC80" s="313"/>
      <c r="AD80" s="313"/>
      <c r="AE80" s="313"/>
      <c r="AF80" s="313"/>
    </row>
    <row r="81" spans="1:90" s="308" customFormat="1" ht="33.75">
      <c r="A81" s="515"/>
      <c r="B81" s="786" t="s">
        <v>214</v>
      </c>
      <c r="C81" s="984" t="s">
        <v>215</v>
      </c>
      <c r="D81" s="985"/>
      <c r="E81" s="985"/>
      <c r="F81" s="986"/>
      <c r="G81" s="786" t="s">
        <v>561</v>
      </c>
      <c r="H81" s="786" t="s">
        <v>32</v>
      </c>
      <c r="I81" s="786" t="s">
        <v>208</v>
      </c>
      <c r="J81" s="786" t="s">
        <v>207</v>
      </c>
      <c r="K81" s="800" t="s">
        <v>21</v>
      </c>
      <c r="L81" s="776" t="s">
        <v>22</v>
      </c>
      <c r="M81" s="776" t="s">
        <v>23</v>
      </c>
      <c r="N81" s="801"/>
      <c r="O81" s="778"/>
      <c r="P81" s="313"/>
      <c r="Q81" s="313"/>
      <c r="R81" s="316"/>
      <c r="S81" s="313"/>
      <c r="T81" s="313"/>
      <c r="U81" s="313"/>
      <c r="V81" s="313"/>
      <c r="W81" s="313"/>
      <c r="X81" s="313"/>
      <c r="Y81" s="313"/>
      <c r="Z81" s="313"/>
      <c r="AA81" s="313"/>
      <c r="AB81" s="313"/>
      <c r="AC81" s="313"/>
      <c r="AD81" s="313"/>
      <c r="AE81" s="313"/>
      <c r="AF81" s="313"/>
      <c r="AG81" s="313"/>
      <c r="AH81" s="313"/>
      <c r="AI81" s="313"/>
      <c r="AJ81" s="313"/>
      <c r="AK81" s="313"/>
      <c r="AL81" s="313"/>
      <c r="AM81" s="313"/>
      <c r="AN81" s="313"/>
      <c r="AO81" s="313"/>
      <c r="AP81" s="313"/>
      <c r="AQ81" s="313"/>
      <c r="AR81" s="313"/>
      <c r="AS81" s="313"/>
      <c r="AT81" s="313"/>
      <c r="AU81" s="313"/>
      <c r="AV81" s="313"/>
      <c r="AW81" s="313"/>
      <c r="AX81" s="313"/>
      <c r="AY81" s="313"/>
      <c r="AZ81" s="313"/>
      <c r="BA81" s="313"/>
      <c r="BB81" s="313"/>
      <c r="BC81" s="313"/>
      <c r="BD81" s="313"/>
      <c r="BE81" s="313"/>
      <c r="BF81" s="313"/>
      <c r="BG81" s="313"/>
      <c r="BH81" s="313"/>
      <c r="BI81" s="313"/>
      <c r="BJ81" s="313"/>
      <c r="BK81" s="313"/>
      <c r="BL81" s="313"/>
      <c r="BM81" s="313"/>
      <c r="BN81" s="313"/>
      <c r="BO81" s="313"/>
      <c r="BP81" s="313"/>
      <c r="BQ81" s="313"/>
      <c r="BR81" s="313"/>
      <c r="BS81" s="313"/>
      <c r="BT81" s="313"/>
      <c r="BU81" s="313"/>
      <c r="BV81" s="313"/>
      <c r="BW81" s="313"/>
      <c r="BX81" s="313"/>
      <c r="BY81" s="313"/>
      <c r="BZ81" s="313"/>
      <c r="CA81" s="313"/>
      <c r="CB81" s="313"/>
      <c r="CC81" s="313"/>
    </row>
    <row r="82" spans="1:90" s="308" customFormat="1">
      <c r="A82" s="515"/>
      <c r="B82" s="789"/>
      <c r="C82" s="987"/>
      <c r="D82" s="988"/>
      <c r="E82" s="988"/>
      <c r="F82" s="989"/>
      <c r="G82" s="792"/>
      <c r="H82" s="792"/>
      <c r="I82" s="792"/>
      <c r="J82" s="792"/>
      <c r="K82" s="793"/>
      <c r="L82" s="794" t="s">
        <v>364</v>
      </c>
      <c r="M82" s="802" t="s">
        <v>364</v>
      </c>
      <c r="N82" s="794"/>
      <c r="O82" s="778"/>
      <c r="P82" s="313"/>
      <c r="Q82" s="313"/>
      <c r="R82" s="316"/>
      <c r="S82" s="313"/>
      <c r="T82" s="313"/>
      <c r="U82" s="313"/>
      <c r="V82" s="313"/>
      <c r="W82" s="313"/>
      <c r="X82" s="313"/>
      <c r="Y82" s="313"/>
      <c r="Z82" s="313"/>
      <c r="AA82" s="313"/>
      <c r="AB82" s="313"/>
      <c r="AC82" s="313"/>
      <c r="AD82" s="313"/>
      <c r="AE82" s="313"/>
      <c r="AF82" s="313"/>
      <c r="AG82" s="313"/>
      <c r="AH82" s="313"/>
      <c r="AI82" s="313"/>
      <c r="AJ82" s="313"/>
      <c r="AK82" s="313"/>
      <c r="AL82" s="313"/>
      <c r="AM82" s="313"/>
      <c r="AN82" s="313"/>
      <c r="AO82" s="313"/>
      <c r="AP82" s="313"/>
      <c r="AQ82" s="313"/>
      <c r="AR82" s="313"/>
      <c r="AS82" s="313"/>
      <c r="AT82" s="313"/>
      <c r="AU82" s="313"/>
      <c r="AV82" s="313"/>
      <c r="AW82" s="313"/>
      <c r="AX82" s="313"/>
      <c r="AY82" s="313"/>
      <c r="AZ82" s="313"/>
      <c r="BA82" s="313"/>
      <c r="BB82" s="313"/>
      <c r="BC82" s="313"/>
      <c r="BD82" s="313"/>
      <c r="BE82" s="313"/>
      <c r="BF82" s="313"/>
      <c r="BG82" s="313"/>
      <c r="BH82" s="313"/>
      <c r="BI82" s="313"/>
      <c r="BJ82" s="313"/>
      <c r="BK82" s="313"/>
      <c r="BL82" s="313"/>
      <c r="BM82" s="313"/>
      <c r="BN82" s="313"/>
      <c r="BO82" s="313"/>
      <c r="BP82" s="313"/>
      <c r="BQ82" s="313"/>
      <c r="BR82" s="313"/>
      <c r="BS82" s="313"/>
      <c r="BT82" s="313"/>
      <c r="BU82" s="313"/>
      <c r="BV82" s="313"/>
      <c r="BW82" s="313"/>
      <c r="BX82" s="313"/>
      <c r="BY82" s="313"/>
      <c r="BZ82" s="313"/>
      <c r="CA82" s="313"/>
      <c r="CB82" s="313"/>
      <c r="CC82" s="313"/>
    </row>
    <row r="83" spans="1:90">
      <c r="A83" s="136"/>
      <c r="B83" s="752"/>
      <c r="C83" s="990"/>
      <c r="D83" s="991"/>
      <c r="E83" s="991"/>
      <c r="F83" s="992"/>
      <c r="G83" s="754"/>
      <c r="H83" s="755"/>
      <c r="I83" s="755"/>
      <c r="J83" s="755"/>
      <c r="K83" s="102">
        <f>SUM(H83:J83)</f>
        <v>0</v>
      </c>
      <c r="L83" s="909"/>
      <c r="M83" s="910"/>
      <c r="N83" s="76"/>
      <c r="O83" s="9"/>
      <c r="P83" s="9"/>
      <c r="Q83" s="9"/>
      <c r="R83" s="45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1:90">
      <c r="A84" s="136"/>
      <c r="B84" s="756"/>
      <c r="C84" s="990"/>
      <c r="D84" s="991"/>
      <c r="E84" s="991"/>
      <c r="F84" s="992"/>
      <c r="G84" s="754"/>
      <c r="H84" s="755"/>
      <c r="I84" s="755"/>
      <c r="J84" s="755"/>
      <c r="K84" s="102">
        <f>SUM(H84:J84)</f>
        <v>0</v>
      </c>
      <c r="L84" s="909"/>
      <c r="M84" s="910"/>
      <c r="N84" s="76"/>
      <c r="O84" s="9"/>
      <c r="P84" s="9"/>
      <c r="Q84" s="9"/>
      <c r="R84" s="45"/>
    </row>
    <row r="85" spans="1:90">
      <c r="A85" s="136"/>
      <c r="B85" s="752"/>
      <c r="C85" s="990"/>
      <c r="D85" s="991"/>
      <c r="E85" s="991"/>
      <c r="F85" s="992"/>
      <c r="G85" s="754"/>
      <c r="H85" s="755"/>
      <c r="I85" s="755"/>
      <c r="J85" s="755"/>
      <c r="K85" s="102">
        <f>SUM(H85:J85)</f>
        <v>0</v>
      </c>
      <c r="L85" s="909"/>
      <c r="M85" s="910"/>
      <c r="N85" s="76"/>
      <c r="O85" s="9"/>
      <c r="P85" s="9"/>
      <c r="Q85" s="9"/>
      <c r="R85" s="45"/>
    </row>
    <row r="86" spans="1:90">
      <c r="A86" s="143"/>
      <c r="B86" s="752"/>
      <c r="C86" s="990"/>
      <c r="D86" s="991"/>
      <c r="E86" s="991"/>
      <c r="F86" s="992"/>
      <c r="G86" s="757"/>
      <c r="H86" s="755"/>
      <c r="I86" s="755"/>
      <c r="J86" s="755"/>
      <c r="K86" s="102">
        <f>SUM(H86:J86)</f>
        <v>0</v>
      </c>
      <c r="L86" s="909"/>
      <c r="M86" s="910"/>
      <c r="N86" s="76"/>
      <c r="O86" s="9"/>
      <c r="P86" s="9"/>
      <c r="Q86" s="9"/>
      <c r="R86" s="45"/>
    </row>
    <row r="87" spans="1:90" ht="8.1" customHeight="1">
      <c r="A87" s="144"/>
      <c r="B87" s="26"/>
      <c r="C87" s="68"/>
      <c r="D87" s="68"/>
      <c r="E87" s="132"/>
      <c r="F87" s="132"/>
      <c r="G87" s="132"/>
      <c r="H87" s="147"/>
      <c r="I87" s="147"/>
      <c r="J87" s="147"/>
      <c r="K87" s="103"/>
      <c r="L87" s="77"/>
      <c r="M87" s="77"/>
      <c r="N87" s="77"/>
      <c r="O87" s="9"/>
      <c r="P87" s="9"/>
      <c r="Q87" s="9"/>
      <c r="R87" s="45"/>
    </row>
    <row r="88" spans="1:90" ht="13.5" thickBot="1">
      <c r="A88" s="149"/>
      <c r="B88" s="70"/>
      <c r="C88" s="71"/>
      <c r="D88" s="9"/>
      <c r="E88" s="9"/>
      <c r="F88" s="9"/>
      <c r="G88" s="9"/>
      <c r="H88" s="150">
        <f>SUM(H83:H86)</f>
        <v>0</v>
      </c>
      <c r="I88" s="151">
        <f>SUM(I83:I86)</f>
        <v>0</v>
      </c>
      <c r="J88" s="151">
        <f>SUM(J83:J86)</f>
        <v>0</v>
      </c>
      <c r="K88" s="104">
        <f>SUM(K83:K86)</f>
        <v>0</v>
      </c>
      <c r="L88" s="78"/>
      <c r="M88" s="78"/>
      <c r="N88" s="78"/>
      <c r="O88" s="9"/>
      <c r="P88" s="9"/>
      <c r="Q88" s="9"/>
      <c r="R88" s="45"/>
    </row>
    <row r="89" spans="1:90" ht="9" customHeight="1" thickTop="1">
      <c r="A89" s="149"/>
      <c r="B89" s="132"/>
      <c r="C89" s="70"/>
      <c r="D89" s="9"/>
      <c r="E89" s="9"/>
      <c r="F89" s="9"/>
      <c r="G89" s="9"/>
      <c r="H89" s="9"/>
      <c r="I89" s="9"/>
      <c r="J89" s="9"/>
      <c r="K89" s="152"/>
      <c r="L89" s="152"/>
      <c r="M89" s="152"/>
      <c r="N89" s="152"/>
      <c r="O89" s="152"/>
      <c r="P89" s="152"/>
      <c r="Q89" s="152"/>
      <c r="R89" s="45"/>
    </row>
    <row r="90" spans="1:90" s="308" customFormat="1" ht="15" customHeight="1">
      <c r="A90" s="773"/>
      <c r="B90" s="1010" t="s">
        <v>97</v>
      </c>
      <c r="C90" s="1011"/>
      <c r="D90" s="1011"/>
      <c r="E90" s="1011"/>
      <c r="F90" s="1012"/>
      <c r="G90" s="797"/>
      <c r="H90" s="798"/>
      <c r="I90" s="798"/>
      <c r="J90" s="798"/>
      <c r="K90" s="798"/>
      <c r="L90" s="798"/>
      <c r="M90" s="774"/>
      <c r="N90" s="774"/>
      <c r="O90" s="774"/>
      <c r="P90" s="993"/>
      <c r="Q90" s="993"/>
      <c r="R90" s="316"/>
      <c r="S90" s="313"/>
      <c r="T90" s="313"/>
      <c r="U90" s="313"/>
      <c r="V90" s="313"/>
      <c r="W90" s="313"/>
      <c r="X90" s="313"/>
      <c r="Y90" s="313"/>
      <c r="Z90" s="313"/>
      <c r="AA90" s="313"/>
      <c r="AB90" s="313"/>
      <c r="AC90" s="313"/>
      <c r="AD90" s="313"/>
      <c r="AE90" s="313"/>
      <c r="AF90" s="313"/>
      <c r="AG90" s="313"/>
      <c r="AH90" s="313"/>
      <c r="AI90" s="313"/>
      <c r="AJ90" s="313"/>
    </row>
    <row r="91" spans="1:90" ht="15.75">
      <c r="A91" s="60"/>
      <c r="B91" s="1007" t="s">
        <v>408</v>
      </c>
      <c r="C91" s="1008"/>
      <c r="D91" s="1008"/>
      <c r="E91" s="1008"/>
      <c r="F91" s="1009"/>
      <c r="G91" s="776" t="s">
        <v>202</v>
      </c>
      <c r="H91" s="74"/>
      <c r="I91" s="74"/>
      <c r="J91" s="74"/>
      <c r="K91" s="74"/>
      <c r="L91" s="74"/>
      <c r="M91" s="9"/>
      <c r="N91" s="9"/>
      <c r="O91" s="9"/>
      <c r="P91" s="61"/>
      <c r="Q91" s="62"/>
      <c r="R91" s="63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</row>
    <row r="92" spans="1:90" ht="13.5" thickBot="1">
      <c r="A92" s="136"/>
      <c r="B92" s="1015" t="s">
        <v>100</v>
      </c>
      <c r="C92" s="1016"/>
      <c r="D92" s="1016"/>
      <c r="E92" s="1016"/>
      <c r="F92" s="1017"/>
      <c r="G92" s="750"/>
      <c r="H92" s="75"/>
      <c r="I92" s="75"/>
      <c r="J92" s="75"/>
      <c r="K92" s="75"/>
      <c r="L92" s="75"/>
      <c r="M92" s="64"/>
      <c r="N92" s="64"/>
      <c r="O92" s="64"/>
      <c r="P92" s="64"/>
      <c r="Q92" s="64"/>
      <c r="R92" s="65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</row>
    <row r="93" spans="1:90" ht="15">
      <c r="A93" s="136"/>
      <c r="B93" s="1013" t="s">
        <v>101</v>
      </c>
      <c r="C93" s="1014"/>
      <c r="D93" s="66"/>
      <c r="E93" s="66"/>
      <c r="F93" s="66"/>
      <c r="G93" s="137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1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</row>
    <row r="94" spans="1:90" s="308" customFormat="1" ht="15">
      <c r="A94" s="515"/>
      <c r="B94" s="996" t="s">
        <v>30</v>
      </c>
      <c r="C94" s="997"/>
      <c r="D94" s="997"/>
      <c r="E94" s="997"/>
      <c r="F94" s="998"/>
      <c r="G94" s="983" t="s">
        <v>31</v>
      </c>
      <c r="H94" s="983"/>
      <c r="I94" s="983"/>
      <c r="J94" s="983"/>
      <c r="K94" s="983"/>
      <c r="L94" s="995"/>
      <c r="M94" s="995"/>
      <c r="N94" s="774"/>
      <c r="O94" s="774"/>
      <c r="P94" s="799"/>
      <c r="Q94" s="799"/>
      <c r="R94" s="782"/>
      <c r="S94" s="313"/>
      <c r="T94" s="313"/>
      <c r="U94" s="313"/>
      <c r="V94" s="313"/>
      <c r="W94" s="313"/>
      <c r="X94" s="313"/>
      <c r="Y94" s="313"/>
      <c r="Z94" s="313"/>
      <c r="AA94" s="313"/>
      <c r="AB94" s="313"/>
      <c r="AC94" s="313"/>
      <c r="AD94" s="313"/>
      <c r="AE94" s="313"/>
      <c r="AF94" s="313"/>
      <c r="AG94" s="313"/>
    </row>
    <row r="95" spans="1:90" s="308" customFormat="1" ht="33.75">
      <c r="A95" s="515"/>
      <c r="B95" s="786" t="s">
        <v>214</v>
      </c>
      <c r="C95" s="984" t="s">
        <v>215</v>
      </c>
      <c r="D95" s="985"/>
      <c r="E95" s="985"/>
      <c r="F95" s="986"/>
      <c r="G95" s="786" t="s">
        <v>561</v>
      </c>
      <c r="H95" s="786" t="s">
        <v>32</v>
      </c>
      <c r="I95" s="786" t="s">
        <v>208</v>
      </c>
      <c r="J95" s="786" t="s">
        <v>207</v>
      </c>
      <c r="K95" s="800" t="s">
        <v>21</v>
      </c>
      <c r="L95" s="776" t="s">
        <v>22</v>
      </c>
      <c r="M95" s="776" t="s">
        <v>23</v>
      </c>
      <c r="N95" s="801"/>
      <c r="O95" s="778"/>
      <c r="P95" s="778"/>
      <c r="Q95" s="313"/>
      <c r="R95" s="316"/>
      <c r="S95" s="313"/>
      <c r="T95" s="313"/>
      <c r="U95" s="313"/>
      <c r="V95" s="313"/>
      <c r="W95" s="313"/>
      <c r="X95" s="313"/>
      <c r="Y95" s="313"/>
      <c r="Z95" s="313"/>
      <c r="AA95" s="313"/>
      <c r="AB95" s="313"/>
      <c r="AC95" s="313"/>
      <c r="AD95" s="313"/>
      <c r="AE95" s="313"/>
      <c r="AF95" s="313"/>
      <c r="AG95" s="313"/>
      <c r="AH95" s="313"/>
      <c r="AI95" s="313"/>
      <c r="AJ95" s="313"/>
      <c r="AK95" s="313"/>
      <c r="AL95" s="313"/>
      <c r="AM95" s="313"/>
      <c r="AN95" s="313"/>
      <c r="AO95" s="313"/>
      <c r="AP95" s="313"/>
      <c r="AQ95" s="313"/>
      <c r="AR95" s="313"/>
      <c r="AS95" s="313"/>
      <c r="AT95" s="313"/>
      <c r="AU95" s="313"/>
      <c r="AV95" s="313"/>
      <c r="AW95" s="313"/>
      <c r="AX95" s="313"/>
      <c r="AY95" s="313"/>
      <c r="AZ95" s="313"/>
      <c r="BA95" s="313"/>
      <c r="BB95" s="313"/>
      <c r="BC95" s="313"/>
      <c r="BD95" s="313"/>
      <c r="BE95" s="313"/>
      <c r="BF95" s="313"/>
      <c r="BG95" s="313"/>
      <c r="BH95" s="313"/>
      <c r="BI95" s="313"/>
      <c r="BJ95" s="313"/>
      <c r="BK95" s="313"/>
      <c r="BL95" s="313"/>
      <c r="BM95" s="313"/>
      <c r="BN95" s="313"/>
      <c r="BO95" s="313"/>
      <c r="BP95" s="313"/>
      <c r="BQ95" s="313"/>
      <c r="BR95" s="313"/>
      <c r="BS95" s="313"/>
      <c r="BT95" s="313"/>
      <c r="BU95" s="313"/>
      <c r="BV95" s="313"/>
      <c r="BW95" s="313"/>
      <c r="BX95" s="313"/>
      <c r="BY95" s="313"/>
      <c r="BZ95" s="313"/>
      <c r="CA95" s="313"/>
      <c r="CB95" s="313"/>
      <c r="CC95" s="313"/>
      <c r="CD95" s="313"/>
    </row>
    <row r="96" spans="1:90" s="308" customFormat="1">
      <c r="A96" s="515"/>
      <c r="B96" s="789"/>
      <c r="C96" s="987"/>
      <c r="D96" s="988"/>
      <c r="E96" s="988"/>
      <c r="F96" s="989"/>
      <c r="G96" s="792"/>
      <c r="H96" s="792"/>
      <c r="I96" s="792"/>
      <c r="J96" s="792"/>
      <c r="K96" s="793"/>
      <c r="L96" s="794" t="s">
        <v>364</v>
      </c>
      <c r="M96" s="802" t="s">
        <v>364</v>
      </c>
      <c r="N96" s="794"/>
      <c r="O96" s="778"/>
      <c r="P96" s="778"/>
      <c r="Q96" s="313"/>
      <c r="R96" s="316"/>
      <c r="S96" s="313"/>
      <c r="T96" s="313"/>
      <c r="U96" s="313"/>
      <c r="V96" s="313"/>
      <c r="W96" s="313"/>
      <c r="X96" s="313"/>
      <c r="Y96" s="313"/>
      <c r="Z96" s="313"/>
      <c r="AA96" s="313"/>
      <c r="AB96" s="313"/>
      <c r="AC96" s="313"/>
      <c r="AD96" s="313"/>
      <c r="AE96" s="313"/>
      <c r="AF96" s="313"/>
      <c r="AG96" s="313"/>
      <c r="AH96" s="313"/>
      <c r="AI96" s="313"/>
      <c r="AJ96" s="313"/>
      <c r="AK96" s="313"/>
      <c r="AL96" s="313"/>
      <c r="AM96" s="313"/>
      <c r="AN96" s="313"/>
      <c r="AO96" s="313"/>
      <c r="AP96" s="313"/>
      <c r="AQ96" s="313"/>
      <c r="AR96" s="313"/>
      <c r="AS96" s="313"/>
      <c r="AT96" s="313"/>
      <c r="AU96" s="313"/>
      <c r="AV96" s="313"/>
      <c r="AW96" s="313"/>
      <c r="AX96" s="313"/>
      <c r="AY96" s="313"/>
      <c r="AZ96" s="313"/>
      <c r="BA96" s="313"/>
      <c r="BB96" s="313"/>
      <c r="BC96" s="313"/>
      <c r="BD96" s="313"/>
      <c r="BE96" s="313"/>
      <c r="BF96" s="313"/>
      <c r="BG96" s="313"/>
      <c r="BH96" s="313"/>
      <c r="BI96" s="313"/>
      <c r="BJ96" s="313"/>
      <c r="BK96" s="313"/>
      <c r="BL96" s="313"/>
      <c r="BM96" s="313"/>
      <c r="BN96" s="313"/>
      <c r="BO96" s="313"/>
      <c r="BP96" s="313"/>
      <c r="BQ96" s="313"/>
      <c r="BR96" s="313"/>
      <c r="BS96" s="313"/>
      <c r="BT96" s="313"/>
      <c r="BU96" s="313"/>
      <c r="BV96" s="313"/>
      <c r="BW96" s="313"/>
      <c r="BX96" s="313"/>
      <c r="BY96" s="313"/>
      <c r="BZ96" s="313"/>
      <c r="CA96" s="313"/>
      <c r="CB96" s="313"/>
      <c r="CC96" s="313"/>
      <c r="CD96" s="313"/>
    </row>
    <row r="97" spans="1:90">
      <c r="A97" s="136"/>
      <c r="B97" s="752"/>
      <c r="C97" s="990"/>
      <c r="D97" s="991"/>
      <c r="E97" s="991"/>
      <c r="F97" s="992"/>
      <c r="G97" s="754"/>
      <c r="H97" s="755"/>
      <c r="I97" s="755"/>
      <c r="J97" s="755"/>
      <c r="K97" s="102">
        <f>SUM(H97:J97)</f>
        <v>0</v>
      </c>
      <c r="L97" s="909"/>
      <c r="M97" s="910"/>
      <c r="N97" s="76"/>
      <c r="O97" s="9"/>
      <c r="P97" s="9"/>
      <c r="Q97" s="9"/>
      <c r="R97" s="4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90">
      <c r="A98" s="136"/>
      <c r="B98" s="752"/>
      <c r="C98" s="990"/>
      <c r="D98" s="991"/>
      <c r="E98" s="991"/>
      <c r="F98" s="992"/>
      <c r="G98" s="754"/>
      <c r="H98" s="760"/>
      <c r="I98" s="755"/>
      <c r="J98" s="755"/>
      <c r="K98" s="102">
        <f>SUM(H98:J98)</f>
        <v>0</v>
      </c>
      <c r="L98" s="909"/>
      <c r="M98" s="910"/>
      <c r="N98" s="76"/>
      <c r="O98" s="9"/>
      <c r="P98" s="9"/>
      <c r="Q98" s="9"/>
      <c r="R98" s="45"/>
      <c r="S98" s="9"/>
      <c r="T98" s="9"/>
    </row>
    <row r="99" spans="1:90">
      <c r="A99" s="136"/>
      <c r="B99" s="752"/>
      <c r="C99" s="990"/>
      <c r="D99" s="991"/>
      <c r="E99" s="991"/>
      <c r="F99" s="992"/>
      <c r="G99" s="754"/>
      <c r="H99" s="760"/>
      <c r="I99" s="755"/>
      <c r="J99" s="755"/>
      <c r="K99" s="102">
        <f>SUM(H99:J99)</f>
        <v>0</v>
      </c>
      <c r="L99" s="909"/>
      <c r="M99" s="910"/>
      <c r="N99" s="76"/>
      <c r="O99" s="9"/>
      <c r="P99" s="9"/>
      <c r="Q99" s="9"/>
      <c r="R99" s="45"/>
      <c r="S99" s="9"/>
      <c r="T99" s="9"/>
    </row>
    <row r="100" spans="1:90">
      <c r="A100" s="143"/>
      <c r="B100" s="752"/>
      <c r="C100" s="990"/>
      <c r="D100" s="991"/>
      <c r="E100" s="991"/>
      <c r="F100" s="992"/>
      <c r="G100" s="757"/>
      <c r="H100" s="760"/>
      <c r="I100" s="755"/>
      <c r="J100" s="755"/>
      <c r="K100" s="102">
        <f>SUM(H100:J100)</f>
        <v>0</v>
      </c>
      <c r="L100" s="909"/>
      <c r="M100" s="910"/>
      <c r="N100" s="76"/>
      <c r="O100" s="97"/>
      <c r="P100" s="9"/>
      <c r="Q100" s="9"/>
      <c r="R100" s="45"/>
      <c r="S100" s="9"/>
      <c r="T100" s="9"/>
    </row>
    <row r="101" spans="1:90" ht="8.1" customHeight="1">
      <c r="A101" s="144"/>
      <c r="B101" s="26"/>
      <c r="C101" s="68"/>
      <c r="D101" s="68"/>
      <c r="E101" s="132"/>
      <c r="F101" s="132"/>
      <c r="G101" s="132"/>
      <c r="H101" s="147"/>
      <c r="I101" s="147"/>
      <c r="J101" s="147"/>
      <c r="K101" s="103"/>
      <c r="L101" s="77"/>
      <c r="M101" s="77"/>
      <c r="N101" s="77"/>
      <c r="O101" s="9"/>
      <c r="P101" s="9"/>
      <c r="Q101" s="9"/>
      <c r="R101" s="45"/>
      <c r="S101" s="9"/>
      <c r="T101" s="9"/>
    </row>
    <row r="102" spans="1:90" ht="13.5" thickBot="1">
      <c r="A102" s="149"/>
      <c r="B102" s="70"/>
      <c r="C102" s="71"/>
      <c r="D102" s="9"/>
      <c r="E102" s="9"/>
      <c r="F102" s="9"/>
      <c r="G102" s="9"/>
      <c r="H102" s="150">
        <f>SUM(H97:H100)</f>
        <v>0</v>
      </c>
      <c r="I102" s="151">
        <f>SUM(I97:I100)</f>
        <v>0</v>
      </c>
      <c r="J102" s="151">
        <f>SUM(J97:J100)</f>
        <v>0</v>
      </c>
      <c r="K102" s="104">
        <f>SUM(K97:K100)</f>
        <v>0</v>
      </c>
      <c r="L102" s="78"/>
      <c r="M102" s="78"/>
      <c r="N102" s="78"/>
      <c r="O102" s="79"/>
      <c r="P102" s="9"/>
      <c r="Q102" s="9"/>
      <c r="R102" s="45"/>
      <c r="S102" s="9"/>
      <c r="T102" s="9"/>
    </row>
    <row r="103" spans="1:90" ht="9" customHeight="1" thickTop="1">
      <c r="A103" s="149"/>
      <c r="B103" s="9"/>
      <c r="C103" s="70"/>
      <c r="D103" s="9"/>
      <c r="E103" s="9"/>
      <c r="F103" s="9"/>
      <c r="G103" s="9"/>
      <c r="H103" s="132"/>
      <c r="I103" s="9"/>
      <c r="J103" s="152"/>
      <c r="K103" s="152"/>
      <c r="L103" s="152"/>
      <c r="M103" s="78"/>
      <c r="N103" s="78"/>
      <c r="O103" s="9"/>
      <c r="P103" s="9"/>
      <c r="Q103" s="9"/>
      <c r="R103" s="45"/>
      <c r="S103" s="9"/>
      <c r="T103" s="9"/>
    </row>
    <row r="104" spans="1:90" s="308" customFormat="1" ht="15" customHeight="1">
      <c r="A104" s="773"/>
      <c r="B104" s="1010" t="s">
        <v>97</v>
      </c>
      <c r="C104" s="1011"/>
      <c r="D104" s="1011"/>
      <c r="E104" s="1011"/>
      <c r="F104" s="1012"/>
      <c r="G104" s="797"/>
      <c r="H104" s="798"/>
      <c r="I104" s="798"/>
      <c r="J104" s="798"/>
      <c r="K104" s="798"/>
      <c r="L104" s="798"/>
      <c r="M104" s="774"/>
      <c r="N104" s="774"/>
      <c r="O104" s="774"/>
      <c r="P104" s="774"/>
      <c r="Q104" s="993"/>
      <c r="R104" s="994"/>
      <c r="S104" s="313"/>
      <c r="T104" s="313"/>
      <c r="U104" s="313"/>
      <c r="V104" s="313"/>
      <c r="W104" s="313"/>
      <c r="X104" s="313"/>
      <c r="Y104" s="313"/>
      <c r="Z104" s="313"/>
      <c r="AA104" s="313"/>
      <c r="AB104" s="313"/>
      <c r="AC104" s="313"/>
      <c r="AD104" s="313"/>
      <c r="AE104" s="313"/>
      <c r="AF104" s="313"/>
      <c r="AG104" s="313"/>
      <c r="AH104" s="313"/>
      <c r="AI104" s="313"/>
      <c r="AJ104" s="313"/>
      <c r="AK104" s="313"/>
    </row>
    <row r="105" spans="1:90" s="308" customFormat="1" ht="15.75">
      <c r="A105" s="775"/>
      <c r="B105" s="1004" t="s">
        <v>409</v>
      </c>
      <c r="C105" s="1005"/>
      <c r="D105" s="1005"/>
      <c r="E105" s="1005"/>
      <c r="F105" s="1006"/>
      <c r="G105" s="776" t="s">
        <v>202</v>
      </c>
      <c r="H105" s="803"/>
      <c r="I105" s="803"/>
      <c r="J105" s="803"/>
      <c r="K105" s="803"/>
      <c r="L105" s="803"/>
      <c r="M105" s="313"/>
      <c r="N105" s="313"/>
      <c r="O105" s="313"/>
      <c r="P105" s="778"/>
      <c r="Q105" s="779"/>
      <c r="R105" s="780"/>
      <c r="S105" s="313"/>
      <c r="T105" s="313"/>
      <c r="U105" s="313"/>
      <c r="V105" s="313"/>
      <c r="W105" s="313"/>
      <c r="X105" s="313"/>
      <c r="Y105" s="313"/>
      <c r="Z105" s="313"/>
      <c r="AA105" s="313"/>
      <c r="AB105" s="313"/>
      <c r="AC105" s="313"/>
      <c r="AD105" s="313"/>
      <c r="AE105" s="313"/>
      <c r="AF105" s="313"/>
      <c r="AG105" s="313"/>
      <c r="AH105" s="313"/>
      <c r="AI105" s="313"/>
      <c r="AJ105" s="313"/>
      <c r="AK105" s="313"/>
      <c r="AL105" s="313"/>
      <c r="AM105" s="313"/>
      <c r="AN105" s="313"/>
      <c r="AO105" s="313"/>
      <c r="AP105" s="313"/>
      <c r="AQ105" s="313"/>
      <c r="AR105" s="313"/>
      <c r="AS105" s="313"/>
      <c r="AT105" s="313"/>
      <c r="AU105" s="313"/>
      <c r="AV105" s="313"/>
      <c r="AW105" s="313"/>
      <c r="AX105" s="313"/>
      <c r="AY105" s="313"/>
      <c r="AZ105" s="313"/>
      <c r="BA105" s="313"/>
      <c r="BB105" s="313"/>
      <c r="BC105" s="313"/>
      <c r="BD105" s="313"/>
      <c r="BE105" s="313"/>
      <c r="BF105" s="313"/>
      <c r="BG105" s="313"/>
      <c r="BH105" s="313"/>
      <c r="BI105" s="313"/>
      <c r="BJ105" s="313"/>
      <c r="BK105" s="313"/>
      <c r="BL105" s="313"/>
      <c r="BM105" s="313"/>
      <c r="BN105" s="313"/>
      <c r="BO105" s="313"/>
      <c r="BP105" s="313"/>
      <c r="BQ105" s="313"/>
      <c r="BR105" s="313"/>
      <c r="BS105" s="313"/>
      <c r="BT105" s="313"/>
      <c r="BU105" s="313"/>
      <c r="BV105" s="313"/>
      <c r="BW105" s="313"/>
      <c r="BX105" s="313"/>
      <c r="BY105" s="313"/>
      <c r="BZ105" s="313"/>
      <c r="CA105" s="313"/>
      <c r="CB105" s="313"/>
      <c r="CC105" s="313"/>
      <c r="CD105" s="313"/>
      <c r="CE105" s="313"/>
      <c r="CF105" s="313"/>
      <c r="CG105" s="313"/>
      <c r="CH105" s="313"/>
      <c r="CI105" s="313"/>
      <c r="CJ105" s="313"/>
      <c r="CK105" s="313"/>
      <c r="CL105" s="313"/>
    </row>
    <row r="106" spans="1:90" s="308" customFormat="1" ht="13.5" thickBot="1">
      <c r="A106" s="516"/>
      <c r="B106" s="1001" t="s">
        <v>100</v>
      </c>
      <c r="C106" s="1002"/>
      <c r="D106" s="1002"/>
      <c r="E106" s="1002"/>
      <c r="F106" s="1003"/>
      <c r="G106" s="807"/>
      <c r="H106" s="804"/>
      <c r="I106" s="804"/>
      <c r="J106" s="804"/>
      <c r="K106" s="804"/>
      <c r="L106" s="804"/>
      <c r="M106" s="526"/>
      <c r="N106" s="526"/>
      <c r="O106" s="526"/>
      <c r="P106" s="526"/>
      <c r="Q106" s="526"/>
      <c r="R106" s="527"/>
      <c r="S106" s="313"/>
      <c r="T106" s="313"/>
      <c r="U106" s="313"/>
      <c r="V106" s="313"/>
      <c r="W106" s="313"/>
      <c r="X106" s="313"/>
      <c r="Y106" s="313"/>
      <c r="Z106" s="313"/>
      <c r="AA106" s="313"/>
      <c r="AB106" s="313"/>
      <c r="AC106" s="313"/>
      <c r="AD106" s="313"/>
      <c r="AE106" s="313"/>
      <c r="AF106" s="313"/>
      <c r="AG106" s="313"/>
      <c r="AH106" s="313"/>
      <c r="AI106" s="313"/>
      <c r="AJ106" s="313"/>
      <c r="AK106" s="313"/>
    </row>
    <row r="107" spans="1:90" s="308" customFormat="1" ht="15">
      <c r="A107" s="516"/>
      <c r="B107" s="999" t="s">
        <v>101</v>
      </c>
      <c r="C107" s="1000"/>
      <c r="D107" s="805"/>
      <c r="E107" s="805"/>
      <c r="F107" s="805"/>
      <c r="G107" s="554"/>
      <c r="H107" s="546"/>
      <c r="I107" s="546"/>
      <c r="J107" s="546"/>
      <c r="K107" s="546"/>
      <c r="L107" s="546"/>
      <c r="M107" s="546"/>
      <c r="N107" s="546"/>
      <c r="O107" s="546"/>
      <c r="P107" s="546"/>
      <c r="Q107" s="546"/>
      <c r="R107" s="547"/>
      <c r="S107" s="313"/>
      <c r="T107" s="313"/>
      <c r="U107" s="313"/>
      <c r="V107" s="313"/>
      <c r="W107" s="313"/>
      <c r="X107" s="313"/>
      <c r="Y107" s="313"/>
      <c r="Z107" s="313"/>
      <c r="AA107" s="313"/>
      <c r="AB107" s="313"/>
      <c r="AC107" s="313"/>
      <c r="AD107" s="313"/>
      <c r="AE107" s="313"/>
      <c r="AF107" s="313"/>
      <c r="AG107" s="313"/>
      <c r="AH107" s="313"/>
      <c r="AI107" s="313"/>
      <c r="AJ107" s="313"/>
      <c r="AK107" s="313"/>
    </row>
    <row r="108" spans="1:90" s="308" customFormat="1" ht="15">
      <c r="A108" s="515"/>
      <c r="B108" s="996" t="s">
        <v>30</v>
      </c>
      <c r="C108" s="997"/>
      <c r="D108" s="997"/>
      <c r="E108" s="997"/>
      <c r="F108" s="998"/>
      <c r="G108" s="983" t="s">
        <v>31</v>
      </c>
      <c r="H108" s="983"/>
      <c r="I108" s="983"/>
      <c r="J108" s="983"/>
      <c r="K108" s="983"/>
      <c r="L108" s="995"/>
      <c r="M108" s="995"/>
      <c r="N108" s="774"/>
      <c r="O108" s="774"/>
      <c r="P108" s="799"/>
      <c r="Q108" s="799"/>
      <c r="R108" s="782"/>
      <c r="S108" s="313"/>
      <c r="T108" s="313"/>
      <c r="U108" s="313"/>
      <c r="V108" s="313"/>
      <c r="W108" s="313"/>
      <c r="X108" s="313"/>
      <c r="Y108" s="313"/>
      <c r="Z108" s="313"/>
      <c r="AA108" s="313"/>
      <c r="AB108" s="313"/>
      <c r="AC108" s="313"/>
      <c r="AD108" s="313"/>
      <c r="AE108" s="313"/>
      <c r="AF108" s="313"/>
      <c r="AG108" s="313"/>
    </row>
    <row r="109" spans="1:90" s="308" customFormat="1" ht="33.75">
      <c r="A109" s="515"/>
      <c r="B109" s="786" t="s">
        <v>214</v>
      </c>
      <c r="C109" s="984" t="s">
        <v>215</v>
      </c>
      <c r="D109" s="985"/>
      <c r="E109" s="985"/>
      <c r="F109" s="986"/>
      <c r="G109" s="786" t="s">
        <v>561</v>
      </c>
      <c r="H109" s="786" t="s">
        <v>32</v>
      </c>
      <c r="I109" s="786" t="s">
        <v>208</v>
      </c>
      <c r="J109" s="786" t="s">
        <v>207</v>
      </c>
      <c r="K109" s="800" t="s">
        <v>21</v>
      </c>
      <c r="L109" s="776" t="s">
        <v>22</v>
      </c>
      <c r="M109" s="776" t="s">
        <v>23</v>
      </c>
      <c r="N109" s="801"/>
      <c r="O109" s="778"/>
      <c r="P109" s="778"/>
      <c r="Q109" s="313"/>
      <c r="R109" s="316"/>
      <c r="S109" s="313"/>
      <c r="T109" s="313"/>
      <c r="U109" s="313"/>
      <c r="V109" s="313"/>
      <c r="W109" s="313"/>
      <c r="X109" s="313"/>
      <c r="Y109" s="313"/>
      <c r="Z109" s="313"/>
      <c r="AA109" s="313"/>
      <c r="AB109" s="313"/>
      <c r="AC109" s="313"/>
      <c r="AD109" s="313"/>
      <c r="AE109" s="313"/>
      <c r="AF109" s="313"/>
      <c r="AG109" s="313"/>
      <c r="AH109" s="313"/>
      <c r="AI109" s="313"/>
      <c r="AJ109" s="313"/>
      <c r="AK109" s="313"/>
      <c r="AL109" s="313"/>
      <c r="AM109" s="313"/>
      <c r="AN109" s="313"/>
      <c r="AO109" s="313"/>
      <c r="AP109" s="313"/>
      <c r="AQ109" s="313"/>
      <c r="AR109" s="313"/>
      <c r="AS109" s="313"/>
      <c r="AT109" s="313"/>
      <c r="AU109" s="313"/>
      <c r="AV109" s="313"/>
      <c r="AW109" s="313"/>
      <c r="AX109" s="313"/>
      <c r="AY109" s="313"/>
      <c r="AZ109" s="313"/>
      <c r="BA109" s="313"/>
      <c r="BB109" s="313"/>
      <c r="BC109" s="313"/>
      <c r="BD109" s="313"/>
      <c r="BE109" s="313"/>
      <c r="BF109" s="313"/>
      <c r="BG109" s="313"/>
      <c r="BH109" s="313"/>
      <c r="BI109" s="313"/>
      <c r="BJ109" s="313"/>
      <c r="BK109" s="313"/>
      <c r="BL109" s="313"/>
      <c r="BM109" s="313"/>
      <c r="BN109" s="313"/>
      <c r="BO109" s="313"/>
      <c r="BP109" s="313"/>
      <c r="BQ109" s="313"/>
      <c r="BR109" s="313"/>
      <c r="BS109" s="313"/>
      <c r="BT109" s="313"/>
      <c r="BU109" s="313"/>
      <c r="BV109" s="313"/>
      <c r="BW109" s="313"/>
      <c r="BX109" s="313"/>
      <c r="BY109" s="313"/>
      <c r="BZ109" s="313"/>
      <c r="CA109" s="313"/>
      <c r="CB109" s="313"/>
      <c r="CC109" s="313"/>
      <c r="CD109" s="313"/>
    </row>
    <row r="110" spans="1:90" s="308" customFormat="1">
      <c r="A110" s="515"/>
      <c r="B110" s="789"/>
      <c r="C110" s="987"/>
      <c r="D110" s="988"/>
      <c r="E110" s="988"/>
      <c r="F110" s="989"/>
      <c r="G110" s="792"/>
      <c r="H110" s="792"/>
      <c r="I110" s="792"/>
      <c r="J110" s="792"/>
      <c r="K110" s="793"/>
      <c r="L110" s="794" t="s">
        <v>364</v>
      </c>
      <c r="M110" s="802" t="s">
        <v>364</v>
      </c>
      <c r="N110" s="794"/>
      <c r="O110" s="778"/>
      <c r="P110" s="778"/>
      <c r="Q110" s="313"/>
      <c r="R110" s="316"/>
      <c r="S110" s="313"/>
      <c r="T110" s="313"/>
      <c r="U110" s="313"/>
      <c r="V110" s="313"/>
      <c r="W110" s="313"/>
      <c r="X110" s="313"/>
      <c r="Y110" s="313"/>
      <c r="Z110" s="313"/>
      <c r="AA110" s="313"/>
      <c r="AB110" s="313"/>
      <c r="AC110" s="313"/>
      <c r="AD110" s="313"/>
      <c r="AE110" s="313"/>
      <c r="AF110" s="313"/>
      <c r="AG110" s="313"/>
      <c r="AH110" s="313"/>
      <c r="AI110" s="313"/>
      <c r="AJ110" s="313"/>
      <c r="AK110" s="313"/>
      <c r="AL110" s="313"/>
      <c r="AM110" s="313"/>
      <c r="AN110" s="313"/>
      <c r="AO110" s="313"/>
      <c r="AP110" s="313"/>
      <c r="AQ110" s="313"/>
      <c r="AR110" s="313"/>
      <c r="AS110" s="313"/>
      <c r="AT110" s="313"/>
      <c r="AU110" s="313"/>
      <c r="AV110" s="313"/>
      <c r="AW110" s="313"/>
      <c r="AX110" s="313"/>
      <c r="AY110" s="313"/>
      <c r="AZ110" s="313"/>
      <c r="BA110" s="313"/>
      <c r="BB110" s="313"/>
      <c r="BC110" s="313"/>
      <c r="BD110" s="313"/>
      <c r="BE110" s="313"/>
      <c r="BF110" s="313"/>
      <c r="BG110" s="313"/>
      <c r="BH110" s="313"/>
      <c r="BI110" s="313"/>
      <c r="BJ110" s="313"/>
      <c r="BK110" s="313"/>
      <c r="BL110" s="313"/>
      <c r="BM110" s="313"/>
      <c r="BN110" s="313"/>
      <c r="BO110" s="313"/>
      <c r="BP110" s="313"/>
      <c r="BQ110" s="313"/>
      <c r="BR110" s="313"/>
      <c r="BS110" s="313"/>
      <c r="BT110" s="313"/>
      <c r="BU110" s="313"/>
      <c r="BV110" s="313"/>
      <c r="BW110" s="313"/>
      <c r="BX110" s="313"/>
      <c r="BY110" s="313"/>
      <c r="BZ110" s="313"/>
      <c r="CA110" s="313"/>
      <c r="CB110" s="313"/>
      <c r="CC110" s="313"/>
      <c r="CD110" s="313"/>
    </row>
    <row r="111" spans="1:90">
      <c r="A111" s="136"/>
      <c r="B111" s="752"/>
      <c r="C111" s="990"/>
      <c r="D111" s="991"/>
      <c r="E111" s="991"/>
      <c r="F111" s="992"/>
      <c r="G111" s="754"/>
      <c r="H111" s="755"/>
      <c r="I111" s="755"/>
      <c r="J111" s="755"/>
      <c r="K111" s="102">
        <f>SUM(H111:J111)</f>
        <v>0</v>
      </c>
      <c r="L111" s="909"/>
      <c r="M111" s="910"/>
      <c r="N111" s="76"/>
      <c r="O111" s="9"/>
      <c r="P111" s="9"/>
      <c r="Q111" s="9"/>
      <c r="R111" s="45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90">
      <c r="A112" s="136"/>
      <c r="B112" s="752"/>
      <c r="C112" s="990"/>
      <c r="D112" s="991"/>
      <c r="E112" s="991"/>
      <c r="F112" s="992"/>
      <c r="G112" s="754"/>
      <c r="H112" s="755"/>
      <c r="I112" s="755"/>
      <c r="J112" s="755"/>
      <c r="K112" s="102">
        <f>SUM(H112:J112)</f>
        <v>0</v>
      </c>
      <c r="L112" s="909"/>
      <c r="M112" s="910"/>
      <c r="N112" s="76"/>
      <c r="O112" s="9"/>
      <c r="P112" s="9"/>
      <c r="Q112" s="9"/>
      <c r="R112" s="45"/>
    </row>
    <row r="113" spans="1:76">
      <c r="A113" s="136"/>
      <c r="B113" s="752"/>
      <c r="C113" s="990"/>
      <c r="D113" s="991"/>
      <c r="E113" s="991"/>
      <c r="F113" s="992"/>
      <c r="G113" s="754"/>
      <c r="H113" s="755"/>
      <c r="I113" s="755"/>
      <c r="J113" s="755"/>
      <c r="K113" s="102">
        <f>SUM(H113:J113)</f>
        <v>0</v>
      </c>
      <c r="L113" s="909"/>
      <c r="M113" s="910"/>
      <c r="N113" s="76"/>
      <c r="O113" s="9"/>
      <c r="P113" s="9"/>
      <c r="Q113" s="9"/>
      <c r="R113" s="45"/>
    </row>
    <row r="114" spans="1:76">
      <c r="A114" s="143"/>
      <c r="B114" s="752"/>
      <c r="C114" s="990"/>
      <c r="D114" s="991"/>
      <c r="E114" s="991"/>
      <c r="F114" s="992"/>
      <c r="G114" s="761"/>
      <c r="H114" s="755"/>
      <c r="I114" s="755"/>
      <c r="J114" s="755"/>
      <c r="K114" s="102">
        <f>SUM(H114:J114)</f>
        <v>0</v>
      </c>
      <c r="L114" s="909"/>
      <c r="M114" s="910"/>
      <c r="N114" s="76"/>
      <c r="O114" s="97"/>
      <c r="P114" s="9"/>
      <c r="Q114" s="9"/>
      <c r="R114" s="45"/>
    </row>
    <row r="115" spans="1:76" ht="8.1" customHeight="1">
      <c r="A115" s="144"/>
      <c r="B115" s="26"/>
      <c r="C115" s="68"/>
      <c r="D115" s="68"/>
      <c r="E115" s="132"/>
      <c r="F115" s="132"/>
      <c r="G115" s="132"/>
      <c r="H115" s="147"/>
      <c r="I115" s="147"/>
      <c r="J115" s="147"/>
      <c r="K115" s="103"/>
      <c r="L115" s="77"/>
      <c r="M115" s="77"/>
      <c r="N115" s="77"/>
      <c r="O115" s="9"/>
      <c r="P115" s="9"/>
      <c r="Q115" s="9"/>
      <c r="R115" s="45"/>
    </row>
    <row r="116" spans="1:76" ht="13.5" thickBot="1">
      <c r="A116" s="149"/>
      <c r="B116" s="70"/>
      <c r="C116" s="71"/>
      <c r="D116" s="9"/>
      <c r="E116" s="9"/>
      <c r="F116" s="9"/>
      <c r="G116" s="9"/>
      <c r="H116" s="150">
        <f>SUM(H111:H114)</f>
        <v>0</v>
      </c>
      <c r="I116" s="151">
        <f>SUM(I111:I114)</f>
        <v>0</v>
      </c>
      <c r="J116" s="151">
        <f>SUM(J111:J114)</f>
        <v>0</v>
      </c>
      <c r="K116" s="104">
        <f>SUM(K111:K114)</f>
        <v>0</v>
      </c>
      <c r="L116" s="78"/>
      <c r="M116" s="78"/>
      <c r="N116" s="78"/>
      <c r="O116" s="79"/>
      <c r="P116" s="9"/>
      <c r="Q116" s="9"/>
      <c r="R116" s="45"/>
    </row>
    <row r="117" spans="1:76" ht="9" customHeight="1" thickTop="1" thickBot="1">
      <c r="A117" s="155"/>
      <c r="B117" s="80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56"/>
      <c r="P117" s="156"/>
      <c r="Q117" s="156"/>
      <c r="R117" s="129"/>
      <c r="S117" s="9"/>
    </row>
    <row r="118" spans="1:76" ht="12.75" hidden="1" customHeight="1">
      <c r="A118" s="14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45"/>
    </row>
    <row r="119" spans="1:76" s="308" customFormat="1" ht="18">
      <c r="A119" s="771" t="s">
        <v>34</v>
      </c>
      <c r="B119" s="606"/>
      <c r="C119" s="606"/>
      <c r="D119" s="606"/>
      <c r="E119" s="606"/>
      <c r="F119" s="606"/>
      <c r="G119" s="606"/>
      <c r="H119" s="606"/>
      <c r="I119" s="606"/>
      <c r="J119" s="606"/>
      <c r="K119" s="606"/>
      <c r="L119" s="606"/>
      <c r="M119" s="606"/>
      <c r="N119" s="606"/>
      <c r="O119" s="606"/>
      <c r="P119" s="606"/>
      <c r="Q119" s="606"/>
      <c r="R119" s="772"/>
    </row>
    <row r="120" spans="1:76" s="308" customFormat="1" ht="15.75">
      <c r="A120" s="980" t="s">
        <v>35</v>
      </c>
      <c r="B120" s="981"/>
      <c r="C120" s="981"/>
      <c r="D120" s="981"/>
      <c r="E120" s="982"/>
      <c r="F120" s="313"/>
      <c r="G120" s="313"/>
      <c r="H120" s="313"/>
      <c r="I120" s="313"/>
      <c r="J120" s="313"/>
      <c r="K120" s="313"/>
      <c r="L120" s="313"/>
      <c r="M120" s="313"/>
      <c r="N120" s="313"/>
      <c r="O120" s="313"/>
      <c r="P120" s="313"/>
      <c r="Q120" s="313"/>
      <c r="R120" s="316"/>
    </row>
    <row r="121" spans="1:76" s="308" customFormat="1" ht="15">
      <c r="A121" s="515"/>
      <c r="B121" s="983" t="s">
        <v>30</v>
      </c>
      <c r="C121" s="983"/>
      <c r="D121" s="983"/>
      <c r="E121" s="983"/>
      <c r="F121" s="983"/>
      <c r="G121" s="806" t="s">
        <v>36</v>
      </c>
      <c r="H121" s="983" t="s">
        <v>103</v>
      </c>
      <c r="I121" s="983"/>
      <c r="J121" s="983"/>
      <c r="K121" s="983"/>
      <c r="L121" s="995"/>
      <c r="M121" s="995"/>
      <c r="N121" s="774"/>
      <c r="O121" s="774"/>
      <c r="P121" s="799"/>
      <c r="Q121" s="799"/>
      <c r="R121" s="782"/>
      <c r="S121" s="313"/>
      <c r="T121" s="313"/>
      <c r="U121" s="313"/>
      <c r="V121" s="313"/>
      <c r="W121" s="313"/>
      <c r="X121" s="313"/>
      <c r="Y121" s="313"/>
      <c r="Z121" s="313"/>
      <c r="AA121" s="313"/>
      <c r="AB121" s="313"/>
      <c r="AC121" s="313"/>
      <c r="AD121" s="313"/>
      <c r="AE121" s="313"/>
      <c r="AF121" s="313"/>
      <c r="AG121" s="313"/>
    </row>
    <row r="122" spans="1:76" s="308" customFormat="1" ht="33.75">
      <c r="A122" s="515"/>
      <c r="B122" s="786" t="s">
        <v>214</v>
      </c>
      <c r="C122" s="984" t="s">
        <v>215</v>
      </c>
      <c r="D122" s="985"/>
      <c r="E122" s="985"/>
      <c r="F122" s="986"/>
      <c r="G122" s="800" t="s">
        <v>104</v>
      </c>
      <c r="H122" s="783" t="s">
        <v>105</v>
      </c>
      <c r="I122" s="783" t="s">
        <v>208</v>
      </c>
      <c r="J122" s="783" t="s">
        <v>207</v>
      </c>
      <c r="K122" s="800" t="s">
        <v>21</v>
      </c>
      <c r="L122" s="776" t="s">
        <v>22</v>
      </c>
      <c r="M122" s="776" t="s">
        <v>23</v>
      </c>
      <c r="N122" s="313"/>
      <c r="O122" s="313"/>
      <c r="P122" s="313"/>
      <c r="Q122" s="313"/>
      <c r="R122" s="316"/>
      <c r="S122" s="313"/>
      <c r="T122" s="313"/>
      <c r="U122" s="313"/>
      <c r="V122" s="313"/>
      <c r="W122" s="313"/>
      <c r="X122" s="313"/>
      <c r="Y122" s="313"/>
      <c r="Z122" s="313"/>
      <c r="AA122" s="313"/>
      <c r="AB122" s="313"/>
      <c r="AC122" s="313"/>
      <c r="AD122" s="313"/>
      <c r="AE122" s="313"/>
      <c r="AF122" s="313"/>
      <c r="AG122" s="313"/>
      <c r="AH122" s="313"/>
      <c r="AI122" s="313"/>
      <c r="AJ122" s="313"/>
      <c r="AK122" s="313"/>
      <c r="AL122" s="313"/>
      <c r="AM122" s="313"/>
      <c r="AN122" s="313"/>
      <c r="AO122" s="313"/>
      <c r="AP122" s="313"/>
      <c r="AQ122" s="313"/>
      <c r="AR122" s="313"/>
      <c r="AS122" s="313"/>
      <c r="AT122" s="313"/>
      <c r="AU122" s="313"/>
      <c r="AV122" s="313"/>
      <c r="AW122" s="313"/>
      <c r="AX122" s="313"/>
      <c r="AY122" s="313"/>
      <c r="AZ122" s="313"/>
      <c r="BA122" s="313"/>
      <c r="BB122" s="313"/>
      <c r="BC122" s="313"/>
      <c r="BD122" s="313"/>
      <c r="BE122" s="313"/>
      <c r="BF122" s="313"/>
      <c r="BG122" s="313"/>
      <c r="BH122" s="313"/>
      <c r="BI122" s="313"/>
      <c r="BJ122" s="313"/>
      <c r="BK122" s="313"/>
      <c r="BL122" s="313"/>
      <c r="BM122" s="313"/>
      <c r="BN122" s="313"/>
      <c r="BO122" s="313"/>
      <c r="BP122" s="313"/>
      <c r="BQ122" s="313"/>
      <c r="BR122" s="313"/>
      <c r="BS122" s="313"/>
      <c r="BT122" s="313"/>
      <c r="BU122" s="313"/>
      <c r="BV122" s="313"/>
      <c r="BW122" s="313"/>
      <c r="BX122" s="313"/>
    </row>
    <row r="123" spans="1:76" s="308" customFormat="1">
      <c r="A123" s="515"/>
      <c r="B123" s="789"/>
      <c r="C123" s="987"/>
      <c r="D123" s="988"/>
      <c r="E123" s="988"/>
      <c r="F123" s="989"/>
      <c r="G123" s="793"/>
      <c r="H123" s="792"/>
      <c r="I123" s="792"/>
      <c r="J123" s="792"/>
      <c r="K123" s="793"/>
      <c r="L123" s="794" t="s">
        <v>364</v>
      </c>
      <c r="M123" s="802" t="s">
        <v>364</v>
      </c>
      <c r="N123" s="313"/>
      <c r="O123" s="313"/>
      <c r="P123" s="313"/>
      <c r="Q123" s="313"/>
      <c r="R123" s="316"/>
      <c r="S123" s="313"/>
      <c r="T123" s="313"/>
      <c r="U123" s="313"/>
      <c r="V123" s="313"/>
      <c r="W123" s="313"/>
      <c r="X123" s="313"/>
      <c r="Y123" s="313"/>
      <c r="Z123" s="313"/>
      <c r="AA123" s="313"/>
      <c r="AB123" s="313"/>
      <c r="AC123" s="313"/>
      <c r="AD123" s="313"/>
      <c r="AE123" s="313"/>
      <c r="AF123" s="313"/>
      <c r="AG123" s="313"/>
      <c r="AH123" s="313"/>
      <c r="AI123" s="313"/>
      <c r="AJ123" s="313"/>
      <c r="AK123" s="313"/>
      <c r="AL123" s="313"/>
      <c r="AM123" s="313"/>
      <c r="AN123" s="313"/>
      <c r="AO123" s="313"/>
      <c r="AP123" s="313"/>
      <c r="AQ123" s="313"/>
      <c r="AR123" s="313"/>
      <c r="AS123" s="313"/>
      <c r="AT123" s="313"/>
      <c r="AU123" s="313"/>
      <c r="AV123" s="313"/>
      <c r="AW123" s="313"/>
      <c r="AX123" s="313"/>
      <c r="AY123" s="313"/>
      <c r="AZ123" s="313"/>
      <c r="BA123" s="313"/>
      <c r="BB123" s="313"/>
      <c r="BC123" s="313"/>
      <c r="BD123" s="313"/>
      <c r="BE123" s="313"/>
      <c r="BF123" s="313"/>
      <c r="BG123" s="313"/>
      <c r="BH123" s="313"/>
      <c r="BI123" s="313"/>
      <c r="BJ123" s="313"/>
      <c r="BK123" s="313"/>
      <c r="BL123" s="313"/>
      <c r="BM123" s="313"/>
      <c r="BN123" s="313"/>
      <c r="BO123" s="313"/>
      <c r="BP123" s="313"/>
      <c r="BQ123" s="313"/>
      <c r="BR123" s="313"/>
      <c r="BS123" s="313"/>
      <c r="BT123" s="313"/>
      <c r="BU123" s="313"/>
      <c r="BV123" s="313"/>
      <c r="BW123" s="313"/>
      <c r="BX123" s="313"/>
    </row>
    <row r="124" spans="1:76">
      <c r="A124" s="136"/>
      <c r="B124" s="752"/>
      <c r="C124" s="977" t="s">
        <v>410</v>
      </c>
      <c r="D124" s="978"/>
      <c r="E124" s="978"/>
      <c r="F124" s="979"/>
      <c r="G124" s="750"/>
      <c r="H124" s="762"/>
      <c r="I124" s="762"/>
      <c r="J124" s="762"/>
      <c r="K124" s="110">
        <f>SUM(H124:J124)</f>
        <v>0</v>
      </c>
      <c r="L124" s="909"/>
      <c r="M124" s="910"/>
      <c r="N124" s="9"/>
      <c r="O124" s="9"/>
      <c r="P124" s="9"/>
      <c r="Q124" s="9"/>
      <c r="R124" s="45"/>
      <c r="S124" s="9"/>
      <c r="T124" s="9"/>
      <c r="U124" s="9"/>
      <c r="V124" s="9"/>
      <c r="W124" s="9"/>
    </row>
    <row r="125" spans="1:76">
      <c r="A125" s="136"/>
      <c r="B125" s="752"/>
      <c r="C125" s="977" t="s">
        <v>411</v>
      </c>
      <c r="D125" s="978"/>
      <c r="E125" s="978"/>
      <c r="F125" s="979"/>
      <c r="G125" s="750"/>
      <c r="H125" s="762"/>
      <c r="I125" s="762"/>
      <c r="J125" s="762"/>
      <c r="K125" s="110">
        <f>SUM(H125:J125)</f>
        <v>0</v>
      </c>
      <c r="L125" s="909"/>
      <c r="M125" s="910"/>
      <c r="N125" s="9"/>
      <c r="O125" s="9"/>
      <c r="P125" s="9"/>
      <c r="Q125" s="9"/>
      <c r="R125" s="45"/>
    </row>
    <row r="126" spans="1:76" ht="8.1" customHeight="1">
      <c r="A126" s="144"/>
      <c r="B126" s="26"/>
      <c r="C126" s="68"/>
      <c r="D126" s="68"/>
      <c r="E126" s="132"/>
      <c r="F126" s="132"/>
      <c r="G126" s="111"/>
      <c r="H126" s="157"/>
      <c r="I126" s="157"/>
      <c r="J126" s="157"/>
      <c r="K126" s="111"/>
      <c r="L126" s="77"/>
      <c r="M126" s="77"/>
      <c r="N126" s="9"/>
      <c r="O126" s="9"/>
      <c r="P126" s="9"/>
      <c r="Q126" s="9"/>
      <c r="R126" s="45"/>
    </row>
    <row r="127" spans="1:76" ht="13.5" thickBot="1">
      <c r="A127" s="149"/>
      <c r="B127" s="70"/>
      <c r="C127" s="71"/>
      <c r="D127" s="9"/>
      <c r="E127" s="9"/>
      <c r="F127" s="9"/>
      <c r="G127" s="113">
        <f>SUM(G124:G125)</f>
        <v>0</v>
      </c>
      <c r="H127" s="158">
        <f>SUM(H124:H125)</f>
        <v>0</v>
      </c>
      <c r="I127" s="159">
        <f>SUM(I124:I125)</f>
        <v>0</v>
      </c>
      <c r="J127" s="159">
        <f>SUM(J124:J125)</f>
        <v>0</v>
      </c>
      <c r="K127" s="113">
        <f>SUM(K124:K125)</f>
        <v>0</v>
      </c>
      <c r="L127" s="78"/>
      <c r="M127" s="78"/>
      <c r="N127" s="9"/>
      <c r="O127" s="9"/>
      <c r="P127" s="9"/>
      <c r="Q127" s="9"/>
      <c r="R127" s="45"/>
    </row>
    <row r="128" spans="1:76" ht="13.5" hidden="1" thickTop="1">
      <c r="A128" s="57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45"/>
    </row>
    <row r="129" spans="1:18" hidden="1">
      <c r="A129" s="57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45"/>
    </row>
    <row r="130" spans="1:18" ht="10.5" customHeight="1" thickTop="1" thickBot="1">
      <c r="A130" s="127"/>
      <c r="B130" s="128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9"/>
    </row>
    <row r="133" spans="1:18" hidden="1"/>
    <row r="134" spans="1:18" hidden="1">
      <c r="A134" s="81" t="s">
        <v>106</v>
      </c>
    </row>
    <row r="135" spans="1:18" hidden="1"/>
    <row r="136" spans="1:18" hidden="1">
      <c r="A136" s="160" t="s">
        <v>356</v>
      </c>
    </row>
    <row r="137" spans="1:18" hidden="1">
      <c r="A137" s="160" t="s">
        <v>357</v>
      </c>
    </row>
    <row r="138" spans="1:18" hidden="1">
      <c r="A138" s="160" t="s">
        <v>49</v>
      </c>
    </row>
    <row r="139" spans="1:18" hidden="1">
      <c r="A139" s="160" t="s">
        <v>358</v>
      </c>
    </row>
    <row r="140" spans="1:18" hidden="1"/>
    <row r="141" spans="1:18" hidden="1">
      <c r="A141" s="161" t="s">
        <v>107</v>
      </c>
    </row>
    <row r="142" spans="1:18" hidden="1">
      <c r="A142" s="161"/>
      <c r="D142" s="81" t="s">
        <v>75</v>
      </c>
      <c r="E142" s="81" t="s">
        <v>76</v>
      </c>
      <c r="F142" s="81" t="s">
        <v>249</v>
      </c>
    </row>
    <row r="143" spans="1:18" hidden="1">
      <c r="A143" s="82" t="s">
        <v>359</v>
      </c>
      <c r="C143" s="162"/>
      <c r="D143" s="94">
        <f>SUMIF(R$23:R$54,"Admin/Support - Health Director's Office and Staff",P$23:P$54)</f>
        <v>0</v>
      </c>
      <c r="E143" s="94">
        <f>SUMIF(M$69:M$125,"Admin/Support - Health Director's Office and Staff",K$69:K$125)</f>
        <v>0</v>
      </c>
      <c r="F143" s="163">
        <f t="shared" ref="F143:F177" si="3">SUM(D143:E143)</f>
        <v>0</v>
      </c>
    </row>
    <row r="144" spans="1:18" hidden="1">
      <c r="A144" s="83" t="s">
        <v>111</v>
      </c>
      <c r="C144" s="162"/>
      <c r="D144" s="94">
        <f>SUMIF(R$23:R$54,"Admin/Support - Finance Office and Staff",P$23:P$54)</f>
        <v>0</v>
      </c>
      <c r="E144" s="94">
        <f>SUMIF(M$69:M$125,"Admin/Support - Finance Office and Staff",K$69:K$125)</f>
        <v>0</v>
      </c>
      <c r="F144" s="163">
        <f t="shared" si="3"/>
        <v>0</v>
      </c>
    </row>
    <row r="145" spans="1:6" hidden="1">
      <c r="A145" s="83" t="s">
        <v>360</v>
      </c>
      <c r="C145" s="162"/>
      <c r="D145" s="94">
        <f>SUMIF(R$23:R$54,"Admin/Support - Other Personnel",P$23:P$54)</f>
        <v>0</v>
      </c>
      <c r="E145" s="94">
        <f>SUMIF(M$69:M$125,"Admin/Support - Other Personnel",K$69:K$125)</f>
        <v>0</v>
      </c>
      <c r="F145" s="163">
        <f t="shared" si="3"/>
        <v>0</v>
      </c>
    </row>
    <row r="146" spans="1:6" hidden="1">
      <c r="A146" s="83" t="s">
        <v>112</v>
      </c>
      <c r="C146" s="162"/>
      <c r="D146" s="94">
        <f>SUMIF(R$23:R$54,"Admin/Support - Supplies",P$23:P$54)</f>
        <v>0</v>
      </c>
      <c r="E146" s="94">
        <f>SUMIF(M$69:M$125,"Admin/Support - Supplies",K$69:K$125)</f>
        <v>0</v>
      </c>
      <c r="F146" s="163">
        <f t="shared" si="3"/>
        <v>0</v>
      </c>
    </row>
    <row r="147" spans="1:6" hidden="1">
      <c r="A147" s="83" t="s">
        <v>113</v>
      </c>
      <c r="C147" s="162"/>
      <c r="D147" s="94">
        <f>SUMIF(R$23:R$54,"Admin/Support - Capital Expenditures",P$23:P$54)</f>
        <v>0</v>
      </c>
      <c r="E147" s="94">
        <f>SUMIF(M$69:M$125,"Admin/Support - Capital Expenditures",K$69:K$125)</f>
        <v>0</v>
      </c>
      <c r="F147" s="163">
        <f t="shared" si="3"/>
        <v>0</v>
      </c>
    </row>
    <row r="148" spans="1:6" hidden="1">
      <c r="A148" s="83" t="s">
        <v>114</v>
      </c>
      <c r="C148" s="162"/>
      <c r="D148" s="94">
        <f>SUMIF(R$23:R$54,"Admin/Support - Contracted Services",P$23:P$54)</f>
        <v>0</v>
      </c>
      <c r="E148" s="94">
        <f>SUMIF(M$69:M$125,"Admin/Support - Contracted Services",K$69:K$125)</f>
        <v>0</v>
      </c>
      <c r="F148" s="163">
        <f t="shared" si="3"/>
        <v>0</v>
      </c>
    </row>
    <row r="149" spans="1:6" hidden="1">
      <c r="A149" s="83" t="s">
        <v>115</v>
      </c>
      <c r="C149" s="162"/>
      <c r="D149" s="94">
        <f>SUMIF(R$23:R$54,"Admin/Support - Other Operating Expenditures",P$23:P$54)</f>
        <v>0</v>
      </c>
      <c r="E149" s="94">
        <f>SUMIF(M$69:M$125,"Admin/Support - Other Operating Expenditures",K$69:K$125)</f>
        <v>0</v>
      </c>
      <c r="F149" s="163">
        <f t="shared" si="3"/>
        <v>0</v>
      </c>
    </row>
    <row r="150" spans="1:6" hidden="1">
      <c r="A150" s="164" t="s">
        <v>120</v>
      </c>
      <c r="C150" s="162"/>
      <c r="D150" s="94">
        <f>SUMIF(R$23:R$54,"Clinical Admin - Nursing Director's Office and Clinical Supervisors",P$23:P$54)</f>
        <v>0</v>
      </c>
      <c r="E150" s="94">
        <f>SUMIF(M$69:M$125,"Clinical Admin - Nursing Director's Office and Clinical Supervisors",K$69:K$125)</f>
        <v>0</v>
      </c>
      <c r="F150" s="163">
        <f t="shared" si="3"/>
        <v>0</v>
      </c>
    </row>
    <row r="151" spans="1:6" hidden="1">
      <c r="A151" s="164" t="s">
        <v>361</v>
      </c>
      <c r="C151" s="162"/>
      <c r="D151" s="94">
        <f>SUMIF(R$23:R$54,"Clinical Admin - Billing Office",P$23:P$54)</f>
        <v>0</v>
      </c>
      <c r="E151" s="94">
        <f>SUMIF(M$69:M$125,"Clinical Admin - Billing Office",K$69:K$125)</f>
        <v>0</v>
      </c>
      <c r="F151" s="163">
        <f t="shared" si="3"/>
        <v>0</v>
      </c>
    </row>
    <row r="152" spans="1:6" hidden="1">
      <c r="A152" s="164" t="s">
        <v>362</v>
      </c>
      <c r="C152" s="162"/>
      <c r="D152" s="94">
        <f>SUMIF(R$23:R$54,"Clinical Admin - Interpreters",P$23:P$54)</f>
        <v>0</v>
      </c>
      <c r="E152" s="94">
        <f>SUMIF(M$69:M$125,"Clinical Admin - Interpreters",K$69:K$125)</f>
        <v>0</v>
      </c>
      <c r="F152" s="163">
        <f t="shared" si="3"/>
        <v>0</v>
      </c>
    </row>
    <row r="153" spans="1:6" hidden="1">
      <c r="A153" s="164" t="s">
        <v>363</v>
      </c>
      <c r="C153" s="162"/>
      <c r="D153" s="94">
        <f>SUMIF(R$23:R$54,"Clinical Admin - Other Personnel",P$23:P$54)</f>
        <v>0</v>
      </c>
      <c r="E153" s="94">
        <f>SUMIF(M$69:M$125,"Clinical Admin - Other Personnel",K$69:K$125)</f>
        <v>0</v>
      </c>
      <c r="F153" s="163">
        <f t="shared" si="3"/>
        <v>0</v>
      </c>
    </row>
    <row r="154" spans="1:6" hidden="1">
      <c r="A154" s="83" t="s">
        <v>116</v>
      </c>
      <c r="C154" s="162"/>
      <c r="D154" s="94">
        <f>SUMIF(R$23:R$54,"Clinical Admin - Supplies",P$23:P$54)</f>
        <v>0</v>
      </c>
      <c r="E154" s="94">
        <f>SUMIF(M$69:M$125,"Clinical Admin - Supplies",K$69:K$125)</f>
        <v>0</v>
      </c>
      <c r="F154" s="163">
        <f t="shared" si="3"/>
        <v>0</v>
      </c>
    </row>
    <row r="155" spans="1:6" hidden="1">
      <c r="A155" s="83" t="s">
        <v>117</v>
      </c>
      <c r="C155" s="162"/>
      <c r="D155" s="94">
        <f>SUMIF(R$23:R$54,"Clinical Admin - Capital Expenditures",P$23:P$54)</f>
        <v>0</v>
      </c>
      <c r="E155" s="94">
        <f>SUMIF(M$69:M$125,"Clinical Admin - Capital Expenditures",K$69:K$125)</f>
        <v>0</v>
      </c>
      <c r="F155" s="163">
        <f t="shared" si="3"/>
        <v>0</v>
      </c>
    </row>
    <row r="156" spans="1:6" hidden="1">
      <c r="A156" s="83" t="s">
        <v>118</v>
      </c>
      <c r="C156" s="162"/>
      <c r="D156" s="94">
        <f>SUMIF(R$23:R$54,"Clinical Admin - Contracted Services",P$23:P$54)</f>
        <v>0</v>
      </c>
      <c r="E156" s="94">
        <f>SUMIF(M$69:M$125,"Clinical Admin - Contracted Services",K$69:K$125)</f>
        <v>0</v>
      </c>
      <c r="F156" s="163">
        <f t="shared" si="3"/>
        <v>0</v>
      </c>
    </row>
    <row r="157" spans="1:6" hidden="1">
      <c r="A157" s="83" t="s">
        <v>119</v>
      </c>
      <c r="C157" s="162"/>
      <c r="D157" s="94">
        <f>SUMIF(R$23:R$54,"Clinical Admin - Other Operating Expenditures",P$23:P$54)</f>
        <v>0</v>
      </c>
      <c r="E157" s="94">
        <f>SUMIF(M$69:M$125,"Clinical Admin - Other Operating Expenditures",K$69:K$125)</f>
        <v>0</v>
      </c>
      <c r="F157" s="163">
        <f t="shared" si="3"/>
        <v>0</v>
      </c>
    </row>
    <row r="158" spans="1:6" hidden="1">
      <c r="A158" s="164" t="s">
        <v>39</v>
      </c>
      <c r="C158" s="162"/>
      <c r="D158" s="94">
        <f>SUMIF(R$23:R$54,"Direct Medical / Clinic - Physician, PA, PE",P$23:P$54)</f>
        <v>0</v>
      </c>
      <c r="E158" s="94">
        <f>SUMIF(M$69:M$125,"Direct Medical / Clinic - Physician, PA, PE",K$69:K$125)</f>
        <v>0</v>
      </c>
      <c r="F158" s="163">
        <f t="shared" si="3"/>
        <v>0</v>
      </c>
    </row>
    <row r="159" spans="1:6" hidden="1">
      <c r="A159" s="164" t="s">
        <v>40</v>
      </c>
      <c r="C159" s="162"/>
      <c r="D159" s="94">
        <f>SUMIF(R$23:R$54,"Direct Medical / Clinic - Nurse (PHN, RN, Etc.)",P$23:P$54)</f>
        <v>0</v>
      </c>
      <c r="E159" s="94">
        <f>SUMIF(M$69:M$125,"Direct Medical / Clinic - Nurse (PHN, RN, Etc.)",K$69:K$125)</f>
        <v>0</v>
      </c>
      <c r="F159" s="163">
        <f t="shared" si="3"/>
        <v>0</v>
      </c>
    </row>
    <row r="160" spans="1:6" hidden="1">
      <c r="A160" s="164" t="s">
        <v>41</v>
      </c>
      <c r="C160" s="162"/>
      <c r="D160" s="94">
        <f>SUMIF(R$23:R$54,"Direct Medical / Clinic - Social Worker",P$23:P$54)</f>
        <v>0</v>
      </c>
      <c r="E160" s="94">
        <f>SUMIF(M$69:M$125,"Direct Medical / Clinic - Social Worker",K$69:K$125)</f>
        <v>0</v>
      </c>
      <c r="F160" s="163">
        <f t="shared" si="3"/>
        <v>0</v>
      </c>
    </row>
    <row r="161" spans="1:6" hidden="1">
      <c r="A161" s="164" t="s">
        <v>42</v>
      </c>
      <c r="C161" s="162"/>
      <c r="D161" s="94">
        <f>SUMIF(R$23:R$54,"Direct Medical / Clinic - Outreach Worker/Health Education",P$23:P$54)</f>
        <v>0</v>
      </c>
      <c r="E161" s="94">
        <f>SUMIF(M$69:M$125,"Direct Medical / Clinic - Outreach Worker/Health Education",K$69:K$125)</f>
        <v>0</v>
      </c>
      <c r="F161" s="163">
        <f t="shared" si="3"/>
        <v>0</v>
      </c>
    </row>
    <row r="162" spans="1:6" hidden="1">
      <c r="A162" s="161" t="s">
        <v>52</v>
      </c>
      <c r="C162" s="162"/>
      <c r="D162" s="94">
        <f>SUMIF(R$23:R$54,"Direct Medical / Clinic - Laboratory Staff",P$23:P$54)</f>
        <v>0</v>
      </c>
      <c r="E162" s="94">
        <f>SUMIF(M$69:M$125,"Direct Medical / Clinic - Laboratory Staff",K$69:K$125)</f>
        <v>0</v>
      </c>
      <c r="F162" s="163">
        <f t="shared" si="3"/>
        <v>0</v>
      </c>
    </row>
    <row r="163" spans="1:6" hidden="1">
      <c r="A163" s="164" t="s">
        <v>43</v>
      </c>
      <c r="C163" s="162"/>
      <c r="D163" s="94">
        <f>SUMIF(R$23:R$54,"Direct Medical / Clinic - Other Medical / Clinic Personnel",P$23:P$54)</f>
        <v>0</v>
      </c>
      <c r="E163" s="94">
        <f>SUMIF(M$69:M$125,"Direct Medical / Clinic - Other Medical / Clinic Personnel",K$69:K$125)</f>
        <v>0</v>
      </c>
      <c r="F163" s="163">
        <f t="shared" si="3"/>
        <v>0</v>
      </c>
    </row>
    <row r="164" spans="1:6" hidden="1">
      <c r="A164" s="83" t="s">
        <v>44</v>
      </c>
      <c r="C164" s="162"/>
      <c r="D164" s="94">
        <f>SUMIF(R$23:R$54,"Direct Medical / Clinic - Supplies",P$23:P$54)</f>
        <v>0</v>
      </c>
      <c r="E164" s="94">
        <f>SUMIF(M$69:M$125,"Direct Medical / Clinic - Supplies",K$69:K$125)</f>
        <v>0</v>
      </c>
      <c r="F164" s="163">
        <f t="shared" si="3"/>
        <v>0</v>
      </c>
    </row>
    <row r="165" spans="1:6" hidden="1">
      <c r="A165" s="83" t="s">
        <v>45</v>
      </c>
      <c r="C165" s="162"/>
      <c r="D165" s="94">
        <f>SUMIF(R$23:R$54,"Direct Medical / Clinic - Capital Expenditures",P$23:P$54)</f>
        <v>0</v>
      </c>
      <c r="E165" s="94">
        <f>SUMIF(M$69:M$125,"Direct Medical / Clinic - Capital Expenditures",K$69:K$125)</f>
        <v>0</v>
      </c>
      <c r="F165" s="163">
        <f t="shared" si="3"/>
        <v>0</v>
      </c>
    </row>
    <row r="166" spans="1:6" hidden="1">
      <c r="A166" s="83" t="s">
        <v>47</v>
      </c>
      <c r="C166" s="162"/>
      <c r="D166" s="94">
        <f>SUMIF(R$23:R$54,"Direct Medical / Clinic - Contracted Services",P$23:P$54)</f>
        <v>0</v>
      </c>
      <c r="E166" s="94">
        <f>SUMIF(M$69:M$125,"Direct Medical / Clinic - Contracted Services",K$69:K$125)</f>
        <v>0</v>
      </c>
      <c r="F166" s="163">
        <f t="shared" si="3"/>
        <v>0</v>
      </c>
    </row>
    <row r="167" spans="1:6" hidden="1">
      <c r="A167" s="83" t="s">
        <v>46</v>
      </c>
      <c r="C167" s="162"/>
      <c r="D167" s="94">
        <f>SUMIF(R$23:R$54,"Direct Medical / Clinic - Laboratory Expenditures",P$23:P$54)</f>
        <v>0</v>
      </c>
      <c r="E167" s="94">
        <f>SUMIF(M$69:M$125,"Direct Medical / Clinic - Laboratory Expenditures",K$69:K$125)</f>
        <v>0</v>
      </c>
      <c r="F167" s="163">
        <f t="shared" si="3"/>
        <v>0</v>
      </c>
    </row>
    <row r="168" spans="1:6" hidden="1">
      <c r="A168" s="164" t="s">
        <v>48</v>
      </c>
      <c r="C168" s="162"/>
      <c r="D168" s="94">
        <f>SUMIF(R$23:R$54,"Direct Medical / Clinic - Other Operating Expenditures",P$23:P$54)</f>
        <v>0</v>
      </c>
      <c r="E168" s="94">
        <f>SUMIF(M$69:M$125,"Direct Medical / Clinic - Other Operating Expenditures",K$69:K$125)</f>
        <v>0</v>
      </c>
      <c r="F168" s="163">
        <f t="shared" si="3"/>
        <v>0</v>
      </c>
    </row>
    <row r="169" spans="1:6" hidden="1">
      <c r="A169" s="164" t="s">
        <v>367</v>
      </c>
      <c r="C169" s="162"/>
      <c r="D169" s="94">
        <f>SUMIF(R$23:R$54,"Non-Reimbursable - Non Clinical/Medical Personnel",P$23:P$54)</f>
        <v>0</v>
      </c>
      <c r="E169" s="94">
        <f>SUMIF(M$69:M$125,"Non-Reimbursable - Non Clinical/Medical Personnel",K$69:K$125)</f>
        <v>0</v>
      </c>
      <c r="F169" s="163">
        <f t="shared" si="3"/>
        <v>0</v>
      </c>
    </row>
    <row r="170" spans="1:6" hidden="1">
      <c r="A170" s="161" t="s">
        <v>27</v>
      </c>
      <c r="C170" s="162"/>
      <c r="D170" s="94">
        <f>SUMIF(R$23:R$54,"Non-Reimbursable - Environmental Health",P$23:P$54)</f>
        <v>0</v>
      </c>
      <c r="E170" s="94">
        <f>SUMIF(M$69:M$125,"Non-Reimbursable - Environmental Health",K$69:K$125)</f>
        <v>0</v>
      </c>
      <c r="F170" s="163">
        <f t="shared" si="3"/>
        <v>0</v>
      </c>
    </row>
    <row r="171" spans="1:6" hidden="1">
      <c r="A171" s="161" t="s">
        <v>51</v>
      </c>
      <c r="C171" s="162"/>
      <c r="D171" s="94">
        <f>SUMIF(R$23:R$54,"Non-Reimbursable - Home Health",P$23:P$54)</f>
        <v>0</v>
      </c>
      <c r="E171" s="94">
        <f>SUMIF(M$69:M$125,"Non-Reimbursable - Home Health",K$69:K$125)</f>
        <v>0</v>
      </c>
      <c r="F171" s="163">
        <f t="shared" si="3"/>
        <v>0</v>
      </c>
    </row>
    <row r="172" spans="1:6" hidden="1">
      <c r="A172" s="161" t="s">
        <v>108</v>
      </c>
      <c r="C172" s="162"/>
      <c r="D172" s="94">
        <f>SUMIF(R$23:R$54,"Non-Reimbursable - CC4C",P$23:P$54)</f>
        <v>0</v>
      </c>
      <c r="E172" s="94">
        <f>SUMIF(M$69:M$125,"Non-Reimbursable - CC4C",K$69:K$125)</f>
        <v>0</v>
      </c>
      <c r="F172" s="163">
        <f t="shared" si="3"/>
        <v>0</v>
      </c>
    </row>
    <row r="173" spans="1:6" hidden="1">
      <c r="A173" s="161" t="s">
        <v>109</v>
      </c>
      <c r="C173" s="162"/>
      <c r="D173" s="94">
        <f>SUMIF(R$23:R$54,"Non-Reimbursable - PCM",P$23:P$54)</f>
        <v>0</v>
      </c>
      <c r="E173" s="94">
        <f>SUMIF(M$69:M$125,"Non-Reimbursable - PCM",K$69:K$125)</f>
        <v>0</v>
      </c>
      <c r="F173" s="163">
        <f t="shared" si="3"/>
        <v>0</v>
      </c>
    </row>
    <row r="174" spans="1:6" hidden="1">
      <c r="A174" s="161" t="s">
        <v>24</v>
      </c>
      <c r="C174" s="162"/>
      <c r="D174" s="94">
        <f>SUMIF(R$23:R$54,"Non-Reimbursable - WIC",P$23:P$54)</f>
        <v>0</v>
      </c>
      <c r="E174" s="94">
        <f>SUMIF(M$69:M$125,"Non-Reimbursable - WIC",K$69:K$125)</f>
        <v>0</v>
      </c>
      <c r="F174" s="163">
        <f t="shared" si="3"/>
        <v>0</v>
      </c>
    </row>
    <row r="175" spans="1:6" hidden="1">
      <c r="A175" s="161" t="s">
        <v>33</v>
      </c>
      <c r="C175" s="162"/>
      <c r="D175" s="94">
        <f>SUMIF(R$23:R$54,"Non-Reimbursable - Capital Expenditures",P$23:P$54)</f>
        <v>0</v>
      </c>
      <c r="E175" s="94">
        <f>SUMIF(M$69:M$125,"Non-Reimbursable - Capital Expenditures",K$69:K$125)</f>
        <v>0</v>
      </c>
      <c r="F175" s="163">
        <f t="shared" si="3"/>
        <v>0</v>
      </c>
    </row>
    <row r="176" spans="1:6" hidden="1">
      <c r="A176" s="161" t="s">
        <v>110</v>
      </c>
      <c r="C176" s="162"/>
      <c r="D176" s="94">
        <f>SUMIF(R$23:R$54,"Non-Reimbursable - Reference Lab",P$23:P$54)</f>
        <v>0</v>
      </c>
      <c r="E176" s="94">
        <f>SUMIF(M$69:M$125,"Non-Reimbursable - Reference Lab",K$69:K$125)</f>
        <v>0</v>
      </c>
      <c r="F176" s="163">
        <f t="shared" si="3"/>
        <v>0</v>
      </c>
    </row>
    <row r="177" spans="1:6" hidden="1">
      <c r="A177" s="161" t="s">
        <v>26</v>
      </c>
      <c r="C177" s="162"/>
      <c r="D177" s="94">
        <f>SUMIF(R$23:R$54,"Non-Reimbursable - Other Non-Reimbursable",P$23:P$54)</f>
        <v>0</v>
      </c>
      <c r="E177" s="94">
        <f>SUMIF(M$69:M$125,"Non-Reimbursable - Other Non-Reimbursable",K$69:K$125)</f>
        <v>0</v>
      </c>
      <c r="F177" s="163">
        <f t="shared" si="3"/>
        <v>0</v>
      </c>
    </row>
    <row r="178" spans="1:6" hidden="1">
      <c r="C178" s="165" t="s">
        <v>249</v>
      </c>
      <c r="D178" s="163">
        <f>SUM(D143:D177)</f>
        <v>0</v>
      </c>
      <c r="E178" s="163">
        <f>SUM(E143:E177)</f>
        <v>0</v>
      </c>
      <c r="F178" s="163">
        <f>SUM(F143:F177)</f>
        <v>0</v>
      </c>
    </row>
    <row r="179" spans="1:6" hidden="1"/>
    <row r="180" spans="1:6" hidden="1"/>
  </sheetData>
  <sheetProtection password="D4E7" sheet="1" objects="1" scenarios="1" selectLockedCells="1"/>
  <mergeCells count="104">
    <mergeCell ref="A5:E5"/>
    <mergeCell ref="G5:H5"/>
    <mergeCell ref="N34:O34"/>
    <mergeCell ref="Q1:R1"/>
    <mergeCell ref="G3:H3"/>
    <mergeCell ref="J3:R3"/>
    <mergeCell ref="G4:H4"/>
    <mergeCell ref="Q4:R4"/>
    <mergeCell ref="G30:L30"/>
    <mergeCell ref="G34:M34"/>
    <mergeCell ref="B20:F20"/>
    <mergeCell ref="B16:F16"/>
    <mergeCell ref="B31:F31"/>
    <mergeCell ref="Q5:R5"/>
    <mergeCell ref="Q16:R16"/>
    <mergeCell ref="F28:G28"/>
    <mergeCell ref="Q30:R30"/>
    <mergeCell ref="G16:L16"/>
    <mergeCell ref="N20:O20"/>
    <mergeCell ref="B18:F18"/>
    <mergeCell ref="B33:C33"/>
    <mergeCell ref="A15:E15"/>
    <mergeCell ref="F42:G42"/>
    <mergeCell ref="B17:F17"/>
    <mergeCell ref="B19:C19"/>
    <mergeCell ref="G20:M20"/>
    <mergeCell ref="C70:F70"/>
    <mergeCell ref="G44:L44"/>
    <mergeCell ref="B45:F45"/>
    <mergeCell ref="B64:F64"/>
    <mergeCell ref="F56:G56"/>
    <mergeCell ref="B34:F34"/>
    <mergeCell ref="B44:F44"/>
    <mergeCell ref="B63:F63"/>
    <mergeCell ref="B30:F30"/>
    <mergeCell ref="A61:E61"/>
    <mergeCell ref="B62:F62"/>
    <mergeCell ref="B46:F46"/>
    <mergeCell ref="B32:F32"/>
    <mergeCell ref="B65:C65"/>
    <mergeCell ref="C69:F69"/>
    <mergeCell ref="C68:F68"/>
    <mergeCell ref="Q44:R44"/>
    <mergeCell ref="Q62:R62"/>
    <mergeCell ref="G66:K66"/>
    <mergeCell ref="C67:F67"/>
    <mergeCell ref="B47:C47"/>
    <mergeCell ref="B48:F48"/>
    <mergeCell ref="G48:M48"/>
    <mergeCell ref="Q76:R76"/>
    <mergeCell ref="L80:M80"/>
    <mergeCell ref="G80:K80"/>
    <mergeCell ref="B76:F76"/>
    <mergeCell ref="C72:F72"/>
    <mergeCell ref="C84:F84"/>
    <mergeCell ref="L66:M66"/>
    <mergeCell ref="C71:F71"/>
    <mergeCell ref="C85:F85"/>
    <mergeCell ref="N48:O48"/>
    <mergeCell ref="B66:F66"/>
    <mergeCell ref="B77:F77"/>
    <mergeCell ref="B78:F78"/>
    <mergeCell ref="B80:F80"/>
    <mergeCell ref="C83:F83"/>
    <mergeCell ref="B79:C79"/>
    <mergeCell ref="C81:F81"/>
    <mergeCell ref="C82:F82"/>
    <mergeCell ref="P90:Q90"/>
    <mergeCell ref="C98:F98"/>
    <mergeCell ref="L94:M94"/>
    <mergeCell ref="B90:F90"/>
    <mergeCell ref="C97:F97"/>
    <mergeCell ref="B93:C93"/>
    <mergeCell ref="G94:K94"/>
    <mergeCell ref="B92:F92"/>
    <mergeCell ref="B94:F94"/>
    <mergeCell ref="C95:F95"/>
    <mergeCell ref="C99:F99"/>
    <mergeCell ref="C100:F100"/>
    <mergeCell ref="B107:C107"/>
    <mergeCell ref="B106:F106"/>
    <mergeCell ref="B105:F105"/>
    <mergeCell ref="C96:F96"/>
    <mergeCell ref="B91:F91"/>
    <mergeCell ref="B104:F104"/>
    <mergeCell ref="C86:F86"/>
    <mergeCell ref="C125:F125"/>
    <mergeCell ref="A120:E120"/>
    <mergeCell ref="B121:F121"/>
    <mergeCell ref="C122:F122"/>
    <mergeCell ref="C123:F123"/>
    <mergeCell ref="C124:F124"/>
    <mergeCell ref="G108:K108"/>
    <mergeCell ref="C113:F113"/>
    <mergeCell ref="Q104:R104"/>
    <mergeCell ref="L108:M108"/>
    <mergeCell ref="L121:M121"/>
    <mergeCell ref="H121:K121"/>
    <mergeCell ref="C110:F110"/>
    <mergeCell ref="C111:F111"/>
    <mergeCell ref="C112:F112"/>
    <mergeCell ref="B108:F108"/>
    <mergeCell ref="C114:F114"/>
    <mergeCell ref="C109:F109"/>
  </mergeCells>
  <phoneticPr fontId="37" type="noConversion"/>
  <dataValidations count="3">
    <dataValidation type="list" allowBlank="1" showInputMessage="1" showErrorMessage="1" errorTitle="STOP" error="Please select from dropdown list." promptTitle="Dropdown" prompt="Please select from dropdown" sqref="M124:M125 M97:M100 M69:M72 R23:R26 R37:R40 R51:R54 M83:M86 M111:M114">
      <formula1>$A$143:$A$177</formula1>
    </dataValidation>
    <dataValidation type="list" allowBlank="1" showInputMessage="1" showErrorMessage="1" errorTitle="STOP" error="Please select from dropdown list." promptTitle="Dropdown" prompt="Please select from dropdown" sqref="L97:L99 L124:L125 L83:L85 Q51:Q53 Q37:Q39 Q23:Q25 L69:L71 L111:L114 Q26 Q40 Q54 L72 L86 L100">
      <formula1>$A$136:$A$139</formula1>
    </dataValidation>
    <dataValidation type="list" allowBlank="1" showInputMessage="1" showErrorMessage="1" errorTitle="STOP" error="Please select from dropdown list." promptTitle="Dropdown" prompt="Please select from dropdown" sqref="N97:N100 N83:N86 N69:N72 N111:N114">
      <formula1>#REF!</formula1>
    </dataValidation>
  </dataValidations>
  <printOptions horizontalCentered="1" headings="1"/>
  <pageMargins left="0" right="0" top="0" bottom="0.5" header="0.5" footer="0"/>
  <pageSetup scale="53" firstPageNumber="9" fitToHeight="0" pageOrder="overThenDown" orientation="landscape" r:id="rId1"/>
  <headerFooter alignWithMargins="0">
    <oddFooter xml:space="preserve">&amp;CPage &amp;P of &amp;N&amp;R&amp;A
&amp;F&amp;"Arial,Bold"
</oddFooter>
  </headerFooter>
  <rowBreaks count="2" manualBreakCount="2">
    <brk id="59" max="17" man="1"/>
    <brk id="118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190"/>
  <sheetViews>
    <sheetView showGridLines="0" zoomScale="75" zoomScaleNormal="75" workbookViewId="0">
      <selection activeCell="F21" sqref="F21"/>
    </sheetView>
  </sheetViews>
  <sheetFormatPr defaultColWidth="9.140625" defaultRowHeight="12.75"/>
  <cols>
    <col min="1" max="1" width="5" style="166" customWidth="1"/>
    <col min="2" max="2" width="14.85546875" style="166" customWidth="1"/>
    <col min="3" max="3" width="16.7109375" style="166" customWidth="1"/>
    <col min="4" max="4" width="10.42578125" style="166" customWidth="1"/>
    <col min="5" max="5" width="16.7109375" style="166" customWidth="1"/>
    <col min="6" max="6" width="14.42578125" style="166" customWidth="1"/>
    <col min="7" max="7" width="24.5703125" style="166" customWidth="1"/>
    <col min="8" max="8" width="21.28515625" style="166" customWidth="1"/>
    <col min="9" max="9" width="21.5703125" style="166" customWidth="1"/>
    <col min="10" max="10" width="20.140625" style="166" customWidth="1"/>
    <col min="11" max="11" width="19.85546875" style="166" customWidth="1"/>
    <col min="12" max="12" width="31" style="166" customWidth="1"/>
    <col min="13" max="13" width="32.5703125" style="166" customWidth="1"/>
    <col min="14" max="14" width="23.5703125" style="166" customWidth="1"/>
    <col min="15" max="15" width="22.140625" style="166" customWidth="1"/>
    <col min="16" max="16" width="19.5703125" style="166" customWidth="1"/>
    <col min="17" max="17" width="29.7109375" style="166" customWidth="1"/>
    <col min="18" max="18" width="28.5703125" style="166" customWidth="1"/>
    <col min="19" max="16384" width="9.140625" style="166"/>
  </cols>
  <sheetData>
    <row r="1" spans="1:32" ht="15.75">
      <c r="A1" s="91" t="str">
        <f>+'Exhibit 3 - Actual Time Results'!A1</f>
        <v>North Carolina Division of Medical Assistance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</row>
    <row r="2" spans="1:32" ht="15.75">
      <c r="A2" s="29" t="str">
        <f>'Exhibit 4a - Admin Supp. Detail'!A2</f>
        <v xml:space="preserve">Local Health Department Cost Report </v>
      </c>
      <c r="B2" s="6"/>
      <c r="C2" s="6"/>
      <c r="D2" s="6"/>
      <c r="E2" s="6"/>
      <c r="F2" s="6"/>
      <c r="G2" s="6"/>
      <c r="H2" s="6"/>
      <c r="I2" s="6"/>
      <c r="J2" s="6"/>
      <c r="K2" s="6"/>
      <c r="L2" s="1056"/>
      <c r="M2" s="1057"/>
      <c r="N2" s="118"/>
      <c r="O2" s="6"/>
      <c r="P2" s="118"/>
      <c r="Q2" s="6"/>
      <c r="R2" s="44"/>
    </row>
    <row r="3" spans="1:32" ht="15.75">
      <c r="A3" s="30" t="s">
        <v>237</v>
      </c>
      <c r="B3" s="31"/>
      <c r="C3" s="6"/>
      <c r="D3" s="6"/>
      <c r="E3" s="6"/>
      <c r="F3" s="6"/>
      <c r="G3" s="1057"/>
      <c r="H3" s="1057"/>
      <c r="I3" s="36"/>
      <c r="J3" s="1056"/>
      <c r="K3" s="1056"/>
      <c r="L3" s="1056"/>
      <c r="M3" s="1056"/>
      <c r="N3" s="6"/>
      <c r="O3" s="1056"/>
      <c r="P3" s="1056"/>
      <c r="Q3" s="1056"/>
      <c r="R3" s="1060"/>
    </row>
    <row r="4" spans="1:32" ht="15.75">
      <c r="A4" s="99">
        <f>+'Exhibit 1a - CPE'!D11</f>
        <v>0</v>
      </c>
      <c r="B4" s="31"/>
      <c r="C4" s="6"/>
      <c r="D4" s="6"/>
      <c r="E4" s="6"/>
      <c r="F4" s="6"/>
      <c r="G4" s="1056"/>
      <c r="H4" s="1056"/>
      <c r="I4" s="118"/>
      <c r="J4" s="118"/>
      <c r="K4" s="118"/>
      <c r="L4" s="1056"/>
      <c r="M4" s="1056"/>
      <c r="N4" s="118"/>
      <c r="O4" s="1056"/>
      <c r="P4" s="1056"/>
      <c r="Q4" s="6"/>
      <c r="R4" s="44"/>
    </row>
    <row r="5" spans="1:32" ht="15.75">
      <c r="A5" s="955" t="s">
        <v>154</v>
      </c>
      <c r="B5" s="1042"/>
      <c r="C5" s="1042"/>
      <c r="D5" s="1042"/>
      <c r="E5" s="956"/>
      <c r="F5" s="6"/>
      <c r="G5" s="1049"/>
      <c r="H5" s="1050"/>
      <c r="I5" s="117"/>
      <c r="J5" s="6"/>
      <c r="K5" s="6"/>
      <c r="L5" s="1049"/>
      <c r="M5" s="1049"/>
      <c r="N5" s="117"/>
      <c r="O5" s="1049"/>
      <c r="P5" s="1050"/>
      <c r="Q5" s="6"/>
      <c r="R5" s="44"/>
      <c r="S5" s="6"/>
    </row>
    <row r="6" spans="1:32" ht="9" customHeight="1">
      <c r="A6" s="32"/>
      <c r="B6" s="3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44"/>
      <c r="S6" s="6"/>
    </row>
    <row r="7" spans="1:32" ht="12.75" customHeight="1">
      <c r="A7" s="32" t="s">
        <v>300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67"/>
      <c r="Q7" s="6"/>
      <c r="R7" s="44"/>
      <c r="S7" s="6"/>
    </row>
    <row r="8" spans="1:32" ht="9" customHeight="1">
      <c r="A8" s="32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67"/>
      <c r="Q8" s="6"/>
      <c r="R8" s="44"/>
      <c r="S8" s="6"/>
    </row>
    <row r="9" spans="1:32" ht="12.75" customHeight="1">
      <c r="A9" s="37" t="s">
        <v>296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67"/>
      <c r="Q9" s="6"/>
      <c r="R9" s="44"/>
      <c r="S9" s="6"/>
    </row>
    <row r="10" spans="1:32" ht="18" customHeight="1">
      <c r="A10" s="32"/>
      <c r="B10" s="36" t="s">
        <v>298</v>
      </c>
      <c r="C10" s="168">
        <f>+'Exhibit 1a - CPE'!F21</f>
        <v>41821</v>
      </c>
      <c r="D10" s="6"/>
      <c r="F10" s="101" t="s">
        <v>369</v>
      </c>
      <c r="G10" s="100">
        <f>+'Exhibit 1a - CPE'!$K$12</f>
        <v>0</v>
      </c>
      <c r="H10" s="6"/>
      <c r="I10" s="6"/>
      <c r="J10" s="6"/>
      <c r="K10" s="6"/>
      <c r="L10" s="6"/>
      <c r="M10" s="6"/>
      <c r="N10" s="6"/>
      <c r="O10" s="6"/>
      <c r="P10" s="167"/>
      <c r="Q10" s="6"/>
      <c r="R10" s="44"/>
      <c r="S10" s="6"/>
    </row>
    <row r="11" spans="1:32" ht="18" customHeight="1">
      <c r="A11" s="32"/>
      <c r="B11" s="36" t="s">
        <v>299</v>
      </c>
      <c r="C11" s="168">
        <f>+'Exhibit 1a - CPE'!F23</f>
        <v>42185</v>
      </c>
      <c r="D11" s="6"/>
      <c r="F11" s="101" t="s">
        <v>370</v>
      </c>
      <c r="G11" s="100">
        <f>+'Exhibit 1a - CPE'!$K$11</f>
        <v>0</v>
      </c>
      <c r="H11" s="6"/>
      <c r="I11" s="6"/>
      <c r="J11" s="6"/>
      <c r="K11" s="6"/>
      <c r="L11" s="6"/>
      <c r="M11" s="6"/>
      <c r="N11" s="6"/>
      <c r="O11" s="6"/>
      <c r="P11" s="167"/>
      <c r="Q11" s="6"/>
      <c r="R11" s="44"/>
      <c r="S11" s="6"/>
    </row>
    <row r="12" spans="1:32" ht="9" customHeight="1">
      <c r="A12" s="33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70"/>
      <c r="Q12" s="169"/>
      <c r="R12" s="171"/>
      <c r="S12" s="6"/>
    </row>
    <row r="13" spans="1:32" ht="9" hidden="1" customHeight="1">
      <c r="A13" s="32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44"/>
    </row>
    <row r="14" spans="1:32" s="491" customFormat="1" ht="18">
      <c r="A14" s="808" t="s">
        <v>95</v>
      </c>
      <c r="B14" s="541"/>
      <c r="C14" s="541"/>
      <c r="D14" s="541"/>
      <c r="E14" s="541"/>
      <c r="F14" s="541"/>
      <c r="G14" s="541"/>
      <c r="H14" s="541"/>
      <c r="I14" s="541"/>
      <c r="J14" s="541"/>
      <c r="K14" s="541"/>
      <c r="L14" s="541"/>
      <c r="M14" s="541"/>
      <c r="N14" s="541"/>
      <c r="O14" s="541"/>
      <c r="P14" s="541"/>
      <c r="Q14" s="541"/>
      <c r="R14" s="494"/>
    </row>
    <row r="15" spans="1:32" ht="15.75">
      <c r="A15" s="1053" t="s">
        <v>96</v>
      </c>
      <c r="B15" s="1054"/>
      <c r="C15" s="1054"/>
      <c r="D15" s="1054"/>
      <c r="E15" s="1055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44"/>
    </row>
    <row r="16" spans="1:32" s="491" customFormat="1" ht="15" customHeight="1">
      <c r="A16" s="496"/>
      <c r="B16" s="1040" t="s">
        <v>97</v>
      </c>
      <c r="C16" s="1040"/>
      <c r="D16" s="1040"/>
      <c r="E16" s="1040"/>
      <c r="F16" s="1041"/>
      <c r="G16" s="1046" t="s">
        <v>98</v>
      </c>
      <c r="H16" s="1047"/>
      <c r="I16" s="1047"/>
      <c r="J16" s="1047"/>
      <c r="K16" s="1047"/>
      <c r="L16" s="1048"/>
      <c r="M16" s="542"/>
      <c r="N16" s="542"/>
      <c r="O16" s="542"/>
      <c r="P16" s="542"/>
      <c r="Q16" s="1058"/>
      <c r="R16" s="1059"/>
      <c r="S16" s="490"/>
      <c r="T16" s="490"/>
      <c r="U16" s="490"/>
      <c r="V16" s="490"/>
      <c r="W16" s="490"/>
      <c r="X16" s="490"/>
      <c r="Y16" s="490"/>
      <c r="Z16" s="490"/>
      <c r="AA16" s="490"/>
      <c r="AB16" s="490"/>
      <c r="AC16" s="490"/>
      <c r="AD16" s="490"/>
      <c r="AE16" s="490"/>
      <c r="AF16" s="490"/>
    </row>
    <row r="17" spans="1:85" s="491" customFormat="1" ht="45">
      <c r="A17" s="497"/>
      <c r="B17" s="1051" t="s">
        <v>412</v>
      </c>
      <c r="C17" s="1051"/>
      <c r="D17" s="1051"/>
      <c r="E17" s="1051"/>
      <c r="F17" s="1052"/>
      <c r="G17" s="809" t="s">
        <v>566</v>
      </c>
      <c r="H17" s="810" t="s">
        <v>570</v>
      </c>
      <c r="I17" s="810" t="s">
        <v>413</v>
      </c>
      <c r="J17" s="810" t="s">
        <v>577</v>
      </c>
      <c r="K17" s="810" t="s">
        <v>414</v>
      </c>
      <c r="L17" s="810" t="s">
        <v>99</v>
      </c>
      <c r="M17" s="490"/>
      <c r="N17" s="490"/>
      <c r="O17" s="490"/>
      <c r="P17" s="543"/>
      <c r="Q17" s="544"/>
      <c r="R17" s="545"/>
      <c r="S17" s="490"/>
      <c r="T17" s="490"/>
      <c r="U17" s="490"/>
      <c r="V17" s="490"/>
      <c r="W17" s="490"/>
      <c r="X17" s="490"/>
      <c r="Y17" s="490"/>
      <c r="Z17" s="490"/>
      <c r="AA17" s="490"/>
      <c r="AB17" s="490"/>
      <c r="AC17" s="490"/>
      <c r="AD17" s="490"/>
      <c r="AE17" s="490"/>
      <c r="AF17" s="490"/>
      <c r="AG17" s="490"/>
      <c r="AH17" s="490"/>
      <c r="AI17" s="490"/>
      <c r="AJ17" s="490"/>
      <c r="AK17" s="490"/>
      <c r="AL17" s="490"/>
      <c r="AM17" s="490"/>
      <c r="AN17" s="490"/>
      <c r="AO17" s="490"/>
      <c r="AP17" s="490"/>
      <c r="AQ17" s="490"/>
      <c r="AR17" s="490"/>
      <c r="AS17" s="490"/>
      <c r="AT17" s="490"/>
      <c r="AU17" s="490"/>
      <c r="AV17" s="490"/>
      <c r="AW17" s="490"/>
      <c r="AX17" s="490"/>
      <c r="AY17" s="490"/>
      <c r="AZ17" s="490"/>
      <c r="BA17" s="490"/>
      <c r="BB17" s="490"/>
      <c r="BC17" s="490"/>
      <c r="BD17" s="490"/>
      <c r="BE17" s="490"/>
      <c r="BF17" s="490"/>
      <c r="BG17" s="490"/>
      <c r="BH17" s="490"/>
      <c r="BI17" s="490"/>
      <c r="BJ17" s="490"/>
      <c r="BK17" s="490"/>
      <c r="BL17" s="490"/>
      <c r="BM17" s="490"/>
      <c r="BN17" s="490"/>
      <c r="BO17" s="490"/>
      <c r="BP17" s="490"/>
      <c r="BQ17" s="490"/>
      <c r="BR17" s="490"/>
      <c r="BS17" s="490"/>
      <c r="BT17" s="490"/>
      <c r="BU17" s="490"/>
      <c r="BV17" s="490"/>
      <c r="BW17" s="490"/>
      <c r="BX17" s="490"/>
      <c r="BY17" s="490"/>
      <c r="BZ17" s="490"/>
      <c r="CA17" s="490"/>
      <c r="CB17" s="490"/>
      <c r="CC17" s="490"/>
      <c r="CD17" s="490"/>
      <c r="CE17" s="490"/>
      <c r="CF17" s="490"/>
      <c r="CG17" s="490"/>
    </row>
    <row r="18" spans="1:85" ht="13.5" thickBot="1">
      <c r="A18" s="172"/>
      <c r="B18" s="1043" t="s">
        <v>100</v>
      </c>
      <c r="C18" s="1043"/>
      <c r="D18" s="1043"/>
      <c r="E18" s="1043"/>
      <c r="F18" s="1043"/>
      <c r="G18" s="750"/>
      <c r="H18" s="751"/>
      <c r="I18" s="751"/>
      <c r="J18" s="751"/>
      <c r="K18" s="751"/>
      <c r="L18" s="109">
        <f>SUM(G18:K18)</f>
        <v>0</v>
      </c>
      <c r="M18" s="7"/>
      <c r="N18" s="7"/>
      <c r="O18" s="7"/>
      <c r="P18" s="7"/>
      <c r="Q18" s="7"/>
      <c r="R18" s="53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85" ht="15">
      <c r="A19" s="172"/>
      <c r="B19" s="1044" t="s">
        <v>101</v>
      </c>
      <c r="C19" s="1045"/>
      <c r="D19" s="84"/>
      <c r="E19" s="84"/>
      <c r="F19" s="84"/>
      <c r="G19" s="137"/>
      <c r="H19" s="173"/>
      <c r="I19" s="139"/>
      <c r="J19" s="85"/>
      <c r="K19" s="139"/>
      <c r="L19" s="139"/>
      <c r="M19" s="140"/>
      <c r="N19" s="140"/>
      <c r="O19" s="140"/>
      <c r="P19" s="140"/>
      <c r="Q19" s="140"/>
      <c r="R19" s="141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85" s="491" customFormat="1" ht="24.95" customHeight="1">
      <c r="A20" s="499"/>
      <c r="B20" s="1046" t="s">
        <v>102</v>
      </c>
      <c r="C20" s="1047"/>
      <c r="D20" s="1047"/>
      <c r="E20" s="1047"/>
      <c r="F20" s="1048"/>
      <c r="G20" s="1046" t="s">
        <v>13</v>
      </c>
      <c r="H20" s="1047"/>
      <c r="I20" s="1047"/>
      <c r="J20" s="1047"/>
      <c r="K20" s="1047"/>
      <c r="L20" s="1047"/>
      <c r="M20" s="1048"/>
      <c r="N20" s="1061" t="s">
        <v>14</v>
      </c>
      <c r="O20" s="1062"/>
      <c r="P20" s="542"/>
      <c r="Q20" s="548"/>
      <c r="R20" s="549"/>
      <c r="S20" s="490"/>
      <c r="T20" s="490"/>
      <c r="U20" s="490"/>
      <c r="V20" s="490"/>
      <c r="W20" s="490"/>
      <c r="X20" s="490"/>
      <c r="Y20" s="490"/>
      <c r="Z20" s="490"/>
      <c r="AA20" s="490"/>
      <c r="AB20" s="490"/>
      <c r="AC20" s="490"/>
      <c r="AD20" s="490"/>
    </row>
    <row r="21" spans="1:85" s="491" customFormat="1" ht="33.75">
      <c r="A21" s="499"/>
      <c r="B21" s="811" t="s">
        <v>213</v>
      </c>
      <c r="C21" s="812" t="s">
        <v>212</v>
      </c>
      <c r="D21" s="813" t="s">
        <v>211</v>
      </c>
      <c r="E21" s="813" t="s">
        <v>210</v>
      </c>
      <c r="F21" s="814" t="s">
        <v>209</v>
      </c>
      <c r="G21" s="786" t="s">
        <v>559</v>
      </c>
      <c r="H21" s="814" t="s">
        <v>15</v>
      </c>
      <c r="I21" s="814" t="s">
        <v>16</v>
      </c>
      <c r="J21" s="814" t="s">
        <v>17</v>
      </c>
      <c r="K21" s="814" t="s">
        <v>18</v>
      </c>
      <c r="L21" s="814" t="s">
        <v>19</v>
      </c>
      <c r="M21" s="814" t="s">
        <v>20</v>
      </c>
      <c r="N21" s="815" t="s">
        <v>208</v>
      </c>
      <c r="O21" s="815" t="s">
        <v>207</v>
      </c>
      <c r="P21" s="816" t="s">
        <v>21</v>
      </c>
      <c r="Q21" s="817" t="s">
        <v>22</v>
      </c>
      <c r="R21" s="818" t="s">
        <v>23</v>
      </c>
      <c r="S21" s="490"/>
      <c r="T21" s="490"/>
      <c r="U21" s="490"/>
      <c r="V21" s="490"/>
      <c r="W21" s="490"/>
      <c r="X21" s="490"/>
      <c r="Y21" s="490"/>
      <c r="Z21" s="490"/>
      <c r="AA21" s="490"/>
      <c r="AB21" s="490"/>
      <c r="AC21" s="490"/>
      <c r="AD21" s="490"/>
      <c r="AE21" s="490"/>
      <c r="AF21" s="490"/>
      <c r="AG21" s="490"/>
      <c r="AH21" s="490"/>
      <c r="AI21" s="490"/>
      <c r="AJ21" s="490"/>
      <c r="AK21" s="490"/>
      <c r="AL21" s="490"/>
      <c r="AM21" s="490"/>
      <c r="AN21" s="490"/>
      <c r="AO21" s="490"/>
      <c r="AP21" s="490"/>
      <c r="AQ21" s="490"/>
      <c r="AR21" s="490"/>
      <c r="AS21" s="490"/>
      <c r="AT21" s="490"/>
      <c r="AU21" s="490"/>
      <c r="AV21" s="490"/>
      <c r="AW21" s="490"/>
      <c r="AX21" s="490"/>
      <c r="AY21" s="490"/>
      <c r="AZ21" s="490"/>
      <c r="BA21" s="490"/>
      <c r="BB21" s="490"/>
      <c r="BC21" s="490"/>
      <c r="BD21" s="490"/>
      <c r="BE21" s="490"/>
      <c r="BF21" s="490"/>
      <c r="BG21" s="490"/>
      <c r="BH21" s="490"/>
      <c r="BI21" s="490"/>
      <c r="BJ21" s="490"/>
      <c r="BK21" s="490"/>
      <c r="BL21" s="490"/>
      <c r="BM21" s="490"/>
      <c r="BN21" s="490"/>
      <c r="BO21" s="490"/>
      <c r="BP21" s="490"/>
      <c r="BQ21" s="490"/>
      <c r="BR21" s="490"/>
      <c r="BS21" s="490"/>
      <c r="BT21" s="490"/>
      <c r="BU21" s="490"/>
      <c r="BV21" s="490"/>
      <c r="BW21" s="490"/>
      <c r="BX21" s="490"/>
      <c r="BY21" s="490"/>
      <c r="BZ21" s="490"/>
      <c r="CA21" s="490"/>
      <c r="CB21" s="490"/>
      <c r="CC21" s="490"/>
      <c r="CD21" s="490"/>
    </row>
    <row r="22" spans="1:85" s="491" customFormat="1">
      <c r="A22" s="499"/>
      <c r="B22" s="819"/>
      <c r="C22" s="820"/>
      <c r="D22" s="812"/>
      <c r="E22" s="812"/>
      <c r="F22" s="811"/>
      <c r="G22" s="814"/>
      <c r="H22" s="814"/>
      <c r="I22" s="814"/>
      <c r="J22" s="814"/>
      <c r="K22" s="814"/>
      <c r="L22" s="814"/>
      <c r="M22" s="814"/>
      <c r="N22" s="815"/>
      <c r="O22" s="815"/>
      <c r="P22" s="821"/>
      <c r="Q22" s="550" t="s">
        <v>364</v>
      </c>
      <c r="R22" s="551" t="s">
        <v>364</v>
      </c>
      <c r="S22" s="490"/>
      <c r="T22" s="490"/>
      <c r="U22" s="490"/>
      <c r="V22" s="490"/>
      <c r="W22" s="490"/>
      <c r="X22" s="490"/>
      <c r="Y22" s="490"/>
      <c r="Z22" s="490"/>
      <c r="AA22" s="490"/>
      <c r="AB22" s="490"/>
      <c r="AC22" s="490"/>
      <c r="AD22" s="490"/>
      <c r="AE22" s="490"/>
      <c r="AF22" s="490"/>
      <c r="AG22" s="490"/>
      <c r="AH22" s="490"/>
      <c r="AI22" s="490"/>
      <c r="AJ22" s="490"/>
      <c r="AK22" s="490"/>
      <c r="AL22" s="490"/>
      <c r="AM22" s="490"/>
      <c r="AN22" s="490"/>
      <c r="AO22" s="490"/>
      <c r="AP22" s="490"/>
      <c r="AQ22" s="490"/>
      <c r="AR22" s="490"/>
      <c r="AS22" s="490"/>
      <c r="AT22" s="490"/>
      <c r="AU22" s="490"/>
      <c r="AV22" s="490"/>
      <c r="AW22" s="490"/>
      <c r="AX22" s="490"/>
      <c r="AY22" s="490"/>
      <c r="AZ22" s="490"/>
      <c r="BA22" s="490"/>
      <c r="BB22" s="490"/>
      <c r="BC22" s="490"/>
      <c r="BD22" s="490"/>
      <c r="BE22" s="490"/>
      <c r="BF22" s="490"/>
      <c r="BG22" s="490"/>
      <c r="BH22" s="490"/>
      <c r="BI22" s="490"/>
      <c r="BJ22" s="490"/>
      <c r="BK22" s="490"/>
      <c r="BL22" s="490"/>
      <c r="BM22" s="490"/>
      <c r="BN22" s="490"/>
      <c r="BO22" s="490"/>
      <c r="BP22" s="490"/>
      <c r="BQ22" s="490"/>
      <c r="BR22" s="490"/>
      <c r="BS22" s="490"/>
      <c r="BT22" s="490"/>
      <c r="BU22" s="490"/>
      <c r="BV22" s="490"/>
      <c r="BW22" s="490"/>
      <c r="BX22" s="490"/>
      <c r="BY22" s="490"/>
      <c r="BZ22" s="490"/>
      <c r="CA22" s="490"/>
      <c r="CB22" s="490"/>
      <c r="CC22" s="490"/>
      <c r="CD22" s="490"/>
    </row>
    <row r="23" spans="1:85">
      <c r="A23" s="172"/>
      <c r="B23" s="883"/>
      <c r="C23" s="884"/>
      <c r="D23" s="884"/>
      <c r="E23" s="884"/>
      <c r="F23" s="884"/>
      <c r="G23" s="885"/>
      <c r="H23" s="755"/>
      <c r="I23" s="755"/>
      <c r="J23" s="755"/>
      <c r="K23" s="755"/>
      <c r="L23" s="755"/>
      <c r="M23" s="142">
        <f>SUM(H23:L23)</f>
        <v>0</v>
      </c>
      <c r="N23" s="755"/>
      <c r="O23" s="755"/>
      <c r="P23" s="102">
        <f>M23+N23+O23</f>
        <v>0</v>
      </c>
      <c r="Q23" s="901"/>
      <c r="R23" s="902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85">
      <c r="A24" s="172"/>
      <c r="B24" s="886"/>
      <c r="C24" s="884"/>
      <c r="D24" s="884"/>
      <c r="E24" s="884"/>
      <c r="F24" s="884"/>
      <c r="G24" s="885"/>
      <c r="H24" s="755"/>
      <c r="I24" s="755"/>
      <c r="J24" s="755"/>
      <c r="K24" s="755"/>
      <c r="L24" s="755"/>
      <c r="M24" s="142">
        <f>SUM(H24:L24)</f>
        <v>0</v>
      </c>
      <c r="N24" s="755"/>
      <c r="O24" s="755"/>
      <c r="P24" s="102">
        <f>M24+N24+O24</f>
        <v>0</v>
      </c>
      <c r="Q24" s="901"/>
      <c r="R24" s="902"/>
    </row>
    <row r="25" spans="1:85">
      <c r="A25" s="172"/>
      <c r="B25" s="883"/>
      <c r="C25" s="884"/>
      <c r="D25" s="884"/>
      <c r="E25" s="884"/>
      <c r="F25" s="884"/>
      <c r="G25" s="885"/>
      <c r="H25" s="755"/>
      <c r="I25" s="755"/>
      <c r="J25" s="755"/>
      <c r="K25" s="755"/>
      <c r="L25" s="755"/>
      <c r="M25" s="142">
        <f>SUM(H25:L25)</f>
        <v>0</v>
      </c>
      <c r="N25" s="755"/>
      <c r="O25" s="755"/>
      <c r="P25" s="102">
        <f>M25+N25+O25</f>
        <v>0</v>
      </c>
      <c r="Q25" s="901"/>
      <c r="R25" s="902"/>
    </row>
    <row r="26" spans="1:85">
      <c r="A26" s="174"/>
      <c r="B26" s="883"/>
      <c r="C26" s="884"/>
      <c r="D26" s="884"/>
      <c r="E26" s="887"/>
      <c r="F26" s="887"/>
      <c r="G26" s="887"/>
      <c r="H26" s="755"/>
      <c r="I26" s="755"/>
      <c r="J26" s="755"/>
      <c r="K26" s="755"/>
      <c r="L26" s="755"/>
      <c r="M26" s="142">
        <f>SUM(H26:L26)</f>
        <v>0</v>
      </c>
      <c r="N26" s="755"/>
      <c r="O26" s="755"/>
      <c r="P26" s="102">
        <f>M26+N26+O26</f>
        <v>0</v>
      </c>
      <c r="Q26" s="901"/>
      <c r="R26" s="902"/>
    </row>
    <row r="27" spans="1:85" ht="8.1" customHeight="1">
      <c r="A27" s="175"/>
      <c r="B27" s="5"/>
      <c r="C27" s="86"/>
      <c r="D27" s="86"/>
      <c r="E27" s="95"/>
      <c r="F27" s="95"/>
      <c r="G27" s="95"/>
      <c r="H27" s="145"/>
      <c r="I27" s="176"/>
      <c r="J27" s="147"/>
      <c r="K27" s="147"/>
      <c r="L27" s="147"/>
      <c r="M27" s="147"/>
      <c r="N27" s="147"/>
      <c r="O27" s="147"/>
      <c r="P27" s="147"/>
      <c r="Q27" s="148"/>
      <c r="R27" s="69"/>
    </row>
    <row r="28" spans="1:85" ht="13.5" thickBot="1">
      <c r="A28" s="177"/>
      <c r="B28" s="34"/>
      <c r="C28" s="87"/>
      <c r="D28" s="6"/>
      <c r="E28" s="88"/>
      <c r="F28" s="1071" t="s">
        <v>25</v>
      </c>
      <c r="G28" s="1072"/>
      <c r="H28" s="178">
        <f t="shared" ref="H28:P28" si="0">SUM(H23:H26)</f>
        <v>0</v>
      </c>
      <c r="I28" s="178">
        <f t="shared" si="0"/>
        <v>0</v>
      </c>
      <c r="J28" s="178">
        <f t="shared" si="0"/>
        <v>0</v>
      </c>
      <c r="K28" s="178">
        <f t="shared" si="0"/>
        <v>0</v>
      </c>
      <c r="L28" s="178">
        <f t="shared" si="0"/>
        <v>0</v>
      </c>
      <c r="M28" s="106">
        <f t="shared" si="0"/>
        <v>0</v>
      </c>
      <c r="N28" s="179">
        <f t="shared" si="0"/>
        <v>0</v>
      </c>
      <c r="O28" s="179">
        <f t="shared" si="0"/>
        <v>0</v>
      </c>
      <c r="P28" s="107">
        <f t="shared" si="0"/>
        <v>0</v>
      </c>
      <c r="Q28" s="6"/>
      <c r="R28" s="89"/>
    </row>
    <row r="29" spans="1:85" ht="13.5" thickTop="1">
      <c r="A29" s="177"/>
      <c r="B29" s="34"/>
      <c r="C29" s="87"/>
      <c r="D29" s="6"/>
      <c r="E29" s="6"/>
      <c r="F29" s="6"/>
      <c r="G29" s="180"/>
      <c r="H29" s="6"/>
      <c r="I29" s="6"/>
      <c r="J29" s="6"/>
      <c r="K29" s="152"/>
      <c r="L29" s="152"/>
      <c r="M29" s="152"/>
      <c r="N29" s="152"/>
      <c r="O29" s="152"/>
      <c r="P29" s="152"/>
      <c r="Q29" s="152"/>
      <c r="R29" s="153"/>
    </row>
    <row r="30" spans="1:85" s="491" customFormat="1" ht="15" customHeight="1">
      <c r="A30" s="496"/>
      <c r="B30" s="1066" t="s">
        <v>97</v>
      </c>
      <c r="C30" s="1040"/>
      <c r="D30" s="1040"/>
      <c r="E30" s="1040"/>
      <c r="F30" s="1041"/>
      <c r="G30" s="1046" t="s">
        <v>98</v>
      </c>
      <c r="H30" s="1047"/>
      <c r="I30" s="1047"/>
      <c r="J30" s="1047"/>
      <c r="K30" s="1047"/>
      <c r="L30" s="1048"/>
      <c r="M30" s="542"/>
      <c r="N30" s="542"/>
      <c r="O30" s="542"/>
      <c r="P30" s="542"/>
      <c r="Q30" s="1058"/>
      <c r="R30" s="1059"/>
      <c r="S30" s="490"/>
      <c r="T30" s="490"/>
      <c r="U30" s="490"/>
      <c r="V30" s="490"/>
      <c r="W30" s="490"/>
      <c r="X30" s="490"/>
      <c r="Y30" s="490"/>
      <c r="Z30" s="490"/>
      <c r="AA30" s="490"/>
      <c r="AB30" s="490"/>
      <c r="AC30" s="490"/>
      <c r="AD30" s="490"/>
      <c r="AE30" s="490"/>
      <c r="AF30" s="490"/>
    </row>
    <row r="31" spans="1:85" s="491" customFormat="1" ht="45">
      <c r="A31" s="497"/>
      <c r="B31" s="1067" t="s">
        <v>415</v>
      </c>
      <c r="C31" s="1051"/>
      <c r="D31" s="1051"/>
      <c r="E31" s="1051"/>
      <c r="F31" s="1052"/>
      <c r="G31" s="809" t="s">
        <v>567</v>
      </c>
      <c r="H31" s="810" t="s">
        <v>571</v>
      </c>
      <c r="I31" s="810" t="s">
        <v>416</v>
      </c>
      <c r="J31" s="810" t="s">
        <v>576</v>
      </c>
      <c r="K31" s="810" t="s">
        <v>417</v>
      </c>
      <c r="L31" s="810" t="s">
        <v>99</v>
      </c>
      <c r="M31" s="490"/>
      <c r="N31" s="490"/>
      <c r="O31" s="490"/>
      <c r="P31" s="543"/>
      <c r="Q31" s="544"/>
      <c r="R31" s="545"/>
      <c r="S31" s="490"/>
      <c r="T31" s="490"/>
      <c r="U31" s="490"/>
      <c r="V31" s="490"/>
      <c r="W31" s="490"/>
      <c r="X31" s="490"/>
      <c r="Y31" s="490"/>
      <c r="Z31" s="490"/>
      <c r="AA31" s="490"/>
      <c r="AB31" s="490"/>
      <c r="AC31" s="490"/>
      <c r="AD31" s="490"/>
      <c r="AE31" s="490"/>
      <c r="AF31" s="490"/>
      <c r="AG31" s="490"/>
      <c r="AH31" s="490"/>
      <c r="AI31" s="490"/>
      <c r="AJ31" s="490"/>
      <c r="AK31" s="490"/>
      <c r="AL31" s="490"/>
      <c r="AM31" s="490"/>
      <c r="AN31" s="490"/>
      <c r="AO31" s="490"/>
      <c r="AP31" s="490"/>
      <c r="AQ31" s="490"/>
      <c r="AR31" s="490"/>
      <c r="AS31" s="490"/>
      <c r="AT31" s="490"/>
      <c r="AU31" s="490"/>
      <c r="AV31" s="490"/>
      <c r="AW31" s="490"/>
      <c r="AX31" s="490"/>
      <c r="AY31" s="490"/>
      <c r="AZ31" s="490"/>
      <c r="BA31" s="490"/>
      <c r="BB31" s="490"/>
      <c r="BC31" s="490"/>
      <c r="BD31" s="490"/>
      <c r="BE31" s="490"/>
      <c r="BF31" s="490"/>
      <c r="BG31" s="490"/>
      <c r="BH31" s="490"/>
      <c r="BI31" s="490"/>
      <c r="BJ31" s="490"/>
      <c r="BK31" s="490"/>
      <c r="BL31" s="490"/>
      <c r="BM31" s="490"/>
      <c r="BN31" s="490"/>
      <c r="BO31" s="490"/>
      <c r="BP31" s="490"/>
      <c r="BQ31" s="490"/>
      <c r="BR31" s="490"/>
      <c r="BS31" s="490"/>
      <c r="BT31" s="490"/>
      <c r="BU31" s="490"/>
      <c r="BV31" s="490"/>
      <c r="BW31" s="490"/>
      <c r="BX31" s="490"/>
      <c r="BY31" s="490"/>
      <c r="BZ31" s="490"/>
      <c r="CA31" s="490"/>
      <c r="CB31" s="490"/>
      <c r="CC31" s="490"/>
      <c r="CD31" s="490"/>
      <c r="CE31" s="490"/>
      <c r="CF31" s="490"/>
      <c r="CG31" s="490"/>
    </row>
    <row r="32" spans="1:85" ht="13.5" thickBot="1">
      <c r="A32" s="172"/>
      <c r="B32" s="1068" t="s">
        <v>100</v>
      </c>
      <c r="C32" s="1069"/>
      <c r="D32" s="1069"/>
      <c r="E32" s="1069"/>
      <c r="F32" s="1070"/>
      <c r="G32" s="750"/>
      <c r="H32" s="751"/>
      <c r="I32" s="751"/>
      <c r="J32" s="751"/>
      <c r="K32" s="751"/>
      <c r="L32" s="109">
        <f>SUM(G32:K32)</f>
        <v>0</v>
      </c>
      <c r="M32" s="7"/>
      <c r="N32" s="7"/>
      <c r="O32" s="7"/>
      <c r="P32" s="7"/>
      <c r="Q32" s="7"/>
      <c r="R32" s="53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1:85" ht="15">
      <c r="A33" s="172"/>
      <c r="B33" s="1044" t="s">
        <v>101</v>
      </c>
      <c r="C33" s="1045"/>
      <c r="D33" s="84"/>
      <c r="E33" s="84"/>
      <c r="F33" s="84"/>
      <c r="G33" s="137"/>
      <c r="H33" s="173"/>
      <c r="I33" s="139"/>
      <c r="J33" s="85"/>
      <c r="K33" s="139"/>
      <c r="L33" s="139"/>
      <c r="M33" s="140"/>
      <c r="N33" s="140"/>
      <c r="O33" s="140"/>
      <c r="P33" s="140"/>
      <c r="Q33" s="140"/>
      <c r="R33" s="141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spans="1:85" s="491" customFormat="1" ht="24.95" customHeight="1">
      <c r="A34" s="499"/>
      <c r="B34" s="1046" t="s">
        <v>102</v>
      </c>
      <c r="C34" s="1047"/>
      <c r="D34" s="1047"/>
      <c r="E34" s="1047"/>
      <c r="F34" s="1048"/>
      <c r="G34" s="1046" t="s">
        <v>13</v>
      </c>
      <c r="H34" s="1047"/>
      <c r="I34" s="1047"/>
      <c r="J34" s="1047"/>
      <c r="K34" s="1047"/>
      <c r="L34" s="1047"/>
      <c r="M34" s="1048"/>
      <c r="N34" s="1061" t="s">
        <v>14</v>
      </c>
      <c r="O34" s="1062"/>
      <c r="P34" s="542"/>
      <c r="Q34" s="548"/>
      <c r="R34" s="549"/>
      <c r="S34" s="490"/>
      <c r="T34" s="490"/>
      <c r="U34" s="490"/>
      <c r="V34" s="490"/>
      <c r="W34" s="490"/>
      <c r="X34" s="490"/>
      <c r="Y34" s="490"/>
      <c r="Z34" s="490"/>
      <c r="AA34" s="490"/>
      <c r="AB34" s="490"/>
      <c r="AC34" s="490"/>
      <c r="AD34" s="490"/>
    </row>
    <row r="35" spans="1:85" s="491" customFormat="1" ht="33.75">
      <c r="A35" s="499"/>
      <c r="B35" s="811" t="s">
        <v>213</v>
      </c>
      <c r="C35" s="812" t="s">
        <v>212</v>
      </c>
      <c r="D35" s="813" t="s">
        <v>211</v>
      </c>
      <c r="E35" s="813" t="s">
        <v>210</v>
      </c>
      <c r="F35" s="814" t="s">
        <v>209</v>
      </c>
      <c r="G35" s="786" t="s">
        <v>559</v>
      </c>
      <c r="H35" s="814" t="s">
        <v>15</v>
      </c>
      <c r="I35" s="814" t="s">
        <v>16</v>
      </c>
      <c r="J35" s="814" t="s">
        <v>17</v>
      </c>
      <c r="K35" s="814" t="s">
        <v>18</v>
      </c>
      <c r="L35" s="814" t="s">
        <v>19</v>
      </c>
      <c r="M35" s="814" t="s">
        <v>20</v>
      </c>
      <c r="N35" s="814" t="s">
        <v>208</v>
      </c>
      <c r="O35" s="814" t="s">
        <v>207</v>
      </c>
      <c r="P35" s="809" t="s">
        <v>21</v>
      </c>
      <c r="Q35" s="822" t="s">
        <v>22</v>
      </c>
      <c r="R35" s="823" t="s">
        <v>23</v>
      </c>
      <c r="S35" s="490"/>
      <c r="T35" s="490"/>
      <c r="U35" s="490"/>
      <c r="V35" s="490"/>
      <c r="W35" s="490"/>
      <c r="X35" s="490"/>
      <c r="Y35" s="490"/>
      <c r="Z35" s="490"/>
      <c r="AA35" s="490"/>
      <c r="AB35" s="490"/>
      <c r="AC35" s="490"/>
      <c r="AD35" s="490"/>
      <c r="AE35" s="490"/>
      <c r="AF35" s="490"/>
      <c r="AG35" s="490"/>
      <c r="AH35" s="490"/>
      <c r="AI35" s="490"/>
      <c r="AJ35" s="490"/>
      <c r="AK35" s="490"/>
      <c r="AL35" s="490"/>
      <c r="AM35" s="490"/>
      <c r="AN35" s="490"/>
      <c r="AO35" s="490"/>
      <c r="AP35" s="490"/>
      <c r="AQ35" s="490"/>
      <c r="AR35" s="490"/>
      <c r="AS35" s="490"/>
      <c r="AT35" s="490"/>
      <c r="AU35" s="490"/>
      <c r="AV35" s="490"/>
      <c r="AW35" s="490"/>
      <c r="AX35" s="490"/>
      <c r="AY35" s="490"/>
      <c r="AZ35" s="490"/>
      <c r="BA35" s="490"/>
      <c r="BB35" s="490"/>
      <c r="BC35" s="490"/>
      <c r="BD35" s="490"/>
      <c r="BE35" s="490"/>
      <c r="BF35" s="490"/>
      <c r="BG35" s="490"/>
      <c r="BH35" s="490"/>
      <c r="BI35" s="490"/>
      <c r="BJ35" s="490"/>
      <c r="BK35" s="490"/>
      <c r="BL35" s="490"/>
      <c r="BM35" s="490"/>
      <c r="BN35" s="490"/>
      <c r="BO35" s="490"/>
      <c r="BP35" s="490"/>
      <c r="BQ35" s="490"/>
      <c r="BR35" s="490"/>
      <c r="BS35" s="490"/>
      <c r="BT35" s="490"/>
      <c r="BU35" s="490"/>
      <c r="BV35" s="490"/>
      <c r="BW35" s="490"/>
      <c r="BX35" s="490"/>
      <c r="BY35" s="490"/>
      <c r="BZ35" s="490"/>
      <c r="CA35" s="490"/>
      <c r="CB35" s="490"/>
      <c r="CC35" s="490"/>
      <c r="CD35" s="490"/>
    </row>
    <row r="36" spans="1:85" s="491" customFormat="1">
      <c r="A36" s="499"/>
      <c r="B36" s="824"/>
      <c r="C36" s="825"/>
      <c r="D36" s="826"/>
      <c r="E36" s="826"/>
      <c r="F36" s="827"/>
      <c r="G36" s="815"/>
      <c r="H36" s="815"/>
      <c r="I36" s="814"/>
      <c r="J36" s="815"/>
      <c r="K36" s="815"/>
      <c r="L36" s="814"/>
      <c r="M36" s="814"/>
      <c r="N36" s="815"/>
      <c r="O36" s="815"/>
      <c r="P36" s="821"/>
      <c r="Q36" s="550" t="s">
        <v>364</v>
      </c>
      <c r="R36" s="551" t="s">
        <v>364</v>
      </c>
      <c r="S36" s="490"/>
      <c r="T36" s="490"/>
      <c r="U36" s="490"/>
      <c r="V36" s="490"/>
      <c r="W36" s="490"/>
      <c r="X36" s="490"/>
      <c r="Y36" s="490"/>
      <c r="Z36" s="490"/>
      <c r="AA36" s="490"/>
      <c r="AB36" s="490"/>
      <c r="AC36" s="490"/>
      <c r="AD36" s="490"/>
      <c r="AE36" s="490"/>
      <c r="AF36" s="490"/>
      <c r="AG36" s="490"/>
      <c r="AH36" s="490"/>
      <c r="AI36" s="490"/>
      <c r="AJ36" s="490"/>
      <c r="AK36" s="490"/>
      <c r="AL36" s="490"/>
      <c r="AM36" s="490"/>
      <c r="AN36" s="490"/>
      <c r="AO36" s="490"/>
      <c r="AP36" s="490"/>
      <c r="AQ36" s="490"/>
      <c r="AR36" s="490"/>
      <c r="AS36" s="490"/>
      <c r="AT36" s="490"/>
      <c r="AU36" s="490"/>
      <c r="AV36" s="490"/>
      <c r="AW36" s="490"/>
      <c r="AX36" s="490"/>
      <c r="AY36" s="490"/>
      <c r="AZ36" s="490"/>
      <c r="BA36" s="490"/>
      <c r="BB36" s="490"/>
      <c r="BC36" s="490"/>
      <c r="BD36" s="490"/>
      <c r="BE36" s="490"/>
      <c r="BF36" s="490"/>
      <c r="BG36" s="490"/>
      <c r="BH36" s="490"/>
      <c r="BI36" s="490"/>
      <c r="BJ36" s="490"/>
      <c r="BK36" s="490"/>
      <c r="BL36" s="490"/>
      <c r="BM36" s="490"/>
      <c r="BN36" s="490"/>
      <c r="BO36" s="490"/>
      <c r="BP36" s="490"/>
      <c r="BQ36" s="490"/>
      <c r="BR36" s="490"/>
      <c r="BS36" s="490"/>
      <c r="BT36" s="490"/>
      <c r="BU36" s="490"/>
      <c r="BV36" s="490"/>
      <c r="BW36" s="490"/>
      <c r="BX36" s="490"/>
      <c r="BY36" s="490"/>
      <c r="BZ36" s="490"/>
      <c r="CA36" s="490"/>
      <c r="CB36" s="490"/>
      <c r="CC36" s="490"/>
      <c r="CD36" s="490"/>
    </row>
    <row r="37" spans="1:85">
      <c r="A37" s="172"/>
      <c r="B37" s="883"/>
      <c r="C37" s="884"/>
      <c r="D37" s="884"/>
      <c r="E37" s="884"/>
      <c r="F37" s="884"/>
      <c r="G37" s="885"/>
      <c r="H37" s="755"/>
      <c r="I37" s="755"/>
      <c r="J37" s="755"/>
      <c r="K37" s="755"/>
      <c r="L37" s="755"/>
      <c r="M37" s="142">
        <f>SUM(H37:L37)</f>
        <v>0</v>
      </c>
      <c r="N37" s="755"/>
      <c r="O37" s="755"/>
      <c r="P37" s="102">
        <f>M37+N37+O37</f>
        <v>0</v>
      </c>
      <c r="Q37" s="901"/>
      <c r="R37" s="902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85">
      <c r="A38" s="172"/>
      <c r="B38" s="886"/>
      <c r="C38" s="884"/>
      <c r="D38" s="884"/>
      <c r="E38" s="884"/>
      <c r="F38" s="884"/>
      <c r="G38" s="885"/>
      <c r="H38" s="755"/>
      <c r="I38" s="755"/>
      <c r="J38" s="755"/>
      <c r="K38" s="755"/>
      <c r="L38" s="755"/>
      <c r="M38" s="142">
        <f>SUM(H38:L38)</f>
        <v>0</v>
      </c>
      <c r="N38" s="755"/>
      <c r="O38" s="755"/>
      <c r="P38" s="102">
        <f>M38+N38+O38</f>
        <v>0</v>
      </c>
      <c r="Q38" s="901"/>
      <c r="R38" s="902"/>
    </row>
    <row r="39" spans="1:85">
      <c r="A39" s="172"/>
      <c r="B39" s="883"/>
      <c r="C39" s="884"/>
      <c r="D39" s="884"/>
      <c r="E39" s="884"/>
      <c r="F39" s="884"/>
      <c r="G39" s="885"/>
      <c r="H39" s="755"/>
      <c r="I39" s="755"/>
      <c r="J39" s="755"/>
      <c r="K39" s="755"/>
      <c r="L39" s="755"/>
      <c r="M39" s="142">
        <f>SUM(H39:L39)</f>
        <v>0</v>
      </c>
      <c r="N39" s="755"/>
      <c r="O39" s="755"/>
      <c r="P39" s="102">
        <f>M39+N39+O39</f>
        <v>0</v>
      </c>
      <c r="Q39" s="901"/>
      <c r="R39" s="902"/>
    </row>
    <row r="40" spans="1:85">
      <c r="A40" s="174"/>
      <c r="B40" s="883"/>
      <c r="C40" s="884"/>
      <c r="D40" s="884"/>
      <c r="E40" s="887"/>
      <c r="F40" s="887"/>
      <c r="G40" s="887"/>
      <c r="H40" s="755"/>
      <c r="I40" s="755"/>
      <c r="J40" s="755"/>
      <c r="K40" s="755"/>
      <c r="L40" s="755"/>
      <c r="M40" s="142">
        <f>SUM(H40:L40)</f>
        <v>0</v>
      </c>
      <c r="N40" s="755"/>
      <c r="O40" s="755"/>
      <c r="P40" s="102">
        <f>M40+N40+O40</f>
        <v>0</v>
      </c>
      <c r="Q40" s="901"/>
      <c r="R40" s="902"/>
    </row>
    <row r="41" spans="1:85" ht="8.1" customHeight="1">
      <c r="A41" s="175"/>
      <c r="B41" s="5"/>
      <c r="C41" s="86"/>
      <c r="D41" s="86"/>
      <c r="E41" s="95"/>
      <c r="F41" s="95"/>
      <c r="G41" s="95"/>
      <c r="H41" s="145"/>
      <c r="I41" s="176"/>
      <c r="J41" s="147"/>
      <c r="K41" s="147"/>
      <c r="L41" s="147"/>
      <c r="M41" s="147"/>
      <c r="N41" s="147"/>
      <c r="O41" s="147"/>
      <c r="P41" s="147"/>
      <c r="Q41" s="148"/>
      <c r="R41" s="69"/>
    </row>
    <row r="42" spans="1:85" ht="13.5" thickBot="1">
      <c r="A42" s="177"/>
      <c r="B42" s="34"/>
      <c r="C42" s="87"/>
      <c r="D42" s="6"/>
      <c r="E42" s="88"/>
      <c r="F42" s="1071" t="s">
        <v>25</v>
      </c>
      <c r="G42" s="1072"/>
      <c r="H42" s="178">
        <f t="shared" ref="H42:P42" si="1">SUM(H37:H40)</f>
        <v>0</v>
      </c>
      <c r="I42" s="178">
        <f t="shared" si="1"/>
        <v>0</v>
      </c>
      <c r="J42" s="178">
        <f t="shared" si="1"/>
        <v>0</v>
      </c>
      <c r="K42" s="178">
        <f t="shared" si="1"/>
        <v>0</v>
      </c>
      <c r="L42" s="178">
        <f t="shared" si="1"/>
        <v>0</v>
      </c>
      <c r="M42" s="106">
        <f t="shared" si="1"/>
        <v>0</v>
      </c>
      <c r="N42" s="179">
        <f t="shared" si="1"/>
        <v>0</v>
      </c>
      <c r="O42" s="179">
        <f t="shared" si="1"/>
        <v>0</v>
      </c>
      <c r="P42" s="107">
        <f t="shared" si="1"/>
        <v>0</v>
      </c>
      <c r="Q42" s="6"/>
      <c r="R42" s="89"/>
    </row>
    <row r="43" spans="1:85" ht="13.5" thickTop="1">
      <c r="A43" s="177"/>
      <c r="B43" s="34"/>
      <c r="C43" s="87"/>
      <c r="D43" s="6"/>
      <c r="E43" s="6"/>
      <c r="F43" s="6"/>
      <c r="G43" s="180"/>
      <c r="H43" s="6"/>
      <c r="I43" s="6"/>
      <c r="J43" s="6"/>
      <c r="K43" s="152"/>
      <c r="L43" s="152"/>
      <c r="M43" s="152"/>
      <c r="N43" s="152"/>
      <c r="O43" s="152"/>
      <c r="P43" s="152"/>
      <c r="Q43" s="152"/>
      <c r="R43" s="153"/>
    </row>
    <row r="44" spans="1:85" s="491" customFormat="1" ht="15" customHeight="1">
      <c r="A44" s="496"/>
      <c r="B44" s="1066" t="s">
        <v>97</v>
      </c>
      <c r="C44" s="1040"/>
      <c r="D44" s="1040"/>
      <c r="E44" s="1040"/>
      <c r="F44" s="1041"/>
      <c r="G44" s="1046" t="s">
        <v>98</v>
      </c>
      <c r="H44" s="1047"/>
      <c r="I44" s="1047"/>
      <c r="J44" s="1047"/>
      <c r="K44" s="1047"/>
      <c r="L44" s="1048"/>
      <c r="M44" s="542"/>
      <c r="N44" s="542"/>
      <c r="O44" s="542"/>
      <c r="P44" s="542"/>
      <c r="Q44" s="1058"/>
      <c r="R44" s="1059"/>
      <c r="S44" s="490"/>
      <c r="T44" s="490"/>
      <c r="U44" s="490"/>
      <c r="V44" s="490"/>
      <c r="W44" s="490"/>
      <c r="X44" s="490"/>
      <c r="Y44" s="490"/>
      <c r="Z44" s="490"/>
      <c r="AA44" s="490"/>
      <c r="AB44" s="490"/>
      <c r="AC44" s="490"/>
      <c r="AD44" s="490"/>
      <c r="AE44" s="490"/>
      <c r="AF44" s="490"/>
    </row>
    <row r="45" spans="1:85" s="491" customFormat="1" ht="45">
      <c r="A45" s="497"/>
      <c r="B45" s="1067" t="s">
        <v>418</v>
      </c>
      <c r="C45" s="1051"/>
      <c r="D45" s="1051"/>
      <c r="E45" s="1051"/>
      <c r="F45" s="1052"/>
      <c r="G45" s="809" t="s">
        <v>568</v>
      </c>
      <c r="H45" s="810" t="s">
        <v>572</v>
      </c>
      <c r="I45" s="810" t="s">
        <v>419</v>
      </c>
      <c r="J45" s="810" t="s">
        <v>574</v>
      </c>
      <c r="K45" s="810" t="s">
        <v>420</v>
      </c>
      <c r="L45" s="810" t="s">
        <v>99</v>
      </c>
      <c r="M45" s="490"/>
      <c r="N45" s="490"/>
      <c r="O45" s="490"/>
      <c r="P45" s="543"/>
      <c r="Q45" s="544"/>
      <c r="R45" s="545"/>
      <c r="S45" s="490"/>
      <c r="T45" s="490"/>
      <c r="U45" s="490"/>
      <c r="V45" s="490"/>
      <c r="W45" s="490"/>
      <c r="X45" s="490"/>
      <c r="Y45" s="490"/>
      <c r="Z45" s="490"/>
      <c r="AA45" s="490"/>
      <c r="AB45" s="490"/>
      <c r="AC45" s="490"/>
      <c r="AD45" s="490"/>
      <c r="AE45" s="490"/>
      <c r="AF45" s="490"/>
      <c r="AG45" s="490"/>
      <c r="AH45" s="490"/>
      <c r="AI45" s="490"/>
      <c r="AJ45" s="490"/>
      <c r="AK45" s="490"/>
      <c r="AL45" s="490"/>
      <c r="AM45" s="490"/>
      <c r="AN45" s="490"/>
      <c r="AO45" s="490"/>
      <c r="AP45" s="490"/>
      <c r="AQ45" s="490"/>
      <c r="AR45" s="490"/>
      <c r="AS45" s="490"/>
      <c r="AT45" s="490"/>
      <c r="AU45" s="490"/>
      <c r="AV45" s="490"/>
      <c r="AW45" s="490"/>
      <c r="AX45" s="490"/>
      <c r="AY45" s="490"/>
      <c r="AZ45" s="490"/>
      <c r="BA45" s="490"/>
      <c r="BB45" s="490"/>
      <c r="BC45" s="490"/>
      <c r="BD45" s="490"/>
      <c r="BE45" s="490"/>
      <c r="BF45" s="490"/>
      <c r="BG45" s="490"/>
      <c r="BH45" s="490"/>
      <c r="BI45" s="490"/>
      <c r="BJ45" s="490"/>
      <c r="BK45" s="490"/>
      <c r="BL45" s="490"/>
      <c r="BM45" s="490"/>
      <c r="BN45" s="490"/>
      <c r="BO45" s="490"/>
      <c r="BP45" s="490"/>
      <c r="BQ45" s="490"/>
      <c r="BR45" s="490"/>
      <c r="BS45" s="490"/>
      <c r="BT45" s="490"/>
      <c r="BU45" s="490"/>
      <c r="BV45" s="490"/>
      <c r="BW45" s="490"/>
      <c r="BX45" s="490"/>
      <c r="BY45" s="490"/>
      <c r="BZ45" s="490"/>
      <c r="CA45" s="490"/>
      <c r="CB45" s="490"/>
      <c r="CC45" s="490"/>
      <c r="CD45" s="490"/>
      <c r="CE45" s="490"/>
      <c r="CF45" s="490"/>
      <c r="CG45" s="490"/>
    </row>
    <row r="46" spans="1:85" ht="13.5" thickBot="1">
      <c r="A46" s="172"/>
      <c r="B46" s="1068" t="s">
        <v>100</v>
      </c>
      <c r="C46" s="1069"/>
      <c r="D46" s="1069"/>
      <c r="E46" s="1069"/>
      <c r="F46" s="1070"/>
      <c r="G46" s="750"/>
      <c r="H46" s="751"/>
      <c r="I46" s="751"/>
      <c r="J46" s="751"/>
      <c r="K46" s="751"/>
      <c r="L46" s="109">
        <f>SUM(G46:K46)</f>
        <v>0</v>
      </c>
      <c r="M46" s="7"/>
      <c r="N46" s="7"/>
      <c r="O46" s="7"/>
      <c r="P46" s="7"/>
      <c r="Q46" s="7"/>
      <c r="R46" s="53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85" ht="15">
      <c r="A47" s="172"/>
      <c r="B47" s="1044" t="s">
        <v>101</v>
      </c>
      <c r="C47" s="1045"/>
      <c r="D47" s="84"/>
      <c r="E47" s="84"/>
      <c r="F47" s="84"/>
      <c r="G47" s="137"/>
      <c r="H47" s="173"/>
      <c r="I47" s="139"/>
      <c r="J47" s="85"/>
      <c r="K47" s="139"/>
      <c r="L47" s="139"/>
      <c r="M47" s="140"/>
      <c r="N47" s="140"/>
      <c r="O47" s="140"/>
      <c r="P47" s="140"/>
      <c r="Q47" s="140"/>
      <c r="R47" s="141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85" s="491" customFormat="1" ht="24.95" customHeight="1">
      <c r="A48" s="499"/>
      <c r="B48" s="1046" t="s">
        <v>102</v>
      </c>
      <c r="C48" s="1047"/>
      <c r="D48" s="1047"/>
      <c r="E48" s="1047"/>
      <c r="F48" s="1048"/>
      <c r="G48" s="1046" t="s">
        <v>13</v>
      </c>
      <c r="H48" s="1047"/>
      <c r="I48" s="1047"/>
      <c r="J48" s="1047"/>
      <c r="K48" s="1047"/>
      <c r="L48" s="1047"/>
      <c r="M48" s="1048"/>
      <c r="N48" s="1061" t="s">
        <v>14</v>
      </c>
      <c r="O48" s="1062"/>
      <c r="P48" s="542"/>
      <c r="Q48" s="548"/>
      <c r="R48" s="549"/>
      <c r="S48" s="490"/>
      <c r="T48" s="490"/>
      <c r="U48" s="490"/>
      <c r="V48" s="490"/>
      <c r="W48" s="490"/>
      <c r="X48" s="490"/>
      <c r="Y48" s="490"/>
      <c r="Z48" s="490"/>
      <c r="AA48" s="490"/>
      <c r="AB48" s="490"/>
      <c r="AC48" s="490"/>
      <c r="AD48" s="490"/>
    </row>
    <row r="49" spans="1:85" s="491" customFormat="1" ht="33.75">
      <c r="A49" s="499"/>
      <c r="B49" s="811" t="s">
        <v>213</v>
      </c>
      <c r="C49" s="812" t="s">
        <v>212</v>
      </c>
      <c r="D49" s="813" t="s">
        <v>211</v>
      </c>
      <c r="E49" s="813" t="s">
        <v>210</v>
      </c>
      <c r="F49" s="814" t="s">
        <v>209</v>
      </c>
      <c r="G49" s="786" t="s">
        <v>559</v>
      </c>
      <c r="H49" s="814" t="s">
        <v>15</v>
      </c>
      <c r="I49" s="814" t="s">
        <v>16</v>
      </c>
      <c r="J49" s="814" t="s">
        <v>17</v>
      </c>
      <c r="K49" s="814" t="s">
        <v>18</v>
      </c>
      <c r="L49" s="814" t="s">
        <v>19</v>
      </c>
      <c r="M49" s="814" t="s">
        <v>20</v>
      </c>
      <c r="N49" s="814" t="s">
        <v>208</v>
      </c>
      <c r="O49" s="814" t="s">
        <v>207</v>
      </c>
      <c r="P49" s="809" t="s">
        <v>21</v>
      </c>
      <c r="Q49" s="822" t="s">
        <v>22</v>
      </c>
      <c r="R49" s="823" t="s">
        <v>23</v>
      </c>
      <c r="S49" s="490"/>
      <c r="T49" s="490"/>
      <c r="U49" s="490"/>
      <c r="V49" s="490"/>
      <c r="W49" s="490"/>
      <c r="X49" s="490"/>
      <c r="Y49" s="490"/>
      <c r="Z49" s="490"/>
      <c r="AA49" s="490"/>
      <c r="AB49" s="490"/>
      <c r="AC49" s="490"/>
      <c r="AD49" s="490"/>
      <c r="AE49" s="490"/>
      <c r="AF49" s="490"/>
      <c r="AG49" s="490"/>
      <c r="AH49" s="490"/>
      <c r="AI49" s="490"/>
      <c r="AJ49" s="490"/>
      <c r="AK49" s="490"/>
      <c r="AL49" s="490"/>
      <c r="AM49" s="490"/>
      <c r="AN49" s="490"/>
      <c r="AO49" s="490"/>
      <c r="AP49" s="490"/>
      <c r="AQ49" s="490"/>
      <c r="AR49" s="490"/>
      <c r="AS49" s="490"/>
      <c r="AT49" s="490"/>
      <c r="AU49" s="490"/>
      <c r="AV49" s="490"/>
      <c r="AW49" s="490"/>
      <c r="AX49" s="490"/>
      <c r="AY49" s="490"/>
      <c r="AZ49" s="490"/>
      <c r="BA49" s="490"/>
      <c r="BB49" s="490"/>
      <c r="BC49" s="490"/>
      <c r="BD49" s="490"/>
      <c r="BE49" s="490"/>
      <c r="BF49" s="490"/>
      <c r="BG49" s="490"/>
      <c r="BH49" s="490"/>
      <c r="BI49" s="490"/>
      <c r="BJ49" s="490"/>
      <c r="BK49" s="490"/>
      <c r="BL49" s="490"/>
      <c r="BM49" s="490"/>
      <c r="BN49" s="490"/>
      <c r="BO49" s="490"/>
      <c r="BP49" s="490"/>
      <c r="BQ49" s="490"/>
      <c r="BR49" s="490"/>
      <c r="BS49" s="490"/>
      <c r="BT49" s="490"/>
      <c r="BU49" s="490"/>
      <c r="BV49" s="490"/>
      <c r="BW49" s="490"/>
      <c r="BX49" s="490"/>
      <c r="BY49" s="490"/>
      <c r="BZ49" s="490"/>
      <c r="CA49" s="490"/>
      <c r="CB49" s="490"/>
      <c r="CC49" s="490"/>
      <c r="CD49" s="490"/>
    </row>
    <row r="50" spans="1:85" s="491" customFormat="1">
      <c r="A50" s="499"/>
      <c r="B50" s="824"/>
      <c r="C50" s="825"/>
      <c r="D50" s="826"/>
      <c r="E50" s="826"/>
      <c r="F50" s="827"/>
      <c r="G50" s="815"/>
      <c r="H50" s="815"/>
      <c r="I50" s="814"/>
      <c r="J50" s="815"/>
      <c r="K50" s="815"/>
      <c r="L50" s="814"/>
      <c r="M50" s="814"/>
      <c r="N50" s="815"/>
      <c r="O50" s="815"/>
      <c r="P50" s="821"/>
      <c r="Q50" s="550" t="s">
        <v>364</v>
      </c>
      <c r="R50" s="551" t="s">
        <v>364</v>
      </c>
      <c r="S50" s="490"/>
      <c r="T50" s="490"/>
      <c r="U50" s="490"/>
      <c r="V50" s="490"/>
      <c r="W50" s="490"/>
      <c r="X50" s="490"/>
      <c r="Y50" s="490"/>
      <c r="Z50" s="490"/>
      <c r="AA50" s="490"/>
      <c r="AB50" s="490"/>
      <c r="AC50" s="490"/>
      <c r="AD50" s="490"/>
      <c r="AE50" s="490"/>
      <c r="AF50" s="490"/>
      <c r="AG50" s="490"/>
      <c r="AH50" s="490"/>
      <c r="AI50" s="490"/>
      <c r="AJ50" s="490"/>
      <c r="AK50" s="490"/>
      <c r="AL50" s="490"/>
      <c r="AM50" s="490"/>
      <c r="AN50" s="490"/>
      <c r="AO50" s="490"/>
      <c r="AP50" s="490"/>
      <c r="AQ50" s="490"/>
      <c r="AR50" s="490"/>
      <c r="AS50" s="490"/>
      <c r="AT50" s="490"/>
      <c r="AU50" s="490"/>
      <c r="AV50" s="490"/>
      <c r="AW50" s="490"/>
      <c r="AX50" s="490"/>
      <c r="AY50" s="490"/>
      <c r="AZ50" s="490"/>
      <c r="BA50" s="490"/>
      <c r="BB50" s="490"/>
      <c r="BC50" s="490"/>
      <c r="BD50" s="490"/>
      <c r="BE50" s="490"/>
      <c r="BF50" s="490"/>
      <c r="BG50" s="490"/>
      <c r="BH50" s="490"/>
      <c r="BI50" s="490"/>
      <c r="BJ50" s="490"/>
      <c r="BK50" s="490"/>
      <c r="BL50" s="490"/>
      <c r="BM50" s="490"/>
      <c r="BN50" s="490"/>
      <c r="BO50" s="490"/>
      <c r="BP50" s="490"/>
      <c r="BQ50" s="490"/>
      <c r="BR50" s="490"/>
      <c r="BS50" s="490"/>
      <c r="BT50" s="490"/>
      <c r="BU50" s="490"/>
      <c r="BV50" s="490"/>
      <c r="BW50" s="490"/>
      <c r="BX50" s="490"/>
      <c r="BY50" s="490"/>
      <c r="BZ50" s="490"/>
      <c r="CA50" s="490"/>
      <c r="CB50" s="490"/>
      <c r="CC50" s="490"/>
      <c r="CD50" s="490"/>
    </row>
    <row r="51" spans="1:85">
      <c r="A51" s="172"/>
      <c r="B51" s="883"/>
      <c r="C51" s="884"/>
      <c r="D51" s="884"/>
      <c r="E51" s="884"/>
      <c r="F51" s="884"/>
      <c r="G51" s="885"/>
      <c r="H51" s="755"/>
      <c r="I51" s="755"/>
      <c r="J51" s="755"/>
      <c r="K51" s="755"/>
      <c r="L51" s="755"/>
      <c r="M51" s="142">
        <f>SUM(H51:L51)</f>
        <v>0</v>
      </c>
      <c r="N51" s="755"/>
      <c r="O51" s="755"/>
      <c r="P51" s="102">
        <f>M51+N51+O51</f>
        <v>0</v>
      </c>
      <c r="Q51" s="901"/>
      <c r="R51" s="902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85">
      <c r="A52" s="172"/>
      <c r="B52" s="886"/>
      <c r="C52" s="884"/>
      <c r="D52" s="884"/>
      <c r="E52" s="884"/>
      <c r="F52" s="884"/>
      <c r="G52" s="885"/>
      <c r="H52" s="755"/>
      <c r="I52" s="755"/>
      <c r="J52" s="755"/>
      <c r="K52" s="755"/>
      <c r="L52" s="755"/>
      <c r="M52" s="142">
        <f>SUM(H52:L52)</f>
        <v>0</v>
      </c>
      <c r="N52" s="755"/>
      <c r="O52" s="755"/>
      <c r="P52" s="102">
        <f>M52+N52+O52</f>
        <v>0</v>
      </c>
      <c r="Q52" s="901"/>
      <c r="R52" s="902"/>
    </row>
    <row r="53" spans="1:85">
      <c r="A53" s="172"/>
      <c r="B53" s="883"/>
      <c r="C53" s="884"/>
      <c r="D53" s="884"/>
      <c r="E53" s="884"/>
      <c r="F53" s="884"/>
      <c r="G53" s="885"/>
      <c r="H53" s="755"/>
      <c r="I53" s="755"/>
      <c r="J53" s="755"/>
      <c r="K53" s="755"/>
      <c r="L53" s="755"/>
      <c r="M53" s="142">
        <f>SUM(H53:L53)</f>
        <v>0</v>
      </c>
      <c r="N53" s="755"/>
      <c r="O53" s="755"/>
      <c r="P53" s="102">
        <f>M53+N53+O53</f>
        <v>0</v>
      </c>
      <c r="Q53" s="901"/>
      <c r="R53" s="902"/>
    </row>
    <row r="54" spans="1:85">
      <c r="A54" s="174"/>
      <c r="B54" s="883"/>
      <c r="C54" s="884"/>
      <c r="D54" s="884"/>
      <c r="E54" s="887"/>
      <c r="F54" s="887"/>
      <c r="G54" s="887"/>
      <c r="H54" s="755"/>
      <c r="I54" s="755"/>
      <c r="J54" s="755"/>
      <c r="K54" s="755"/>
      <c r="L54" s="755"/>
      <c r="M54" s="142">
        <f>SUM(H54:L54)</f>
        <v>0</v>
      </c>
      <c r="N54" s="755"/>
      <c r="O54" s="755"/>
      <c r="P54" s="102">
        <f>M54+N54+O54</f>
        <v>0</v>
      </c>
      <c r="Q54" s="901"/>
      <c r="R54" s="902"/>
    </row>
    <row r="55" spans="1:85" ht="8.1" customHeight="1">
      <c r="A55" s="175"/>
      <c r="B55" s="5"/>
      <c r="C55" s="86"/>
      <c r="D55" s="86"/>
      <c r="E55" s="95"/>
      <c r="F55" s="95"/>
      <c r="G55" s="95"/>
      <c r="H55" s="145"/>
      <c r="I55" s="176"/>
      <c r="J55" s="147"/>
      <c r="K55" s="147"/>
      <c r="L55" s="147"/>
      <c r="M55" s="147"/>
      <c r="N55" s="147"/>
      <c r="O55" s="147"/>
      <c r="P55" s="147"/>
      <c r="Q55" s="148"/>
      <c r="R55" s="69"/>
    </row>
    <row r="56" spans="1:85" ht="13.5" thickBot="1">
      <c r="A56" s="177"/>
      <c r="B56" s="34"/>
      <c r="C56" s="87"/>
      <c r="D56" s="6"/>
      <c r="E56" s="88"/>
      <c r="F56" s="1071" t="s">
        <v>25</v>
      </c>
      <c r="G56" s="1072"/>
      <c r="H56" s="178">
        <f t="shared" ref="H56:P56" si="2">SUM(H51:H54)</f>
        <v>0</v>
      </c>
      <c r="I56" s="178">
        <f t="shared" si="2"/>
        <v>0</v>
      </c>
      <c r="J56" s="178">
        <f t="shared" si="2"/>
        <v>0</v>
      </c>
      <c r="K56" s="178">
        <f t="shared" si="2"/>
        <v>0</v>
      </c>
      <c r="L56" s="178">
        <f t="shared" si="2"/>
        <v>0</v>
      </c>
      <c r="M56" s="106">
        <f t="shared" si="2"/>
        <v>0</v>
      </c>
      <c r="N56" s="179">
        <f t="shared" si="2"/>
        <v>0</v>
      </c>
      <c r="O56" s="179">
        <f t="shared" si="2"/>
        <v>0</v>
      </c>
      <c r="P56" s="107">
        <f t="shared" si="2"/>
        <v>0</v>
      </c>
      <c r="Q56" s="6"/>
      <c r="R56" s="89"/>
    </row>
    <row r="57" spans="1:85" ht="13.5" thickTop="1">
      <c r="A57" s="177"/>
      <c r="B57" s="34"/>
      <c r="C57" s="87"/>
      <c r="D57" s="6"/>
      <c r="E57" s="6"/>
      <c r="F57" s="6"/>
      <c r="G57" s="180"/>
      <c r="H57" s="6"/>
      <c r="I57" s="6"/>
      <c r="J57" s="6"/>
      <c r="K57" s="152"/>
      <c r="L57" s="152"/>
      <c r="M57" s="152"/>
      <c r="N57" s="152"/>
      <c r="O57" s="152"/>
      <c r="P57" s="152"/>
      <c r="Q57" s="152"/>
      <c r="R57" s="153"/>
    </row>
    <row r="58" spans="1:85" s="491" customFormat="1" ht="15" customHeight="1">
      <c r="A58" s="496"/>
      <c r="B58" s="1066" t="s">
        <v>97</v>
      </c>
      <c r="C58" s="1040"/>
      <c r="D58" s="1040"/>
      <c r="E58" s="1040"/>
      <c r="F58" s="1041"/>
      <c r="G58" s="1046" t="s">
        <v>98</v>
      </c>
      <c r="H58" s="1047"/>
      <c r="I58" s="1047"/>
      <c r="J58" s="1047"/>
      <c r="K58" s="1047"/>
      <c r="L58" s="1048"/>
      <c r="M58" s="542"/>
      <c r="N58" s="542"/>
      <c r="O58" s="542"/>
      <c r="P58" s="542"/>
      <c r="Q58" s="1058"/>
      <c r="R58" s="1059"/>
      <c r="S58" s="490"/>
      <c r="T58" s="490"/>
      <c r="U58" s="490"/>
      <c r="V58" s="490"/>
      <c r="W58" s="490"/>
      <c r="X58" s="490"/>
      <c r="Y58" s="490"/>
      <c r="Z58" s="490"/>
      <c r="AA58" s="490"/>
      <c r="AB58" s="490"/>
      <c r="AC58" s="490"/>
      <c r="AD58" s="490"/>
      <c r="AE58" s="490"/>
      <c r="AF58" s="490"/>
    </row>
    <row r="59" spans="1:85" s="491" customFormat="1" ht="45">
      <c r="A59" s="497"/>
      <c r="B59" s="1067" t="s">
        <v>421</v>
      </c>
      <c r="C59" s="1051"/>
      <c r="D59" s="1051"/>
      <c r="E59" s="1051"/>
      <c r="F59" s="1052"/>
      <c r="G59" s="809" t="s">
        <v>569</v>
      </c>
      <c r="H59" s="810" t="s">
        <v>573</v>
      </c>
      <c r="I59" s="810" t="s">
        <v>422</v>
      </c>
      <c r="J59" s="810" t="s">
        <v>575</v>
      </c>
      <c r="K59" s="810" t="s">
        <v>423</v>
      </c>
      <c r="L59" s="810" t="s">
        <v>99</v>
      </c>
      <c r="M59" s="490"/>
      <c r="N59" s="490"/>
      <c r="O59" s="490"/>
      <c r="P59" s="543"/>
      <c r="Q59" s="544"/>
      <c r="R59" s="545"/>
      <c r="S59" s="490"/>
      <c r="T59" s="490"/>
      <c r="U59" s="490"/>
      <c r="V59" s="490"/>
      <c r="W59" s="490"/>
      <c r="X59" s="490"/>
      <c r="Y59" s="490"/>
      <c r="Z59" s="490"/>
      <c r="AA59" s="490"/>
      <c r="AB59" s="490"/>
      <c r="AC59" s="490"/>
      <c r="AD59" s="490"/>
      <c r="AE59" s="490"/>
      <c r="AF59" s="490"/>
      <c r="AG59" s="490"/>
      <c r="AH59" s="490"/>
      <c r="AI59" s="490"/>
      <c r="AJ59" s="490"/>
      <c r="AK59" s="490"/>
      <c r="AL59" s="490"/>
      <c r="AM59" s="490"/>
      <c r="AN59" s="490"/>
      <c r="AO59" s="490"/>
      <c r="AP59" s="490"/>
      <c r="AQ59" s="490"/>
      <c r="AR59" s="490"/>
      <c r="AS59" s="490"/>
      <c r="AT59" s="490"/>
      <c r="AU59" s="490"/>
      <c r="AV59" s="490"/>
      <c r="AW59" s="490"/>
      <c r="AX59" s="490"/>
      <c r="AY59" s="490"/>
      <c r="AZ59" s="490"/>
      <c r="BA59" s="490"/>
      <c r="BB59" s="490"/>
      <c r="BC59" s="490"/>
      <c r="BD59" s="490"/>
      <c r="BE59" s="490"/>
      <c r="BF59" s="490"/>
      <c r="BG59" s="490"/>
      <c r="BH59" s="490"/>
      <c r="BI59" s="490"/>
      <c r="BJ59" s="490"/>
      <c r="BK59" s="490"/>
      <c r="BL59" s="490"/>
      <c r="BM59" s="490"/>
      <c r="BN59" s="490"/>
      <c r="BO59" s="490"/>
      <c r="BP59" s="490"/>
      <c r="BQ59" s="490"/>
      <c r="BR59" s="490"/>
      <c r="BS59" s="490"/>
      <c r="BT59" s="490"/>
      <c r="BU59" s="490"/>
      <c r="BV59" s="490"/>
      <c r="BW59" s="490"/>
      <c r="BX59" s="490"/>
      <c r="BY59" s="490"/>
      <c r="BZ59" s="490"/>
      <c r="CA59" s="490"/>
      <c r="CB59" s="490"/>
      <c r="CC59" s="490"/>
      <c r="CD59" s="490"/>
      <c r="CE59" s="490"/>
      <c r="CF59" s="490"/>
      <c r="CG59" s="490"/>
    </row>
    <row r="60" spans="1:85" ht="13.5" thickBot="1">
      <c r="A60" s="172"/>
      <c r="B60" s="1068" t="s">
        <v>100</v>
      </c>
      <c r="C60" s="1069"/>
      <c r="D60" s="1069"/>
      <c r="E60" s="1069"/>
      <c r="F60" s="1070"/>
      <c r="G60" s="750"/>
      <c r="H60" s="751"/>
      <c r="I60" s="751"/>
      <c r="J60" s="751"/>
      <c r="K60" s="751"/>
      <c r="L60" s="109">
        <f>SUM(G60:K60)</f>
        <v>0</v>
      </c>
      <c r="M60" s="7"/>
      <c r="N60" s="7"/>
      <c r="O60" s="7"/>
      <c r="P60" s="7"/>
      <c r="Q60" s="7"/>
      <c r="R60" s="53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85" ht="15">
      <c r="A61" s="172"/>
      <c r="B61" s="1044" t="s">
        <v>101</v>
      </c>
      <c r="C61" s="1045"/>
      <c r="D61" s="84"/>
      <c r="E61" s="84"/>
      <c r="F61" s="84"/>
      <c r="G61" s="137"/>
      <c r="H61" s="173"/>
      <c r="I61" s="139"/>
      <c r="J61" s="85"/>
      <c r="K61" s="139"/>
      <c r="L61" s="139"/>
      <c r="M61" s="140"/>
      <c r="N61" s="140"/>
      <c r="O61" s="140"/>
      <c r="P61" s="140"/>
      <c r="Q61" s="140"/>
      <c r="R61" s="141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85" s="491" customFormat="1" ht="24.95" customHeight="1">
      <c r="A62" s="499"/>
      <c r="B62" s="1046" t="s">
        <v>102</v>
      </c>
      <c r="C62" s="1047"/>
      <c r="D62" s="1047"/>
      <c r="E62" s="1047"/>
      <c r="F62" s="1048"/>
      <c r="G62" s="1046" t="s">
        <v>13</v>
      </c>
      <c r="H62" s="1047"/>
      <c r="I62" s="1047"/>
      <c r="J62" s="1047"/>
      <c r="K62" s="1047"/>
      <c r="L62" s="1047"/>
      <c r="M62" s="1048"/>
      <c r="N62" s="1061" t="s">
        <v>14</v>
      </c>
      <c r="O62" s="1062"/>
      <c r="P62" s="542"/>
      <c r="Q62" s="548"/>
      <c r="R62" s="549"/>
      <c r="S62" s="490"/>
      <c r="T62" s="490"/>
      <c r="U62" s="490"/>
      <c r="V62" s="490"/>
      <c r="W62" s="490"/>
      <c r="X62" s="490"/>
      <c r="Y62" s="490"/>
      <c r="Z62" s="490"/>
      <c r="AA62" s="490"/>
      <c r="AB62" s="490"/>
      <c r="AC62" s="490"/>
      <c r="AD62" s="490"/>
    </row>
    <row r="63" spans="1:85" s="491" customFormat="1" ht="33.75">
      <c r="A63" s="499"/>
      <c r="B63" s="811" t="s">
        <v>213</v>
      </c>
      <c r="C63" s="812" t="s">
        <v>212</v>
      </c>
      <c r="D63" s="813" t="s">
        <v>211</v>
      </c>
      <c r="E63" s="813" t="s">
        <v>210</v>
      </c>
      <c r="F63" s="814" t="s">
        <v>209</v>
      </c>
      <c r="G63" s="786" t="s">
        <v>559</v>
      </c>
      <c r="H63" s="814" t="s">
        <v>15</v>
      </c>
      <c r="I63" s="814" t="s">
        <v>16</v>
      </c>
      <c r="J63" s="814" t="s">
        <v>17</v>
      </c>
      <c r="K63" s="814" t="s">
        <v>18</v>
      </c>
      <c r="L63" s="814" t="s">
        <v>19</v>
      </c>
      <c r="M63" s="814" t="s">
        <v>20</v>
      </c>
      <c r="N63" s="814" t="s">
        <v>208</v>
      </c>
      <c r="O63" s="814" t="s">
        <v>207</v>
      </c>
      <c r="P63" s="809" t="s">
        <v>21</v>
      </c>
      <c r="Q63" s="822" t="s">
        <v>22</v>
      </c>
      <c r="R63" s="823" t="s">
        <v>23</v>
      </c>
      <c r="S63" s="490"/>
      <c r="T63" s="490"/>
      <c r="U63" s="490"/>
      <c r="V63" s="490"/>
      <c r="W63" s="490"/>
      <c r="X63" s="490"/>
      <c r="Y63" s="490"/>
      <c r="Z63" s="490"/>
      <c r="AA63" s="490"/>
      <c r="AB63" s="490"/>
      <c r="AC63" s="490"/>
      <c r="AD63" s="490"/>
      <c r="AE63" s="490"/>
      <c r="AF63" s="490"/>
      <c r="AG63" s="490"/>
      <c r="AH63" s="490"/>
      <c r="AI63" s="490"/>
      <c r="AJ63" s="490"/>
      <c r="AK63" s="490"/>
      <c r="AL63" s="490"/>
      <c r="AM63" s="490"/>
      <c r="AN63" s="490"/>
      <c r="AO63" s="490"/>
      <c r="AP63" s="490"/>
      <c r="AQ63" s="490"/>
      <c r="AR63" s="490"/>
      <c r="AS63" s="490"/>
      <c r="AT63" s="490"/>
      <c r="AU63" s="490"/>
      <c r="AV63" s="490"/>
      <c r="AW63" s="490"/>
      <c r="AX63" s="490"/>
      <c r="AY63" s="490"/>
      <c r="AZ63" s="490"/>
      <c r="BA63" s="490"/>
      <c r="BB63" s="490"/>
      <c r="BC63" s="490"/>
      <c r="BD63" s="490"/>
      <c r="BE63" s="490"/>
      <c r="BF63" s="490"/>
      <c r="BG63" s="490"/>
      <c r="BH63" s="490"/>
      <c r="BI63" s="490"/>
      <c r="BJ63" s="490"/>
      <c r="BK63" s="490"/>
      <c r="BL63" s="490"/>
      <c r="BM63" s="490"/>
      <c r="BN63" s="490"/>
      <c r="BO63" s="490"/>
      <c r="BP63" s="490"/>
      <c r="BQ63" s="490"/>
      <c r="BR63" s="490"/>
      <c r="BS63" s="490"/>
      <c r="BT63" s="490"/>
      <c r="BU63" s="490"/>
      <c r="BV63" s="490"/>
      <c r="BW63" s="490"/>
      <c r="BX63" s="490"/>
      <c r="BY63" s="490"/>
      <c r="BZ63" s="490"/>
      <c r="CA63" s="490"/>
      <c r="CB63" s="490"/>
      <c r="CC63" s="490"/>
      <c r="CD63" s="490"/>
    </row>
    <row r="64" spans="1:85" s="491" customFormat="1">
      <c r="A64" s="499"/>
      <c r="B64" s="824"/>
      <c r="C64" s="825"/>
      <c r="D64" s="826"/>
      <c r="E64" s="826"/>
      <c r="F64" s="827"/>
      <c r="G64" s="815"/>
      <c r="H64" s="815"/>
      <c r="I64" s="814"/>
      <c r="J64" s="815"/>
      <c r="K64" s="815"/>
      <c r="L64" s="814"/>
      <c r="M64" s="814"/>
      <c r="N64" s="815"/>
      <c r="O64" s="815"/>
      <c r="P64" s="821"/>
      <c r="Q64" s="550" t="s">
        <v>364</v>
      </c>
      <c r="R64" s="551" t="s">
        <v>364</v>
      </c>
      <c r="S64" s="490"/>
      <c r="T64" s="490"/>
      <c r="U64" s="490"/>
      <c r="V64" s="490"/>
      <c r="W64" s="490"/>
      <c r="X64" s="490"/>
      <c r="Y64" s="490"/>
      <c r="Z64" s="490"/>
      <c r="AA64" s="490"/>
      <c r="AB64" s="490"/>
      <c r="AC64" s="490"/>
      <c r="AD64" s="490"/>
      <c r="AE64" s="490"/>
      <c r="AF64" s="490"/>
      <c r="AG64" s="490"/>
      <c r="AH64" s="490"/>
      <c r="AI64" s="490"/>
      <c r="AJ64" s="490"/>
      <c r="AK64" s="490"/>
      <c r="AL64" s="490"/>
      <c r="AM64" s="490"/>
      <c r="AN64" s="490"/>
      <c r="AO64" s="490"/>
      <c r="AP64" s="490"/>
      <c r="AQ64" s="490"/>
      <c r="AR64" s="490"/>
      <c r="AS64" s="490"/>
      <c r="AT64" s="490"/>
      <c r="AU64" s="490"/>
      <c r="AV64" s="490"/>
      <c r="AW64" s="490"/>
      <c r="AX64" s="490"/>
      <c r="AY64" s="490"/>
      <c r="AZ64" s="490"/>
      <c r="BA64" s="490"/>
      <c r="BB64" s="490"/>
      <c r="BC64" s="490"/>
      <c r="BD64" s="490"/>
      <c r="BE64" s="490"/>
      <c r="BF64" s="490"/>
      <c r="BG64" s="490"/>
      <c r="BH64" s="490"/>
      <c r="BI64" s="490"/>
      <c r="BJ64" s="490"/>
      <c r="BK64" s="490"/>
      <c r="BL64" s="490"/>
      <c r="BM64" s="490"/>
      <c r="BN64" s="490"/>
      <c r="BO64" s="490"/>
      <c r="BP64" s="490"/>
      <c r="BQ64" s="490"/>
      <c r="BR64" s="490"/>
      <c r="BS64" s="490"/>
      <c r="BT64" s="490"/>
      <c r="BU64" s="490"/>
      <c r="BV64" s="490"/>
      <c r="BW64" s="490"/>
      <c r="BX64" s="490"/>
      <c r="BY64" s="490"/>
      <c r="BZ64" s="490"/>
      <c r="CA64" s="490"/>
      <c r="CB64" s="490"/>
      <c r="CC64" s="490"/>
      <c r="CD64" s="490"/>
    </row>
    <row r="65" spans="1:85">
      <c r="A65" s="172"/>
      <c r="B65" s="883"/>
      <c r="C65" s="884"/>
      <c r="D65" s="884"/>
      <c r="E65" s="884"/>
      <c r="F65" s="884"/>
      <c r="G65" s="885"/>
      <c r="H65" s="755"/>
      <c r="I65" s="755"/>
      <c r="J65" s="755"/>
      <c r="K65" s="755"/>
      <c r="L65" s="755"/>
      <c r="M65" s="142">
        <f>SUM(H65:L65)</f>
        <v>0</v>
      </c>
      <c r="N65" s="755"/>
      <c r="O65" s="755"/>
      <c r="P65" s="102">
        <f>M65+N65+O65</f>
        <v>0</v>
      </c>
      <c r="Q65" s="901"/>
      <c r="R65" s="902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85">
      <c r="A66" s="172"/>
      <c r="B66" s="886"/>
      <c r="C66" s="884"/>
      <c r="D66" s="884"/>
      <c r="E66" s="884"/>
      <c r="F66" s="884"/>
      <c r="G66" s="885"/>
      <c r="H66" s="755"/>
      <c r="I66" s="755"/>
      <c r="J66" s="755"/>
      <c r="K66" s="755"/>
      <c r="L66" s="755"/>
      <c r="M66" s="142">
        <f>SUM(H66:L66)</f>
        <v>0</v>
      </c>
      <c r="N66" s="755"/>
      <c r="O66" s="755"/>
      <c r="P66" s="102">
        <f>M66+N66+O66</f>
        <v>0</v>
      </c>
      <c r="Q66" s="901"/>
      <c r="R66" s="902"/>
    </row>
    <row r="67" spans="1:85">
      <c r="A67" s="172"/>
      <c r="B67" s="883"/>
      <c r="C67" s="884"/>
      <c r="D67" s="884"/>
      <c r="E67" s="884"/>
      <c r="F67" s="884"/>
      <c r="G67" s="885"/>
      <c r="H67" s="755"/>
      <c r="I67" s="755"/>
      <c r="J67" s="755"/>
      <c r="K67" s="755"/>
      <c r="L67" s="755"/>
      <c r="M67" s="142">
        <f>SUM(H67:L67)</f>
        <v>0</v>
      </c>
      <c r="N67" s="755"/>
      <c r="O67" s="755"/>
      <c r="P67" s="102">
        <f>M67+N67+O67</f>
        <v>0</v>
      </c>
      <c r="Q67" s="901"/>
      <c r="R67" s="902"/>
    </row>
    <row r="68" spans="1:85">
      <c r="A68" s="174"/>
      <c r="B68" s="883"/>
      <c r="C68" s="884"/>
      <c r="D68" s="884"/>
      <c r="E68" s="887"/>
      <c r="F68" s="887"/>
      <c r="G68" s="887"/>
      <c r="H68" s="755"/>
      <c r="I68" s="755"/>
      <c r="J68" s="755"/>
      <c r="K68" s="755"/>
      <c r="L68" s="755"/>
      <c r="M68" s="142">
        <f>SUM(H68:L68)</f>
        <v>0</v>
      </c>
      <c r="N68" s="755"/>
      <c r="O68" s="755"/>
      <c r="P68" s="102">
        <f>M68+N68+O68</f>
        <v>0</v>
      </c>
      <c r="Q68" s="901"/>
      <c r="R68" s="902"/>
    </row>
    <row r="69" spans="1:85" ht="8.1" customHeight="1">
      <c r="A69" s="175"/>
      <c r="B69" s="5"/>
      <c r="C69" s="86"/>
      <c r="D69" s="86"/>
      <c r="E69" s="95"/>
      <c r="F69" s="95"/>
      <c r="G69" s="95"/>
      <c r="H69" s="145"/>
      <c r="I69" s="176"/>
      <c r="J69" s="147"/>
      <c r="K69" s="147"/>
      <c r="L69" s="147"/>
      <c r="M69" s="147"/>
      <c r="N69" s="147"/>
      <c r="O69" s="147"/>
      <c r="P69" s="147"/>
      <c r="Q69" s="148"/>
      <c r="R69" s="69"/>
    </row>
    <row r="70" spans="1:85" ht="13.5" thickBot="1">
      <c r="A70" s="177"/>
      <c r="B70" s="34"/>
      <c r="C70" s="87"/>
      <c r="D70" s="6"/>
      <c r="E70" s="88"/>
      <c r="F70" s="1071" t="s">
        <v>25</v>
      </c>
      <c r="G70" s="1072"/>
      <c r="H70" s="178">
        <f t="shared" ref="H70:P70" si="3">SUM(H65:H68)</f>
        <v>0</v>
      </c>
      <c r="I70" s="178">
        <f t="shared" si="3"/>
        <v>0</v>
      </c>
      <c r="J70" s="178">
        <f t="shared" si="3"/>
        <v>0</v>
      </c>
      <c r="K70" s="178">
        <f t="shared" si="3"/>
        <v>0</v>
      </c>
      <c r="L70" s="178">
        <f t="shared" si="3"/>
        <v>0</v>
      </c>
      <c r="M70" s="106">
        <f t="shared" si="3"/>
        <v>0</v>
      </c>
      <c r="N70" s="179">
        <f t="shared" si="3"/>
        <v>0</v>
      </c>
      <c r="O70" s="179">
        <f t="shared" si="3"/>
        <v>0</v>
      </c>
      <c r="P70" s="107">
        <f t="shared" si="3"/>
        <v>0</v>
      </c>
      <c r="Q70" s="6"/>
      <c r="R70" s="89"/>
    </row>
    <row r="71" spans="1:85" ht="13.5" hidden="1" thickTop="1">
      <c r="A71" s="177"/>
      <c r="B71" s="34"/>
      <c r="C71" s="87"/>
      <c r="D71" s="6"/>
      <c r="E71" s="6"/>
      <c r="F71" s="6"/>
      <c r="G71" s="180"/>
      <c r="H71" s="6"/>
      <c r="I71" s="6"/>
      <c r="J71" s="6"/>
      <c r="K71" s="152"/>
      <c r="L71" s="152"/>
      <c r="M71" s="152"/>
      <c r="N71" s="180"/>
      <c r="O71" s="180"/>
      <c r="P71" s="180"/>
      <c r="Q71" s="180"/>
      <c r="R71" s="181"/>
    </row>
    <row r="72" spans="1:85" hidden="1">
      <c r="A72" s="182"/>
      <c r="B72" s="183"/>
      <c r="C72" s="28"/>
      <c r="D72" s="169"/>
      <c r="E72" s="169"/>
      <c r="F72" s="169"/>
      <c r="G72" s="169"/>
      <c r="H72" s="169"/>
      <c r="I72" s="169"/>
      <c r="J72" s="169"/>
      <c r="K72" s="154"/>
      <c r="L72" s="154"/>
      <c r="M72" s="154"/>
      <c r="N72" s="184"/>
      <c r="O72" s="184"/>
      <c r="P72" s="184"/>
      <c r="Q72" s="184"/>
      <c r="R72" s="185"/>
    </row>
    <row r="73" spans="1:85" ht="9" customHeight="1" thickTop="1">
      <c r="A73" s="32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44"/>
    </row>
    <row r="74" spans="1:85" s="491" customFormat="1" ht="18">
      <c r="A74" s="808" t="s">
        <v>28</v>
      </c>
      <c r="B74" s="541"/>
      <c r="C74" s="541"/>
      <c r="D74" s="541"/>
      <c r="E74" s="541"/>
      <c r="F74" s="541"/>
      <c r="G74" s="541"/>
      <c r="H74" s="541"/>
      <c r="I74" s="541"/>
      <c r="J74" s="541"/>
      <c r="K74" s="541"/>
      <c r="L74" s="541"/>
      <c r="M74" s="541"/>
      <c r="N74" s="541"/>
      <c r="O74" s="541"/>
      <c r="P74" s="541"/>
      <c r="Q74" s="541"/>
      <c r="R74" s="494"/>
    </row>
    <row r="75" spans="1:85" ht="15.75">
      <c r="A75" s="1073" t="s">
        <v>29</v>
      </c>
      <c r="B75" s="1074"/>
      <c r="C75" s="1074"/>
      <c r="D75" s="1074"/>
      <c r="E75" s="1075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44"/>
    </row>
    <row r="76" spans="1:85" s="491" customFormat="1" ht="15" customHeight="1">
      <c r="A76" s="496"/>
      <c r="B76" s="1066" t="s">
        <v>97</v>
      </c>
      <c r="C76" s="1040"/>
      <c r="D76" s="1040"/>
      <c r="E76" s="1040"/>
      <c r="F76" s="1041"/>
      <c r="G76" s="828"/>
      <c r="H76" s="829"/>
      <c r="I76" s="829"/>
      <c r="J76" s="829"/>
      <c r="K76" s="829"/>
      <c r="L76" s="829"/>
      <c r="M76" s="542"/>
      <c r="N76" s="542"/>
      <c r="O76" s="542"/>
      <c r="P76" s="542"/>
      <c r="Q76" s="1058"/>
      <c r="R76" s="1059"/>
      <c r="S76" s="490"/>
      <c r="T76" s="490"/>
      <c r="U76" s="490"/>
      <c r="V76" s="490"/>
      <c r="W76" s="490"/>
      <c r="X76" s="490"/>
      <c r="Y76" s="490"/>
      <c r="Z76" s="490"/>
      <c r="AA76" s="490"/>
      <c r="AB76" s="490"/>
      <c r="AC76" s="490"/>
      <c r="AD76" s="490"/>
      <c r="AE76" s="490"/>
      <c r="AF76" s="490"/>
    </row>
    <row r="77" spans="1:85" s="491" customFormat="1" ht="15.75">
      <c r="A77" s="497"/>
      <c r="B77" s="1067" t="s">
        <v>424</v>
      </c>
      <c r="C77" s="1051"/>
      <c r="D77" s="1051"/>
      <c r="E77" s="1051"/>
      <c r="F77" s="1052"/>
      <c r="G77" s="809" t="s">
        <v>202</v>
      </c>
      <c r="H77" s="830"/>
      <c r="I77" s="830"/>
      <c r="J77" s="830"/>
      <c r="K77" s="830"/>
      <c r="L77" s="830"/>
      <c r="M77" s="490"/>
      <c r="N77" s="490"/>
      <c r="O77" s="490"/>
      <c r="P77" s="543"/>
      <c r="Q77" s="544"/>
      <c r="R77" s="545"/>
      <c r="S77" s="490"/>
      <c r="T77" s="490"/>
      <c r="U77" s="490"/>
      <c r="V77" s="490"/>
      <c r="W77" s="490"/>
      <c r="X77" s="490"/>
      <c r="Y77" s="490"/>
      <c r="Z77" s="490"/>
      <c r="AA77" s="490"/>
      <c r="AB77" s="490"/>
      <c r="AC77" s="490"/>
      <c r="AD77" s="490"/>
      <c r="AE77" s="490"/>
      <c r="AF77" s="490"/>
      <c r="AG77" s="490"/>
      <c r="AH77" s="490"/>
      <c r="AI77" s="490"/>
      <c r="AJ77" s="490"/>
      <c r="AK77" s="490"/>
      <c r="AL77" s="490"/>
      <c r="AM77" s="490"/>
      <c r="AN77" s="490"/>
      <c r="AO77" s="490"/>
      <c r="AP77" s="490"/>
      <c r="AQ77" s="490"/>
      <c r="AR77" s="490"/>
      <c r="AS77" s="490"/>
      <c r="AT77" s="490"/>
      <c r="AU77" s="490"/>
      <c r="AV77" s="490"/>
      <c r="AW77" s="490"/>
      <c r="AX77" s="490"/>
      <c r="AY77" s="490"/>
      <c r="AZ77" s="490"/>
      <c r="BA77" s="490"/>
      <c r="BB77" s="490"/>
      <c r="BC77" s="490"/>
      <c r="BD77" s="490"/>
      <c r="BE77" s="490"/>
      <c r="BF77" s="490"/>
      <c r="BG77" s="490"/>
      <c r="BH77" s="490"/>
      <c r="BI77" s="490"/>
      <c r="BJ77" s="490"/>
      <c r="BK77" s="490"/>
      <c r="BL77" s="490"/>
      <c r="BM77" s="490"/>
      <c r="BN77" s="490"/>
      <c r="BO77" s="490"/>
      <c r="BP77" s="490"/>
      <c r="BQ77" s="490"/>
      <c r="BR77" s="490"/>
      <c r="BS77" s="490"/>
      <c r="BT77" s="490"/>
      <c r="BU77" s="490"/>
      <c r="BV77" s="490"/>
      <c r="BW77" s="490"/>
      <c r="BX77" s="490"/>
      <c r="BY77" s="490"/>
      <c r="BZ77" s="490"/>
      <c r="CA77" s="490"/>
      <c r="CB77" s="490"/>
      <c r="CC77" s="490"/>
      <c r="CD77" s="490"/>
      <c r="CE77" s="490"/>
      <c r="CF77" s="490"/>
      <c r="CG77" s="490"/>
    </row>
    <row r="78" spans="1:85" ht="13.5" thickBot="1">
      <c r="A78" s="172"/>
      <c r="B78" s="1068" t="s">
        <v>100</v>
      </c>
      <c r="C78" s="1069"/>
      <c r="D78" s="1069"/>
      <c r="E78" s="1069"/>
      <c r="F78" s="1070"/>
      <c r="G78" s="750"/>
      <c r="H78" s="75"/>
      <c r="I78" s="75"/>
      <c r="J78" s="75"/>
      <c r="K78" s="75"/>
      <c r="L78" s="75"/>
      <c r="M78" s="7"/>
      <c r="N78" s="7"/>
      <c r="O78" s="7"/>
      <c r="P78" s="7"/>
      <c r="Q78" s="7"/>
      <c r="R78" s="53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spans="1:85" ht="15">
      <c r="A79" s="172"/>
      <c r="B79" s="1044" t="s">
        <v>101</v>
      </c>
      <c r="C79" s="1045"/>
      <c r="D79" s="84"/>
      <c r="E79" s="84"/>
      <c r="F79" s="84"/>
      <c r="G79" s="137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1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spans="1:85" s="491" customFormat="1" ht="15">
      <c r="A80" s="499"/>
      <c r="B80" s="1046" t="s">
        <v>30</v>
      </c>
      <c r="C80" s="1047"/>
      <c r="D80" s="1047"/>
      <c r="E80" s="1047"/>
      <c r="F80" s="1048"/>
      <c r="G80" s="1076" t="s">
        <v>31</v>
      </c>
      <c r="H80" s="1076"/>
      <c r="I80" s="1076"/>
      <c r="J80" s="1076"/>
      <c r="K80" s="1076"/>
      <c r="L80" s="1077"/>
      <c r="M80" s="1077"/>
      <c r="N80" s="542"/>
      <c r="O80" s="831"/>
      <c r="P80" s="831"/>
      <c r="Q80" s="490"/>
      <c r="R80" s="495"/>
      <c r="S80" s="490"/>
      <c r="T80" s="490"/>
      <c r="U80" s="490"/>
      <c r="V80" s="490"/>
      <c r="W80" s="490"/>
      <c r="X80" s="490"/>
      <c r="Y80" s="490"/>
      <c r="Z80" s="490"/>
    </row>
    <row r="81" spans="1:85" s="491" customFormat="1" ht="33.75">
      <c r="A81" s="499"/>
      <c r="B81" s="814" t="s">
        <v>214</v>
      </c>
      <c r="C81" s="1078" t="s">
        <v>215</v>
      </c>
      <c r="D81" s="1079"/>
      <c r="E81" s="1079"/>
      <c r="F81" s="1080"/>
      <c r="G81" s="786" t="s">
        <v>561</v>
      </c>
      <c r="H81" s="814" t="s">
        <v>32</v>
      </c>
      <c r="I81" s="814" t="s">
        <v>208</v>
      </c>
      <c r="J81" s="814" t="s">
        <v>207</v>
      </c>
      <c r="K81" s="809" t="s">
        <v>21</v>
      </c>
      <c r="L81" s="809" t="s">
        <v>22</v>
      </c>
      <c r="M81" s="809" t="s">
        <v>23</v>
      </c>
      <c r="N81" s="832"/>
      <c r="O81" s="490"/>
      <c r="P81" s="490"/>
      <c r="Q81" s="490"/>
      <c r="R81" s="495"/>
      <c r="S81" s="490"/>
      <c r="T81" s="490"/>
      <c r="U81" s="490"/>
      <c r="V81" s="490"/>
      <c r="W81" s="490"/>
      <c r="X81" s="490"/>
      <c r="Y81" s="490"/>
      <c r="Z81" s="490"/>
      <c r="AA81" s="490"/>
      <c r="AB81" s="490"/>
      <c r="AC81" s="490"/>
      <c r="AD81" s="490"/>
      <c r="AE81" s="490"/>
      <c r="AF81" s="490"/>
      <c r="AG81" s="490"/>
      <c r="AH81" s="490"/>
      <c r="AI81" s="490"/>
      <c r="AJ81" s="490"/>
      <c r="AK81" s="490"/>
      <c r="AL81" s="490"/>
      <c r="AM81" s="490"/>
      <c r="AN81" s="490"/>
      <c r="AO81" s="490"/>
      <c r="AP81" s="490"/>
      <c r="AQ81" s="490"/>
      <c r="AR81" s="490"/>
      <c r="AS81" s="490"/>
      <c r="AT81" s="490"/>
      <c r="AU81" s="490"/>
      <c r="AV81" s="490"/>
      <c r="AW81" s="490"/>
      <c r="AX81" s="490"/>
      <c r="AY81" s="490"/>
      <c r="AZ81" s="490"/>
      <c r="BA81" s="490"/>
      <c r="BB81" s="490"/>
      <c r="BC81" s="490"/>
      <c r="BD81" s="490"/>
      <c r="BE81" s="490"/>
      <c r="BF81" s="490"/>
      <c r="BG81" s="490"/>
      <c r="BH81" s="490"/>
      <c r="BI81" s="490"/>
      <c r="BJ81" s="490"/>
      <c r="BK81" s="490"/>
      <c r="BL81" s="490"/>
      <c r="BM81" s="490"/>
      <c r="BN81" s="490"/>
      <c r="BO81" s="490"/>
      <c r="BP81" s="490"/>
      <c r="BQ81" s="490"/>
      <c r="BR81" s="490"/>
      <c r="BS81" s="490"/>
      <c r="BT81" s="490"/>
      <c r="BU81" s="490"/>
      <c r="BV81" s="490"/>
      <c r="BW81" s="490"/>
    </row>
    <row r="82" spans="1:85" s="491" customFormat="1">
      <c r="A82" s="499"/>
      <c r="B82" s="824"/>
      <c r="C82" s="1081"/>
      <c r="D82" s="1082"/>
      <c r="E82" s="1082"/>
      <c r="F82" s="1083"/>
      <c r="G82" s="815"/>
      <c r="H82" s="815"/>
      <c r="I82" s="815"/>
      <c r="J82" s="815"/>
      <c r="K82" s="821"/>
      <c r="L82" s="550" t="s">
        <v>364</v>
      </c>
      <c r="M82" s="833" t="s">
        <v>364</v>
      </c>
      <c r="N82" s="550"/>
      <c r="O82" s="490"/>
      <c r="P82" s="490"/>
      <c r="Q82" s="490"/>
      <c r="R82" s="495"/>
      <c r="S82" s="490"/>
      <c r="T82" s="490"/>
      <c r="U82" s="490"/>
      <c r="V82" s="490"/>
      <c r="W82" s="490"/>
      <c r="X82" s="490"/>
      <c r="Y82" s="490"/>
      <c r="Z82" s="490"/>
      <c r="AA82" s="490"/>
      <c r="AB82" s="490"/>
      <c r="AC82" s="490"/>
      <c r="AD82" s="490"/>
      <c r="AE82" s="490"/>
      <c r="AF82" s="490"/>
      <c r="AG82" s="490"/>
      <c r="AH82" s="490"/>
      <c r="AI82" s="490"/>
      <c r="AJ82" s="490"/>
      <c r="AK82" s="490"/>
      <c r="AL82" s="490"/>
      <c r="AM82" s="490"/>
      <c r="AN82" s="490"/>
      <c r="AO82" s="490"/>
      <c r="AP82" s="490"/>
      <c r="AQ82" s="490"/>
      <c r="AR82" s="490"/>
      <c r="AS82" s="490"/>
      <c r="AT82" s="490"/>
      <c r="AU82" s="490"/>
      <c r="AV82" s="490"/>
      <c r="AW82" s="490"/>
      <c r="AX82" s="490"/>
      <c r="AY82" s="490"/>
      <c r="AZ82" s="490"/>
      <c r="BA82" s="490"/>
      <c r="BB82" s="490"/>
      <c r="BC82" s="490"/>
      <c r="BD82" s="490"/>
      <c r="BE82" s="490"/>
      <c r="BF82" s="490"/>
      <c r="BG82" s="490"/>
      <c r="BH82" s="490"/>
      <c r="BI82" s="490"/>
      <c r="BJ82" s="490"/>
      <c r="BK82" s="490"/>
      <c r="BL82" s="490"/>
      <c r="BM82" s="490"/>
      <c r="BN82" s="490"/>
      <c r="BO82" s="490"/>
      <c r="BP82" s="490"/>
      <c r="BQ82" s="490"/>
      <c r="BR82" s="490"/>
      <c r="BS82" s="490"/>
      <c r="BT82" s="490"/>
      <c r="BU82" s="490"/>
      <c r="BV82" s="490"/>
      <c r="BW82" s="490"/>
    </row>
    <row r="83" spans="1:85">
      <c r="A83" s="172"/>
      <c r="B83" s="883"/>
      <c r="C83" s="1063"/>
      <c r="D83" s="1064"/>
      <c r="E83" s="1064"/>
      <c r="F83" s="1065"/>
      <c r="G83" s="885"/>
      <c r="H83" s="755"/>
      <c r="I83" s="755"/>
      <c r="J83" s="755"/>
      <c r="K83" s="102">
        <f>SUM(H83:J83)</f>
        <v>0</v>
      </c>
      <c r="L83" s="901"/>
      <c r="M83" s="902"/>
      <c r="N83" s="90"/>
      <c r="O83" s="6"/>
      <c r="P83" s="6"/>
      <c r="Q83" s="6"/>
      <c r="R83" s="44"/>
      <c r="S83" s="6"/>
      <c r="T83" s="6"/>
      <c r="U83" s="6"/>
      <c r="V83" s="6"/>
    </row>
    <row r="84" spans="1:85">
      <c r="A84" s="172"/>
      <c r="B84" s="886"/>
      <c r="C84" s="1063"/>
      <c r="D84" s="1064"/>
      <c r="E84" s="1064"/>
      <c r="F84" s="1065"/>
      <c r="G84" s="885"/>
      <c r="H84" s="755"/>
      <c r="I84" s="755"/>
      <c r="J84" s="755"/>
      <c r="K84" s="102">
        <f>SUM(H84:J84)</f>
        <v>0</v>
      </c>
      <c r="L84" s="901"/>
      <c r="M84" s="902"/>
      <c r="N84" s="90"/>
      <c r="O84" s="6"/>
      <c r="P84" s="6"/>
      <c r="Q84" s="6"/>
      <c r="R84" s="44"/>
    </row>
    <row r="85" spans="1:85">
      <c r="A85" s="172"/>
      <c r="B85" s="883"/>
      <c r="C85" s="1063"/>
      <c r="D85" s="1064"/>
      <c r="E85" s="1064"/>
      <c r="F85" s="1065"/>
      <c r="G85" s="885"/>
      <c r="H85" s="755"/>
      <c r="I85" s="755"/>
      <c r="J85" s="755"/>
      <c r="K85" s="102">
        <f>SUM(H85:J85)</f>
        <v>0</v>
      </c>
      <c r="L85" s="901"/>
      <c r="M85" s="902"/>
      <c r="N85" s="90"/>
      <c r="O85" s="6"/>
      <c r="P85" s="6"/>
      <c r="Q85" s="6"/>
      <c r="R85" s="44"/>
    </row>
    <row r="86" spans="1:85">
      <c r="A86" s="174"/>
      <c r="B86" s="883"/>
      <c r="C86" s="1063"/>
      <c r="D86" s="1064"/>
      <c r="E86" s="1064"/>
      <c r="F86" s="1065"/>
      <c r="G86" s="887"/>
      <c r="H86" s="755"/>
      <c r="I86" s="755"/>
      <c r="J86" s="755"/>
      <c r="K86" s="102">
        <f>SUM(H86:J86)</f>
        <v>0</v>
      </c>
      <c r="L86" s="901"/>
      <c r="M86" s="902"/>
      <c r="N86" s="90"/>
      <c r="O86" s="6"/>
      <c r="P86" s="6"/>
      <c r="Q86" s="6"/>
      <c r="R86" s="44"/>
    </row>
    <row r="87" spans="1:85" ht="8.1" customHeight="1">
      <c r="A87" s="175"/>
      <c r="B87" s="5"/>
      <c r="C87" s="86"/>
      <c r="D87" s="86"/>
      <c r="E87" s="95"/>
      <c r="F87" s="95"/>
      <c r="G87" s="95"/>
      <c r="H87" s="147"/>
      <c r="I87" s="147"/>
      <c r="J87" s="147"/>
      <c r="K87" s="103"/>
      <c r="L87" s="4"/>
      <c r="M87" s="4"/>
      <c r="N87" s="4"/>
      <c r="O87" s="6"/>
      <c r="P87" s="6"/>
      <c r="Q87" s="6"/>
      <c r="R87" s="44"/>
    </row>
    <row r="88" spans="1:85" ht="13.5" thickBot="1">
      <c r="A88" s="177"/>
      <c r="B88" s="34"/>
      <c r="C88" s="87"/>
      <c r="D88" s="6"/>
      <c r="E88" s="6"/>
      <c r="F88" s="6"/>
      <c r="G88" s="6"/>
      <c r="H88" s="178">
        <f>SUM(H83:H86)</f>
        <v>0</v>
      </c>
      <c r="I88" s="179">
        <f>SUM(I83:I86)</f>
        <v>0</v>
      </c>
      <c r="J88" s="179">
        <f>SUM(J83:J86)</f>
        <v>0</v>
      </c>
      <c r="K88" s="107">
        <f>SUM(K83:K86)</f>
        <v>0</v>
      </c>
      <c r="L88" s="10"/>
      <c r="M88" s="10"/>
      <c r="N88" s="10"/>
      <c r="O88" s="6"/>
      <c r="P88" s="6"/>
      <c r="Q88" s="6"/>
      <c r="R88" s="44"/>
    </row>
    <row r="89" spans="1:85" ht="13.5" thickTop="1">
      <c r="A89" s="177"/>
      <c r="B89" s="95"/>
      <c r="C89" s="34"/>
      <c r="D89" s="6"/>
      <c r="E89" s="6"/>
      <c r="F89" s="6"/>
      <c r="G89" s="6"/>
      <c r="H89" s="6"/>
      <c r="I89" s="6"/>
      <c r="J89" s="6"/>
      <c r="K89" s="152"/>
      <c r="L89" s="152"/>
      <c r="M89" s="152"/>
      <c r="N89" s="152"/>
      <c r="O89" s="152"/>
      <c r="P89" s="152"/>
      <c r="Q89" s="6"/>
      <c r="R89" s="44"/>
    </row>
    <row r="90" spans="1:85" s="491" customFormat="1" ht="15" customHeight="1">
      <c r="A90" s="496"/>
      <c r="B90" s="1066" t="s">
        <v>97</v>
      </c>
      <c r="C90" s="1040"/>
      <c r="D90" s="1040"/>
      <c r="E90" s="1040"/>
      <c r="F90" s="1041"/>
      <c r="G90" s="828"/>
      <c r="H90" s="829"/>
      <c r="I90" s="829"/>
      <c r="J90" s="829"/>
      <c r="K90" s="829"/>
      <c r="L90" s="829"/>
      <c r="M90" s="542"/>
      <c r="N90" s="542"/>
      <c r="O90" s="542"/>
      <c r="P90" s="542"/>
      <c r="Q90" s="1058"/>
      <c r="R90" s="1059"/>
      <c r="S90" s="490"/>
      <c r="T90" s="490"/>
      <c r="U90" s="490"/>
      <c r="V90" s="490"/>
      <c r="W90" s="490"/>
      <c r="X90" s="490"/>
      <c r="Y90" s="490"/>
      <c r="Z90" s="490"/>
      <c r="AA90" s="490"/>
      <c r="AB90" s="490"/>
      <c r="AC90" s="490"/>
      <c r="AD90" s="490"/>
      <c r="AE90" s="490"/>
      <c r="AF90" s="490"/>
    </row>
    <row r="91" spans="1:85" s="491" customFormat="1" ht="15.75">
      <c r="A91" s="497"/>
      <c r="B91" s="1067" t="s">
        <v>425</v>
      </c>
      <c r="C91" s="1051"/>
      <c r="D91" s="1051"/>
      <c r="E91" s="1051"/>
      <c r="F91" s="1052"/>
      <c r="G91" s="809" t="s">
        <v>202</v>
      </c>
      <c r="H91" s="830"/>
      <c r="I91" s="830"/>
      <c r="J91" s="830"/>
      <c r="K91" s="830"/>
      <c r="L91" s="830"/>
      <c r="M91" s="490"/>
      <c r="N91" s="490"/>
      <c r="O91" s="490"/>
      <c r="P91" s="543"/>
      <c r="Q91" s="544"/>
      <c r="R91" s="545"/>
      <c r="S91" s="490"/>
      <c r="T91" s="490"/>
      <c r="U91" s="490"/>
      <c r="V91" s="490"/>
      <c r="W91" s="490"/>
      <c r="X91" s="490"/>
      <c r="Y91" s="490"/>
      <c r="Z91" s="490"/>
      <c r="AA91" s="490"/>
      <c r="AB91" s="490"/>
      <c r="AC91" s="490"/>
      <c r="AD91" s="490"/>
      <c r="AE91" s="490"/>
      <c r="AF91" s="490"/>
      <c r="AG91" s="490"/>
      <c r="AH91" s="490"/>
      <c r="AI91" s="490"/>
      <c r="AJ91" s="490"/>
      <c r="AK91" s="490"/>
      <c r="AL91" s="490"/>
      <c r="AM91" s="490"/>
      <c r="AN91" s="490"/>
      <c r="AO91" s="490"/>
      <c r="AP91" s="490"/>
      <c r="AQ91" s="490"/>
      <c r="AR91" s="490"/>
      <c r="AS91" s="490"/>
      <c r="AT91" s="490"/>
      <c r="AU91" s="490"/>
      <c r="AV91" s="490"/>
      <c r="AW91" s="490"/>
      <c r="AX91" s="490"/>
      <c r="AY91" s="490"/>
      <c r="AZ91" s="490"/>
      <c r="BA91" s="490"/>
      <c r="BB91" s="490"/>
      <c r="BC91" s="490"/>
      <c r="BD91" s="490"/>
      <c r="BE91" s="490"/>
      <c r="BF91" s="490"/>
      <c r="BG91" s="490"/>
      <c r="BH91" s="490"/>
      <c r="BI91" s="490"/>
      <c r="BJ91" s="490"/>
      <c r="BK91" s="490"/>
      <c r="BL91" s="490"/>
      <c r="BM91" s="490"/>
      <c r="BN91" s="490"/>
      <c r="BO91" s="490"/>
      <c r="BP91" s="490"/>
      <c r="BQ91" s="490"/>
      <c r="BR91" s="490"/>
      <c r="BS91" s="490"/>
      <c r="BT91" s="490"/>
      <c r="BU91" s="490"/>
      <c r="BV91" s="490"/>
      <c r="BW91" s="490"/>
      <c r="BX91" s="490"/>
      <c r="BY91" s="490"/>
      <c r="BZ91" s="490"/>
      <c r="CA91" s="490"/>
      <c r="CB91" s="490"/>
      <c r="CC91" s="490"/>
      <c r="CD91" s="490"/>
      <c r="CE91" s="490"/>
      <c r="CF91" s="490"/>
      <c r="CG91" s="490"/>
    </row>
    <row r="92" spans="1:85" ht="13.5" thickBot="1">
      <c r="A92" s="172"/>
      <c r="B92" s="1068" t="s">
        <v>100</v>
      </c>
      <c r="C92" s="1069"/>
      <c r="D92" s="1069"/>
      <c r="E92" s="1069"/>
      <c r="F92" s="1070"/>
      <c r="G92" s="750"/>
      <c r="H92" s="75"/>
      <c r="I92" s="75"/>
      <c r="J92" s="75"/>
      <c r="K92" s="75"/>
      <c r="L92" s="75"/>
      <c r="M92" s="7"/>
      <c r="N92" s="7"/>
      <c r="O92" s="7"/>
      <c r="P92" s="7"/>
      <c r="Q92" s="7"/>
      <c r="R92" s="53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</row>
    <row r="93" spans="1:85" ht="15">
      <c r="A93" s="172"/>
      <c r="B93" s="1044" t="s">
        <v>101</v>
      </c>
      <c r="C93" s="1045"/>
      <c r="D93" s="84"/>
      <c r="E93" s="84"/>
      <c r="F93" s="84"/>
      <c r="G93" s="137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1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</row>
    <row r="94" spans="1:85" s="491" customFormat="1" ht="15">
      <c r="A94" s="499"/>
      <c r="B94" s="1046" t="s">
        <v>30</v>
      </c>
      <c r="C94" s="1047"/>
      <c r="D94" s="1047"/>
      <c r="E94" s="1047"/>
      <c r="F94" s="1048"/>
      <c r="G94" s="1076" t="s">
        <v>31</v>
      </c>
      <c r="H94" s="1076"/>
      <c r="I94" s="1076"/>
      <c r="J94" s="1076"/>
      <c r="K94" s="1076"/>
      <c r="L94" s="1077"/>
      <c r="M94" s="1077"/>
      <c r="N94" s="542"/>
      <c r="O94" s="831"/>
      <c r="P94" s="831"/>
      <c r="Q94" s="831"/>
      <c r="R94" s="495"/>
      <c r="S94" s="490"/>
      <c r="T94" s="490"/>
      <c r="U94" s="490"/>
      <c r="V94" s="490"/>
      <c r="W94" s="490"/>
      <c r="X94" s="490"/>
      <c r="Y94" s="490"/>
      <c r="Z94" s="490"/>
      <c r="AA94" s="490"/>
    </row>
    <row r="95" spans="1:85" s="491" customFormat="1" ht="33.75">
      <c r="A95" s="499"/>
      <c r="B95" s="814" t="s">
        <v>214</v>
      </c>
      <c r="C95" s="1078" t="s">
        <v>215</v>
      </c>
      <c r="D95" s="1079"/>
      <c r="E95" s="1079"/>
      <c r="F95" s="1080"/>
      <c r="G95" s="786" t="s">
        <v>561</v>
      </c>
      <c r="H95" s="814" t="s">
        <v>32</v>
      </c>
      <c r="I95" s="814" t="s">
        <v>208</v>
      </c>
      <c r="J95" s="814" t="s">
        <v>207</v>
      </c>
      <c r="K95" s="809" t="s">
        <v>21</v>
      </c>
      <c r="L95" s="809" t="s">
        <v>22</v>
      </c>
      <c r="M95" s="809" t="s">
        <v>23</v>
      </c>
      <c r="N95" s="832"/>
      <c r="O95" s="543"/>
      <c r="P95" s="490"/>
      <c r="Q95" s="490"/>
      <c r="R95" s="495"/>
      <c r="S95" s="490"/>
      <c r="T95" s="490"/>
      <c r="U95" s="490"/>
      <c r="V95" s="490"/>
      <c r="W95" s="490"/>
      <c r="X95" s="490"/>
      <c r="Y95" s="490"/>
      <c r="Z95" s="490"/>
      <c r="AA95" s="490"/>
      <c r="AB95" s="490"/>
      <c r="AC95" s="490"/>
      <c r="AD95" s="490"/>
      <c r="AE95" s="490"/>
      <c r="AF95" s="490"/>
      <c r="AG95" s="490"/>
      <c r="AH95" s="490"/>
      <c r="AI95" s="490"/>
      <c r="AJ95" s="490"/>
      <c r="AK95" s="490"/>
      <c r="AL95" s="490"/>
      <c r="AM95" s="490"/>
      <c r="AN95" s="490"/>
      <c r="AO95" s="490"/>
      <c r="AP95" s="490"/>
      <c r="AQ95" s="490"/>
      <c r="AR95" s="490"/>
      <c r="AS95" s="490"/>
      <c r="AT95" s="490"/>
      <c r="AU95" s="490"/>
      <c r="AV95" s="490"/>
      <c r="AW95" s="490"/>
      <c r="AX95" s="490"/>
      <c r="AY95" s="490"/>
      <c r="AZ95" s="490"/>
      <c r="BA95" s="490"/>
      <c r="BB95" s="490"/>
      <c r="BC95" s="490"/>
      <c r="BD95" s="490"/>
      <c r="BE95" s="490"/>
      <c r="BF95" s="490"/>
      <c r="BG95" s="490"/>
      <c r="BH95" s="490"/>
      <c r="BI95" s="490"/>
      <c r="BJ95" s="490"/>
      <c r="BK95" s="490"/>
      <c r="BL95" s="490"/>
      <c r="BM95" s="490"/>
      <c r="BN95" s="490"/>
      <c r="BO95" s="490"/>
      <c r="BP95" s="490"/>
      <c r="BQ95" s="490"/>
      <c r="BR95" s="490"/>
      <c r="BS95" s="490"/>
      <c r="BT95" s="490"/>
      <c r="BU95" s="490"/>
      <c r="BV95" s="490"/>
      <c r="BW95" s="490"/>
      <c r="BX95" s="490"/>
    </row>
    <row r="96" spans="1:85" s="491" customFormat="1">
      <c r="A96" s="499"/>
      <c r="B96" s="824"/>
      <c r="C96" s="1081"/>
      <c r="D96" s="1082"/>
      <c r="E96" s="1082"/>
      <c r="F96" s="1083"/>
      <c r="G96" s="815"/>
      <c r="H96" s="815"/>
      <c r="I96" s="815"/>
      <c r="J96" s="815"/>
      <c r="K96" s="821"/>
      <c r="L96" s="550" t="s">
        <v>364</v>
      </c>
      <c r="M96" s="833" t="s">
        <v>364</v>
      </c>
      <c r="N96" s="550"/>
      <c r="O96" s="543"/>
      <c r="P96" s="490"/>
      <c r="Q96" s="490"/>
      <c r="R96" s="495"/>
      <c r="S96" s="490"/>
      <c r="T96" s="490"/>
      <c r="U96" s="490"/>
      <c r="V96" s="490"/>
      <c r="W96" s="490"/>
      <c r="X96" s="490"/>
      <c r="Y96" s="490"/>
      <c r="Z96" s="490"/>
      <c r="AA96" s="490"/>
      <c r="AB96" s="490"/>
      <c r="AC96" s="490"/>
      <c r="AD96" s="490"/>
      <c r="AE96" s="490"/>
      <c r="AF96" s="490"/>
      <c r="AG96" s="490"/>
      <c r="AH96" s="490"/>
      <c r="AI96" s="490"/>
      <c r="AJ96" s="490"/>
      <c r="AK96" s="490"/>
      <c r="AL96" s="490"/>
      <c r="AM96" s="490"/>
      <c r="AN96" s="490"/>
      <c r="AO96" s="490"/>
      <c r="AP96" s="490"/>
      <c r="AQ96" s="490"/>
      <c r="AR96" s="490"/>
      <c r="AS96" s="490"/>
      <c r="AT96" s="490"/>
      <c r="AU96" s="490"/>
      <c r="AV96" s="490"/>
      <c r="AW96" s="490"/>
      <c r="AX96" s="490"/>
      <c r="AY96" s="490"/>
      <c r="AZ96" s="490"/>
      <c r="BA96" s="490"/>
      <c r="BB96" s="490"/>
      <c r="BC96" s="490"/>
      <c r="BD96" s="490"/>
      <c r="BE96" s="490"/>
      <c r="BF96" s="490"/>
      <c r="BG96" s="490"/>
      <c r="BH96" s="490"/>
      <c r="BI96" s="490"/>
      <c r="BJ96" s="490"/>
      <c r="BK96" s="490"/>
      <c r="BL96" s="490"/>
      <c r="BM96" s="490"/>
      <c r="BN96" s="490"/>
      <c r="BO96" s="490"/>
      <c r="BP96" s="490"/>
      <c r="BQ96" s="490"/>
      <c r="BR96" s="490"/>
      <c r="BS96" s="490"/>
      <c r="BT96" s="490"/>
      <c r="BU96" s="490"/>
      <c r="BV96" s="490"/>
      <c r="BW96" s="490"/>
      <c r="BX96" s="490"/>
    </row>
    <row r="97" spans="1:85">
      <c r="A97" s="172"/>
      <c r="B97" s="883"/>
      <c r="C97" s="1063"/>
      <c r="D97" s="1064"/>
      <c r="E97" s="1064"/>
      <c r="F97" s="1065"/>
      <c r="G97" s="885"/>
      <c r="H97" s="755"/>
      <c r="I97" s="755"/>
      <c r="J97" s="755"/>
      <c r="K97" s="102">
        <f>SUM(H97:J97)</f>
        <v>0</v>
      </c>
      <c r="L97" s="901"/>
      <c r="M97" s="902"/>
      <c r="N97" s="90"/>
      <c r="O97" s="6"/>
      <c r="P97" s="6"/>
      <c r="Q97" s="6"/>
      <c r="R97" s="44"/>
      <c r="S97" s="6"/>
      <c r="T97" s="6"/>
      <c r="U97" s="6"/>
      <c r="V97" s="6"/>
      <c r="W97" s="6"/>
    </row>
    <row r="98" spans="1:85">
      <c r="A98" s="172"/>
      <c r="B98" s="886"/>
      <c r="C98" s="1063"/>
      <c r="D98" s="1064"/>
      <c r="E98" s="1064"/>
      <c r="F98" s="1065"/>
      <c r="G98" s="885"/>
      <c r="H98" s="755"/>
      <c r="I98" s="755"/>
      <c r="J98" s="755"/>
      <c r="K98" s="102">
        <f>SUM(H98:J98)</f>
        <v>0</v>
      </c>
      <c r="L98" s="901"/>
      <c r="M98" s="902"/>
      <c r="N98" s="90"/>
      <c r="O98" s="6"/>
      <c r="P98" s="6"/>
      <c r="Q98" s="6"/>
      <c r="R98" s="44"/>
    </row>
    <row r="99" spans="1:85">
      <c r="A99" s="172"/>
      <c r="B99" s="883"/>
      <c r="C99" s="1063"/>
      <c r="D99" s="1064"/>
      <c r="E99" s="1064"/>
      <c r="F99" s="1065"/>
      <c r="G99" s="885"/>
      <c r="H99" s="755"/>
      <c r="I99" s="755"/>
      <c r="J99" s="755"/>
      <c r="K99" s="102">
        <f>SUM(H99:J99)</f>
        <v>0</v>
      </c>
      <c r="L99" s="901"/>
      <c r="M99" s="902"/>
      <c r="N99" s="90"/>
      <c r="O99" s="6"/>
      <c r="P99" s="6"/>
      <c r="Q99" s="6"/>
      <c r="R99" s="44"/>
    </row>
    <row r="100" spans="1:85">
      <c r="A100" s="174"/>
      <c r="B100" s="883"/>
      <c r="C100" s="1063"/>
      <c r="D100" s="1064"/>
      <c r="E100" s="1064"/>
      <c r="F100" s="1065"/>
      <c r="G100" s="887"/>
      <c r="H100" s="755"/>
      <c r="I100" s="755"/>
      <c r="J100" s="755"/>
      <c r="K100" s="102">
        <f>SUM(H100:J100)</f>
        <v>0</v>
      </c>
      <c r="L100" s="901"/>
      <c r="M100" s="902"/>
      <c r="N100" s="90"/>
      <c r="O100" s="6"/>
      <c r="P100" s="6"/>
      <c r="Q100" s="6"/>
      <c r="R100" s="44"/>
    </row>
    <row r="101" spans="1:85" ht="8.1" customHeight="1">
      <c r="A101" s="175"/>
      <c r="B101" s="5"/>
      <c r="C101" s="86"/>
      <c r="D101" s="86"/>
      <c r="E101" s="95"/>
      <c r="F101" s="95"/>
      <c r="G101" s="95"/>
      <c r="H101" s="147"/>
      <c r="I101" s="147"/>
      <c r="J101" s="147"/>
      <c r="K101" s="103"/>
      <c r="L101" s="4"/>
      <c r="M101" s="4"/>
      <c r="N101" s="4"/>
      <c r="O101" s="6"/>
      <c r="P101" s="6"/>
      <c r="Q101" s="6"/>
      <c r="R101" s="44"/>
    </row>
    <row r="102" spans="1:85" ht="13.5" thickBot="1">
      <c r="A102" s="177"/>
      <c r="B102" s="34"/>
      <c r="C102" s="87"/>
      <c r="D102" s="6"/>
      <c r="E102" s="6"/>
      <c r="F102" s="6"/>
      <c r="G102" s="6"/>
      <c r="H102" s="178">
        <f>SUM(H97:H100)</f>
        <v>0</v>
      </c>
      <c r="I102" s="179">
        <f>SUM(I97:I100)</f>
        <v>0</v>
      </c>
      <c r="J102" s="179">
        <f>SUM(J97:J100)</f>
        <v>0</v>
      </c>
      <c r="K102" s="107">
        <f>SUM(K97:K100)</f>
        <v>0</v>
      </c>
      <c r="L102" s="10"/>
      <c r="M102" s="10"/>
      <c r="N102" s="10"/>
      <c r="O102" s="6"/>
      <c r="P102" s="6"/>
      <c r="Q102" s="6"/>
      <c r="R102" s="44"/>
    </row>
    <row r="103" spans="1:85" ht="13.5" thickTop="1">
      <c r="A103" s="177"/>
      <c r="B103" s="95"/>
      <c r="C103" s="34"/>
      <c r="D103" s="6"/>
      <c r="E103" s="6"/>
      <c r="F103" s="6"/>
      <c r="G103" s="6"/>
      <c r="H103" s="6"/>
      <c r="I103" s="6"/>
      <c r="J103" s="6"/>
      <c r="K103" s="152"/>
      <c r="L103" s="152"/>
      <c r="M103" s="152"/>
      <c r="N103" s="152"/>
      <c r="O103" s="152"/>
      <c r="P103" s="152"/>
      <c r="Q103" s="152"/>
      <c r="R103" s="44"/>
    </row>
    <row r="104" spans="1:85" s="491" customFormat="1" ht="15" customHeight="1">
      <c r="A104" s="496"/>
      <c r="B104" s="1066" t="s">
        <v>97</v>
      </c>
      <c r="C104" s="1040"/>
      <c r="D104" s="1040"/>
      <c r="E104" s="1040"/>
      <c r="F104" s="1041"/>
      <c r="G104" s="828"/>
      <c r="H104" s="829"/>
      <c r="I104" s="829"/>
      <c r="J104" s="829"/>
      <c r="K104" s="829"/>
      <c r="L104" s="829"/>
      <c r="M104" s="542"/>
      <c r="N104" s="542"/>
      <c r="O104" s="542"/>
      <c r="P104" s="1058"/>
      <c r="Q104" s="1058"/>
      <c r="R104" s="495"/>
      <c r="S104" s="490"/>
      <c r="T104" s="490"/>
      <c r="U104" s="490"/>
      <c r="V104" s="490"/>
      <c r="W104" s="490"/>
      <c r="X104" s="490"/>
      <c r="Y104" s="490"/>
      <c r="Z104" s="490"/>
      <c r="AA104" s="490"/>
      <c r="AB104" s="490"/>
      <c r="AC104" s="490"/>
      <c r="AD104" s="490"/>
      <c r="AE104" s="490"/>
    </row>
    <row r="105" spans="1:85" s="491" customFormat="1" ht="15.75">
      <c r="A105" s="497"/>
      <c r="B105" s="1067" t="s">
        <v>426</v>
      </c>
      <c r="C105" s="1051"/>
      <c r="D105" s="1051"/>
      <c r="E105" s="1051"/>
      <c r="F105" s="1052"/>
      <c r="G105" s="809" t="s">
        <v>202</v>
      </c>
      <c r="H105" s="830"/>
      <c r="I105" s="830"/>
      <c r="J105" s="830"/>
      <c r="K105" s="830"/>
      <c r="L105" s="830"/>
      <c r="M105" s="490"/>
      <c r="N105" s="490"/>
      <c r="O105" s="490"/>
      <c r="P105" s="543"/>
      <c r="Q105" s="544"/>
      <c r="R105" s="545"/>
      <c r="S105" s="490"/>
      <c r="T105" s="490"/>
      <c r="U105" s="490"/>
      <c r="V105" s="490"/>
      <c r="W105" s="490"/>
      <c r="X105" s="490"/>
      <c r="Y105" s="490"/>
      <c r="Z105" s="490"/>
      <c r="AA105" s="490"/>
      <c r="AB105" s="490"/>
      <c r="AC105" s="490"/>
      <c r="AD105" s="490"/>
      <c r="AE105" s="490"/>
      <c r="AF105" s="490"/>
      <c r="AG105" s="490"/>
      <c r="AH105" s="490"/>
      <c r="AI105" s="490"/>
      <c r="AJ105" s="490"/>
      <c r="AK105" s="490"/>
      <c r="AL105" s="490"/>
      <c r="AM105" s="490"/>
      <c r="AN105" s="490"/>
      <c r="AO105" s="490"/>
      <c r="AP105" s="490"/>
      <c r="AQ105" s="490"/>
      <c r="AR105" s="490"/>
      <c r="AS105" s="490"/>
      <c r="AT105" s="490"/>
      <c r="AU105" s="490"/>
      <c r="AV105" s="490"/>
      <c r="AW105" s="490"/>
      <c r="AX105" s="490"/>
      <c r="AY105" s="490"/>
      <c r="AZ105" s="490"/>
      <c r="BA105" s="490"/>
      <c r="BB105" s="490"/>
      <c r="BC105" s="490"/>
      <c r="BD105" s="490"/>
      <c r="BE105" s="490"/>
      <c r="BF105" s="490"/>
      <c r="BG105" s="490"/>
      <c r="BH105" s="490"/>
      <c r="BI105" s="490"/>
      <c r="BJ105" s="490"/>
      <c r="BK105" s="490"/>
      <c r="BL105" s="490"/>
      <c r="BM105" s="490"/>
      <c r="BN105" s="490"/>
      <c r="BO105" s="490"/>
      <c r="BP105" s="490"/>
      <c r="BQ105" s="490"/>
      <c r="BR105" s="490"/>
      <c r="BS105" s="490"/>
      <c r="BT105" s="490"/>
      <c r="BU105" s="490"/>
      <c r="BV105" s="490"/>
      <c r="BW105" s="490"/>
      <c r="BX105" s="490"/>
      <c r="BY105" s="490"/>
      <c r="BZ105" s="490"/>
      <c r="CA105" s="490"/>
      <c r="CB105" s="490"/>
      <c r="CC105" s="490"/>
      <c r="CD105" s="490"/>
      <c r="CE105" s="490"/>
      <c r="CF105" s="490"/>
      <c r="CG105" s="490"/>
    </row>
    <row r="106" spans="1:85" ht="13.5" thickBot="1">
      <c r="A106" s="172"/>
      <c r="B106" s="1068" t="s">
        <v>100</v>
      </c>
      <c r="C106" s="1069"/>
      <c r="D106" s="1069"/>
      <c r="E106" s="1069"/>
      <c r="F106" s="1070"/>
      <c r="G106" s="750"/>
      <c r="H106" s="75"/>
      <c r="I106" s="75"/>
      <c r="J106" s="75"/>
      <c r="K106" s="75"/>
      <c r="L106" s="75"/>
      <c r="M106" s="7"/>
      <c r="N106" s="7"/>
      <c r="O106" s="7"/>
      <c r="P106" s="7"/>
      <c r="Q106" s="7"/>
      <c r="R106" s="53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</row>
    <row r="107" spans="1:85" ht="15">
      <c r="A107" s="172"/>
      <c r="B107" s="1044" t="s">
        <v>101</v>
      </c>
      <c r="C107" s="1045"/>
      <c r="D107" s="84"/>
      <c r="E107" s="84"/>
      <c r="F107" s="84"/>
      <c r="G107" s="137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1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</row>
    <row r="108" spans="1:85" s="491" customFormat="1" ht="15">
      <c r="A108" s="499"/>
      <c r="B108" s="1046" t="s">
        <v>30</v>
      </c>
      <c r="C108" s="1047"/>
      <c r="D108" s="1047"/>
      <c r="E108" s="1047"/>
      <c r="F108" s="1048"/>
      <c r="G108" s="1076" t="s">
        <v>31</v>
      </c>
      <c r="H108" s="1076"/>
      <c r="I108" s="1076"/>
      <c r="J108" s="1076"/>
      <c r="K108" s="1076"/>
      <c r="L108" s="1077"/>
      <c r="M108" s="1077"/>
      <c r="N108" s="542"/>
      <c r="O108" s="542"/>
      <c r="P108" s="831"/>
      <c r="Q108" s="831"/>
      <c r="R108" s="549"/>
      <c r="S108" s="490"/>
      <c r="T108" s="490"/>
      <c r="U108" s="490"/>
      <c r="V108" s="490"/>
      <c r="W108" s="490"/>
      <c r="X108" s="490"/>
      <c r="Y108" s="490"/>
      <c r="Z108" s="490"/>
      <c r="AA108" s="490"/>
      <c r="AB108" s="490"/>
    </row>
    <row r="109" spans="1:85" s="491" customFormat="1" ht="33.75">
      <c r="A109" s="499"/>
      <c r="B109" s="814" t="s">
        <v>214</v>
      </c>
      <c r="C109" s="1078" t="s">
        <v>215</v>
      </c>
      <c r="D109" s="1079"/>
      <c r="E109" s="1079"/>
      <c r="F109" s="1080"/>
      <c r="G109" s="786" t="s">
        <v>561</v>
      </c>
      <c r="H109" s="814" t="s">
        <v>32</v>
      </c>
      <c r="I109" s="814" t="s">
        <v>208</v>
      </c>
      <c r="J109" s="814" t="s">
        <v>207</v>
      </c>
      <c r="K109" s="809" t="s">
        <v>21</v>
      </c>
      <c r="L109" s="809" t="s">
        <v>22</v>
      </c>
      <c r="M109" s="809" t="s">
        <v>23</v>
      </c>
      <c r="N109" s="832"/>
      <c r="O109" s="543"/>
      <c r="P109" s="543"/>
      <c r="Q109" s="490"/>
      <c r="R109" s="495"/>
      <c r="S109" s="490"/>
      <c r="T109" s="490"/>
      <c r="U109" s="490"/>
      <c r="V109" s="490"/>
      <c r="W109" s="490"/>
      <c r="X109" s="490"/>
      <c r="Y109" s="490"/>
      <c r="Z109" s="490"/>
      <c r="AA109" s="490"/>
      <c r="AB109" s="490"/>
      <c r="AC109" s="490"/>
      <c r="AD109" s="490"/>
      <c r="AE109" s="490"/>
      <c r="AF109" s="490"/>
      <c r="AG109" s="490"/>
      <c r="AH109" s="490"/>
      <c r="AI109" s="490"/>
      <c r="AJ109" s="490"/>
      <c r="AK109" s="490"/>
      <c r="AL109" s="490"/>
      <c r="AM109" s="490"/>
      <c r="AN109" s="490"/>
      <c r="AO109" s="490"/>
      <c r="AP109" s="490"/>
      <c r="AQ109" s="490"/>
      <c r="AR109" s="490"/>
      <c r="AS109" s="490"/>
      <c r="AT109" s="490"/>
      <c r="AU109" s="490"/>
      <c r="AV109" s="490"/>
      <c r="AW109" s="490"/>
      <c r="AX109" s="490"/>
      <c r="AY109" s="490"/>
      <c r="AZ109" s="490"/>
      <c r="BA109" s="490"/>
      <c r="BB109" s="490"/>
      <c r="BC109" s="490"/>
      <c r="BD109" s="490"/>
      <c r="BE109" s="490"/>
      <c r="BF109" s="490"/>
      <c r="BG109" s="490"/>
      <c r="BH109" s="490"/>
      <c r="BI109" s="490"/>
      <c r="BJ109" s="490"/>
      <c r="BK109" s="490"/>
      <c r="BL109" s="490"/>
      <c r="BM109" s="490"/>
      <c r="BN109" s="490"/>
      <c r="BO109" s="490"/>
      <c r="BP109" s="490"/>
      <c r="BQ109" s="490"/>
      <c r="BR109" s="490"/>
      <c r="BS109" s="490"/>
      <c r="BT109" s="490"/>
      <c r="BU109" s="490"/>
      <c r="BV109" s="490"/>
      <c r="BW109" s="490"/>
      <c r="BX109" s="490"/>
      <c r="BY109" s="490"/>
    </row>
    <row r="110" spans="1:85" s="491" customFormat="1">
      <c r="A110" s="499"/>
      <c r="B110" s="824"/>
      <c r="C110" s="1081"/>
      <c r="D110" s="1082"/>
      <c r="E110" s="1082"/>
      <c r="F110" s="1083"/>
      <c r="G110" s="815"/>
      <c r="H110" s="815"/>
      <c r="I110" s="815"/>
      <c r="J110" s="815"/>
      <c r="K110" s="821"/>
      <c r="L110" s="550" t="s">
        <v>364</v>
      </c>
      <c r="M110" s="833" t="s">
        <v>364</v>
      </c>
      <c r="N110" s="550"/>
      <c r="O110" s="543"/>
      <c r="P110" s="543"/>
      <c r="Q110" s="490"/>
      <c r="R110" s="495"/>
      <c r="S110" s="490"/>
      <c r="T110" s="490"/>
      <c r="U110" s="490"/>
      <c r="V110" s="490"/>
      <c r="W110" s="490"/>
      <c r="X110" s="490"/>
      <c r="Y110" s="490"/>
      <c r="Z110" s="490"/>
      <c r="AA110" s="490"/>
      <c r="AB110" s="490"/>
      <c r="AC110" s="490"/>
      <c r="AD110" s="490"/>
      <c r="AE110" s="490"/>
      <c r="AF110" s="490"/>
      <c r="AG110" s="490"/>
      <c r="AH110" s="490"/>
      <c r="AI110" s="490"/>
      <c r="AJ110" s="490"/>
      <c r="AK110" s="490"/>
      <c r="AL110" s="490"/>
      <c r="AM110" s="490"/>
      <c r="AN110" s="490"/>
      <c r="AO110" s="490"/>
      <c r="AP110" s="490"/>
      <c r="AQ110" s="490"/>
      <c r="AR110" s="490"/>
      <c r="AS110" s="490"/>
      <c r="AT110" s="490"/>
      <c r="AU110" s="490"/>
      <c r="AV110" s="490"/>
      <c r="AW110" s="490"/>
      <c r="AX110" s="490"/>
      <c r="AY110" s="490"/>
      <c r="AZ110" s="490"/>
      <c r="BA110" s="490"/>
      <c r="BB110" s="490"/>
      <c r="BC110" s="490"/>
      <c r="BD110" s="490"/>
      <c r="BE110" s="490"/>
      <c r="BF110" s="490"/>
      <c r="BG110" s="490"/>
      <c r="BH110" s="490"/>
      <c r="BI110" s="490"/>
      <c r="BJ110" s="490"/>
      <c r="BK110" s="490"/>
      <c r="BL110" s="490"/>
      <c r="BM110" s="490"/>
      <c r="BN110" s="490"/>
      <c r="BO110" s="490"/>
      <c r="BP110" s="490"/>
      <c r="BQ110" s="490"/>
      <c r="BR110" s="490"/>
      <c r="BS110" s="490"/>
      <c r="BT110" s="490"/>
      <c r="BU110" s="490"/>
      <c r="BV110" s="490"/>
      <c r="BW110" s="490"/>
      <c r="BX110" s="490"/>
      <c r="BY110" s="490"/>
    </row>
    <row r="111" spans="1:85">
      <c r="A111" s="172"/>
      <c r="B111" s="883"/>
      <c r="C111" s="1063"/>
      <c r="D111" s="1064"/>
      <c r="E111" s="1064"/>
      <c r="F111" s="1065"/>
      <c r="G111" s="885"/>
      <c r="H111" s="755"/>
      <c r="I111" s="755"/>
      <c r="J111" s="755"/>
      <c r="K111" s="102">
        <f>SUM(H111:J111)</f>
        <v>0</v>
      </c>
      <c r="L111" s="901"/>
      <c r="M111" s="902"/>
      <c r="N111" s="90"/>
      <c r="O111" s="6"/>
      <c r="P111" s="6"/>
      <c r="Q111" s="6"/>
      <c r="R111" s="44"/>
      <c r="S111" s="6"/>
      <c r="T111" s="6"/>
      <c r="U111" s="6"/>
      <c r="V111" s="6"/>
      <c r="W111" s="6"/>
      <c r="X111" s="6"/>
    </row>
    <row r="112" spans="1:85">
      <c r="A112" s="172"/>
      <c r="B112" s="886"/>
      <c r="C112" s="1063"/>
      <c r="D112" s="1064"/>
      <c r="E112" s="1064"/>
      <c r="F112" s="1065"/>
      <c r="G112" s="885"/>
      <c r="H112" s="755"/>
      <c r="I112" s="755"/>
      <c r="J112" s="755"/>
      <c r="K112" s="102">
        <f>SUM(H112:J112)</f>
        <v>0</v>
      </c>
      <c r="L112" s="901"/>
      <c r="M112" s="902"/>
      <c r="N112" s="90"/>
      <c r="O112" s="6"/>
      <c r="P112" s="6"/>
      <c r="Q112" s="6"/>
      <c r="R112" s="44"/>
    </row>
    <row r="113" spans="1:85">
      <c r="A113" s="172"/>
      <c r="B113" s="883"/>
      <c r="C113" s="1063"/>
      <c r="D113" s="1064"/>
      <c r="E113" s="1064"/>
      <c r="F113" s="1065"/>
      <c r="G113" s="885"/>
      <c r="H113" s="755"/>
      <c r="I113" s="755"/>
      <c r="J113" s="755"/>
      <c r="K113" s="102">
        <f>SUM(H113:J113)</f>
        <v>0</v>
      </c>
      <c r="L113" s="901"/>
      <c r="M113" s="902"/>
      <c r="N113" s="90"/>
      <c r="O113" s="6"/>
      <c r="P113" s="6"/>
      <c r="Q113" s="6"/>
      <c r="R113" s="44"/>
    </row>
    <row r="114" spans="1:85">
      <c r="A114" s="174"/>
      <c r="B114" s="883"/>
      <c r="C114" s="1063"/>
      <c r="D114" s="1064"/>
      <c r="E114" s="1064"/>
      <c r="F114" s="1065"/>
      <c r="G114" s="887"/>
      <c r="H114" s="755"/>
      <c r="I114" s="755"/>
      <c r="J114" s="755"/>
      <c r="K114" s="102">
        <f>SUM(H114:J114)</f>
        <v>0</v>
      </c>
      <c r="L114" s="901"/>
      <c r="M114" s="902"/>
      <c r="N114" s="90"/>
      <c r="O114" s="180"/>
      <c r="P114" s="6"/>
      <c r="Q114" s="6"/>
      <c r="R114" s="44"/>
    </row>
    <row r="115" spans="1:85" ht="8.1" customHeight="1">
      <c r="A115" s="175"/>
      <c r="B115" s="5"/>
      <c r="C115" s="86"/>
      <c r="D115" s="86"/>
      <c r="E115" s="95"/>
      <c r="F115" s="95"/>
      <c r="G115" s="95"/>
      <c r="H115" s="147"/>
      <c r="I115" s="147"/>
      <c r="J115" s="147"/>
      <c r="K115" s="103"/>
      <c r="L115" s="4"/>
      <c r="M115" s="4"/>
      <c r="N115" s="4"/>
      <c r="O115" s="6"/>
      <c r="P115" s="6"/>
      <c r="Q115" s="6"/>
      <c r="R115" s="44"/>
    </row>
    <row r="116" spans="1:85" ht="13.5" thickBot="1">
      <c r="A116" s="177"/>
      <c r="B116" s="34"/>
      <c r="C116" s="87"/>
      <c r="D116" s="6"/>
      <c r="E116" s="6"/>
      <c r="F116" s="6"/>
      <c r="G116" s="6"/>
      <c r="H116" s="178">
        <f>SUM(H111:H114)</f>
        <v>0</v>
      </c>
      <c r="I116" s="179">
        <f>SUM(I111:I114)</f>
        <v>0</v>
      </c>
      <c r="J116" s="179">
        <f>SUM(J111:J114)</f>
        <v>0</v>
      </c>
      <c r="K116" s="107">
        <f>SUM(K111:K114)</f>
        <v>0</v>
      </c>
      <c r="L116" s="10"/>
      <c r="M116" s="10"/>
      <c r="N116" s="10"/>
      <c r="O116" s="35"/>
      <c r="P116" s="6"/>
      <c r="Q116" s="6"/>
      <c r="R116" s="44"/>
    </row>
    <row r="117" spans="1:85" ht="13.5" thickTop="1">
      <c r="A117" s="177"/>
      <c r="B117" s="6"/>
      <c r="C117" s="34"/>
      <c r="D117" s="6"/>
      <c r="E117" s="6"/>
      <c r="F117" s="6"/>
      <c r="G117" s="6"/>
      <c r="H117" s="95"/>
      <c r="I117" s="6"/>
      <c r="J117" s="152"/>
      <c r="K117" s="152"/>
      <c r="L117" s="152"/>
      <c r="M117" s="10"/>
      <c r="N117" s="10"/>
      <c r="O117" s="6"/>
      <c r="P117" s="6"/>
      <c r="Q117" s="6"/>
      <c r="R117" s="44"/>
    </row>
    <row r="118" spans="1:85" s="491" customFormat="1" ht="15" customHeight="1">
      <c r="A118" s="496"/>
      <c r="B118" s="1066" t="s">
        <v>97</v>
      </c>
      <c r="C118" s="1040"/>
      <c r="D118" s="1040"/>
      <c r="E118" s="1040"/>
      <c r="F118" s="1041"/>
      <c r="G118" s="828"/>
      <c r="H118" s="829"/>
      <c r="I118" s="829"/>
      <c r="J118" s="829"/>
      <c r="K118" s="829"/>
      <c r="L118" s="829"/>
      <c r="M118" s="542"/>
      <c r="N118" s="542"/>
      <c r="O118" s="542"/>
      <c r="P118" s="542"/>
      <c r="Q118" s="1058"/>
      <c r="R118" s="1059"/>
      <c r="S118" s="490"/>
      <c r="T118" s="490"/>
      <c r="U118" s="490"/>
      <c r="V118" s="490"/>
      <c r="W118" s="490"/>
      <c r="X118" s="490"/>
      <c r="Y118" s="490"/>
      <c r="Z118" s="490"/>
      <c r="AA118" s="490"/>
      <c r="AB118" s="490"/>
      <c r="AC118" s="490"/>
      <c r="AD118" s="490"/>
      <c r="AE118" s="490"/>
      <c r="AF118" s="490"/>
    </row>
    <row r="119" spans="1:85" s="491" customFormat="1" ht="15.75">
      <c r="A119" s="497"/>
      <c r="B119" s="1067" t="s">
        <v>427</v>
      </c>
      <c r="C119" s="1051"/>
      <c r="D119" s="1051"/>
      <c r="E119" s="1051"/>
      <c r="F119" s="1052"/>
      <c r="G119" s="809" t="s">
        <v>202</v>
      </c>
      <c r="H119" s="830"/>
      <c r="I119" s="830"/>
      <c r="J119" s="830"/>
      <c r="K119" s="830"/>
      <c r="L119" s="830"/>
      <c r="M119" s="490"/>
      <c r="N119" s="490"/>
      <c r="O119" s="490"/>
      <c r="P119" s="543"/>
      <c r="Q119" s="544"/>
      <c r="R119" s="545"/>
      <c r="S119" s="490"/>
      <c r="T119" s="490"/>
      <c r="U119" s="490"/>
      <c r="V119" s="490"/>
      <c r="W119" s="490"/>
      <c r="X119" s="490"/>
      <c r="Y119" s="490"/>
      <c r="Z119" s="490"/>
      <c r="AA119" s="490"/>
      <c r="AB119" s="490"/>
      <c r="AC119" s="490"/>
      <c r="AD119" s="490"/>
      <c r="AE119" s="490"/>
      <c r="AF119" s="490"/>
      <c r="AG119" s="490"/>
      <c r="AH119" s="490"/>
      <c r="AI119" s="490"/>
      <c r="AJ119" s="490"/>
      <c r="AK119" s="490"/>
      <c r="AL119" s="490"/>
      <c r="AM119" s="490"/>
      <c r="AN119" s="490"/>
      <c r="AO119" s="490"/>
      <c r="AP119" s="490"/>
      <c r="AQ119" s="490"/>
      <c r="AR119" s="490"/>
      <c r="AS119" s="490"/>
      <c r="AT119" s="490"/>
      <c r="AU119" s="490"/>
      <c r="AV119" s="490"/>
      <c r="AW119" s="490"/>
      <c r="AX119" s="490"/>
      <c r="AY119" s="490"/>
      <c r="AZ119" s="490"/>
      <c r="BA119" s="490"/>
      <c r="BB119" s="490"/>
      <c r="BC119" s="490"/>
      <c r="BD119" s="490"/>
      <c r="BE119" s="490"/>
      <c r="BF119" s="490"/>
      <c r="BG119" s="490"/>
      <c r="BH119" s="490"/>
      <c r="BI119" s="490"/>
      <c r="BJ119" s="490"/>
      <c r="BK119" s="490"/>
      <c r="BL119" s="490"/>
      <c r="BM119" s="490"/>
      <c r="BN119" s="490"/>
      <c r="BO119" s="490"/>
      <c r="BP119" s="490"/>
      <c r="BQ119" s="490"/>
      <c r="BR119" s="490"/>
      <c r="BS119" s="490"/>
      <c r="BT119" s="490"/>
      <c r="BU119" s="490"/>
      <c r="BV119" s="490"/>
      <c r="BW119" s="490"/>
      <c r="BX119" s="490"/>
      <c r="BY119" s="490"/>
      <c r="BZ119" s="490"/>
      <c r="CA119" s="490"/>
      <c r="CB119" s="490"/>
      <c r="CC119" s="490"/>
      <c r="CD119" s="490"/>
      <c r="CE119" s="490"/>
      <c r="CF119" s="490"/>
      <c r="CG119" s="490"/>
    </row>
    <row r="120" spans="1:85" ht="13.5" thickBot="1">
      <c r="A120" s="172"/>
      <c r="B120" s="1068" t="s">
        <v>100</v>
      </c>
      <c r="C120" s="1069"/>
      <c r="D120" s="1069"/>
      <c r="E120" s="1069"/>
      <c r="F120" s="1070"/>
      <c r="G120" s="750"/>
      <c r="H120" s="75"/>
      <c r="I120" s="75"/>
      <c r="J120" s="75"/>
      <c r="K120" s="75"/>
      <c r="L120" s="75"/>
      <c r="M120" s="7"/>
      <c r="N120" s="7"/>
      <c r="O120" s="7"/>
      <c r="P120" s="7"/>
      <c r="Q120" s="7"/>
      <c r="R120" s="53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</row>
    <row r="121" spans="1:85" ht="15">
      <c r="A121" s="172"/>
      <c r="B121" s="1044" t="s">
        <v>101</v>
      </c>
      <c r="C121" s="1045"/>
      <c r="D121" s="84"/>
      <c r="E121" s="84"/>
      <c r="F121" s="84"/>
      <c r="G121" s="137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1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</row>
    <row r="122" spans="1:85" s="491" customFormat="1" ht="15">
      <c r="A122" s="499"/>
      <c r="B122" s="1046" t="s">
        <v>30</v>
      </c>
      <c r="C122" s="1047"/>
      <c r="D122" s="1047"/>
      <c r="E122" s="1047"/>
      <c r="F122" s="1048"/>
      <c r="G122" s="1076" t="s">
        <v>31</v>
      </c>
      <c r="H122" s="1076"/>
      <c r="I122" s="1076"/>
      <c r="J122" s="1076"/>
      <c r="K122" s="1076"/>
      <c r="L122" s="1077"/>
      <c r="M122" s="1077"/>
      <c r="N122" s="542"/>
      <c r="O122" s="542"/>
      <c r="P122" s="831"/>
      <c r="Q122" s="831"/>
      <c r="R122" s="549"/>
      <c r="S122" s="490"/>
      <c r="T122" s="490"/>
      <c r="U122" s="490"/>
      <c r="V122" s="490"/>
      <c r="W122" s="490"/>
      <c r="X122" s="490"/>
      <c r="Y122" s="490"/>
      <c r="Z122" s="490"/>
      <c r="AA122" s="490"/>
      <c r="AB122" s="490"/>
    </row>
    <row r="123" spans="1:85" s="491" customFormat="1" ht="33.75">
      <c r="A123" s="499"/>
      <c r="B123" s="814" t="s">
        <v>214</v>
      </c>
      <c r="C123" s="1078" t="s">
        <v>215</v>
      </c>
      <c r="D123" s="1079"/>
      <c r="E123" s="1079"/>
      <c r="F123" s="1080"/>
      <c r="G123" s="786" t="s">
        <v>561</v>
      </c>
      <c r="H123" s="814" t="s">
        <v>32</v>
      </c>
      <c r="I123" s="814" t="s">
        <v>208</v>
      </c>
      <c r="J123" s="814" t="s">
        <v>207</v>
      </c>
      <c r="K123" s="809" t="s">
        <v>21</v>
      </c>
      <c r="L123" s="809" t="s">
        <v>22</v>
      </c>
      <c r="M123" s="809" t="s">
        <v>23</v>
      </c>
      <c r="N123" s="832"/>
      <c r="O123" s="543"/>
      <c r="P123" s="543"/>
      <c r="Q123" s="490"/>
      <c r="R123" s="495"/>
      <c r="S123" s="490"/>
      <c r="T123" s="490"/>
      <c r="U123" s="490"/>
      <c r="V123" s="490"/>
      <c r="W123" s="490"/>
      <c r="X123" s="490"/>
      <c r="Y123" s="490"/>
      <c r="Z123" s="490"/>
      <c r="AA123" s="490"/>
      <c r="AB123" s="490"/>
      <c r="AC123" s="490"/>
      <c r="AD123" s="490"/>
      <c r="AE123" s="490"/>
      <c r="AF123" s="490"/>
      <c r="AG123" s="490"/>
      <c r="AH123" s="490"/>
      <c r="AI123" s="490"/>
      <c r="AJ123" s="490"/>
      <c r="AK123" s="490"/>
      <c r="AL123" s="490"/>
      <c r="AM123" s="490"/>
      <c r="AN123" s="490"/>
      <c r="AO123" s="490"/>
      <c r="AP123" s="490"/>
      <c r="AQ123" s="490"/>
      <c r="AR123" s="490"/>
      <c r="AS123" s="490"/>
      <c r="AT123" s="490"/>
      <c r="AU123" s="490"/>
      <c r="AV123" s="490"/>
      <c r="AW123" s="490"/>
      <c r="AX123" s="490"/>
      <c r="AY123" s="490"/>
      <c r="AZ123" s="490"/>
      <c r="BA123" s="490"/>
      <c r="BB123" s="490"/>
      <c r="BC123" s="490"/>
      <c r="BD123" s="490"/>
      <c r="BE123" s="490"/>
      <c r="BF123" s="490"/>
      <c r="BG123" s="490"/>
      <c r="BH123" s="490"/>
      <c r="BI123" s="490"/>
      <c r="BJ123" s="490"/>
      <c r="BK123" s="490"/>
      <c r="BL123" s="490"/>
      <c r="BM123" s="490"/>
      <c r="BN123" s="490"/>
      <c r="BO123" s="490"/>
      <c r="BP123" s="490"/>
      <c r="BQ123" s="490"/>
      <c r="BR123" s="490"/>
      <c r="BS123" s="490"/>
      <c r="BT123" s="490"/>
      <c r="BU123" s="490"/>
      <c r="BV123" s="490"/>
      <c r="BW123" s="490"/>
      <c r="BX123" s="490"/>
      <c r="BY123" s="490"/>
    </row>
    <row r="124" spans="1:85" s="491" customFormat="1">
      <c r="A124" s="499"/>
      <c r="B124" s="824"/>
      <c r="C124" s="1081"/>
      <c r="D124" s="1082"/>
      <c r="E124" s="1082"/>
      <c r="F124" s="1083"/>
      <c r="G124" s="815"/>
      <c r="H124" s="815"/>
      <c r="I124" s="815"/>
      <c r="J124" s="815"/>
      <c r="K124" s="821"/>
      <c r="L124" s="550" t="s">
        <v>364</v>
      </c>
      <c r="M124" s="833" t="s">
        <v>364</v>
      </c>
      <c r="N124" s="550"/>
      <c r="O124" s="543"/>
      <c r="P124" s="543"/>
      <c r="Q124" s="490"/>
      <c r="R124" s="495"/>
      <c r="S124" s="490"/>
      <c r="T124" s="490"/>
      <c r="U124" s="490"/>
      <c r="V124" s="490"/>
      <c r="W124" s="490"/>
      <c r="X124" s="490"/>
      <c r="Y124" s="490"/>
      <c r="Z124" s="490"/>
      <c r="AA124" s="490"/>
      <c r="AB124" s="490"/>
      <c r="AC124" s="490"/>
      <c r="AD124" s="490"/>
      <c r="AE124" s="490"/>
      <c r="AF124" s="490"/>
      <c r="AG124" s="490"/>
      <c r="AH124" s="490"/>
      <c r="AI124" s="490"/>
      <c r="AJ124" s="490"/>
      <c r="AK124" s="490"/>
      <c r="AL124" s="490"/>
      <c r="AM124" s="490"/>
      <c r="AN124" s="490"/>
      <c r="AO124" s="490"/>
      <c r="AP124" s="490"/>
      <c r="AQ124" s="490"/>
      <c r="AR124" s="490"/>
      <c r="AS124" s="490"/>
      <c r="AT124" s="490"/>
      <c r="AU124" s="490"/>
      <c r="AV124" s="490"/>
      <c r="AW124" s="490"/>
      <c r="AX124" s="490"/>
      <c r="AY124" s="490"/>
      <c r="AZ124" s="490"/>
      <c r="BA124" s="490"/>
      <c r="BB124" s="490"/>
      <c r="BC124" s="490"/>
      <c r="BD124" s="490"/>
      <c r="BE124" s="490"/>
      <c r="BF124" s="490"/>
      <c r="BG124" s="490"/>
      <c r="BH124" s="490"/>
      <c r="BI124" s="490"/>
      <c r="BJ124" s="490"/>
      <c r="BK124" s="490"/>
      <c r="BL124" s="490"/>
      <c r="BM124" s="490"/>
      <c r="BN124" s="490"/>
      <c r="BO124" s="490"/>
      <c r="BP124" s="490"/>
      <c r="BQ124" s="490"/>
      <c r="BR124" s="490"/>
      <c r="BS124" s="490"/>
      <c r="BT124" s="490"/>
      <c r="BU124" s="490"/>
      <c r="BV124" s="490"/>
      <c r="BW124" s="490"/>
      <c r="BX124" s="490"/>
      <c r="BY124" s="490"/>
    </row>
    <row r="125" spans="1:85">
      <c r="A125" s="172"/>
      <c r="B125" s="883"/>
      <c r="C125" s="1063"/>
      <c r="D125" s="1064"/>
      <c r="E125" s="1064"/>
      <c r="F125" s="1065"/>
      <c r="G125" s="885"/>
      <c r="H125" s="755"/>
      <c r="I125" s="755"/>
      <c r="J125" s="755"/>
      <c r="K125" s="102">
        <f>SUM(H125:J125)</f>
        <v>0</v>
      </c>
      <c r="L125" s="901"/>
      <c r="M125" s="902"/>
      <c r="N125" s="90"/>
      <c r="O125" s="6"/>
      <c r="P125" s="6"/>
      <c r="Q125" s="6"/>
      <c r="R125" s="44"/>
      <c r="S125" s="6"/>
      <c r="T125" s="6"/>
      <c r="U125" s="6"/>
      <c r="V125" s="6"/>
      <c r="W125" s="6"/>
      <c r="X125" s="6"/>
    </row>
    <row r="126" spans="1:85">
      <c r="A126" s="172"/>
      <c r="B126" s="886"/>
      <c r="C126" s="1063"/>
      <c r="D126" s="1064"/>
      <c r="E126" s="1064"/>
      <c r="F126" s="1065"/>
      <c r="G126" s="885"/>
      <c r="H126" s="755"/>
      <c r="I126" s="755"/>
      <c r="J126" s="755"/>
      <c r="K126" s="102">
        <f>SUM(H126:J126)</f>
        <v>0</v>
      </c>
      <c r="L126" s="901"/>
      <c r="M126" s="902"/>
      <c r="N126" s="90"/>
      <c r="O126" s="6"/>
      <c r="P126" s="6"/>
      <c r="Q126" s="6"/>
      <c r="R126" s="44"/>
    </row>
    <row r="127" spans="1:85">
      <c r="A127" s="172"/>
      <c r="B127" s="883"/>
      <c r="C127" s="1063"/>
      <c r="D127" s="1064"/>
      <c r="E127" s="1064"/>
      <c r="F127" s="1065"/>
      <c r="G127" s="885"/>
      <c r="H127" s="755"/>
      <c r="I127" s="755"/>
      <c r="J127" s="755"/>
      <c r="K127" s="102">
        <f>SUM(H127:J127)</f>
        <v>0</v>
      </c>
      <c r="L127" s="901"/>
      <c r="M127" s="902"/>
      <c r="N127" s="90"/>
      <c r="O127" s="6"/>
      <c r="P127" s="6"/>
      <c r="Q127" s="6"/>
      <c r="R127" s="44"/>
    </row>
    <row r="128" spans="1:85">
      <c r="A128" s="174"/>
      <c r="B128" s="883"/>
      <c r="C128" s="1063"/>
      <c r="D128" s="1064"/>
      <c r="E128" s="1064"/>
      <c r="F128" s="1065"/>
      <c r="G128" s="887"/>
      <c r="H128" s="755"/>
      <c r="I128" s="755"/>
      <c r="J128" s="755"/>
      <c r="K128" s="102">
        <f>SUM(H128:J128)</f>
        <v>0</v>
      </c>
      <c r="L128" s="901"/>
      <c r="M128" s="902"/>
      <c r="N128" s="90"/>
      <c r="O128" s="180"/>
      <c r="P128" s="6"/>
      <c r="Q128" s="6"/>
      <c r="R128" s="44"/>
    </row>
    <row r="129" spans="1:71" ht="8.1" customHeight="1">
      <c r="A129" s="175"/>
      <c r="B129" s="5"/>
      <c r="C129" s="86"/>
      <c r="D129" s="86"/>
      <c r="E129" s="95"/>
      <c r="F129" s="95"/>
      <c r="G129" s="95"/>
      <c r="H129" s="147"/>
      <c r="I129" s="147"/>
      <c r="J129" s="147"/>
      <c r="K129" s="103"/>
      <c r="L129" s="4"/>
      <c r="M129" s="4"/>
      <c r="N129" s="4"/>
      <c r="O129" s="6"/>
      <c r="P129" s="6"/>
      <c r="Q129" s="6"/>
      <c r="R129" s="44"/>
    </row>
    <row r="130" spans="1:71" ht="13.5" thickBot="1">
      <c r="A130" s="177"/>
      <c r="B130" s="34"/>
      <c r="C130" s="87"/>
      <c r="D130" s="6"/>
      <c r="E130" s="6"/>
      <c r="F130" s="6"/>
      <c r="G130" s="6"/>
      <c r="H130" s="178">
        <f>SUM(H125:H128)</f>
        <v>0</v>
      </c>
      <c r="I130" s="179">
        <f>SUM(I125:I128)</f>
        <v>0</v>
      </c>
      <c r="J130" s="179">
        <f>SUM(J125:J128)</f>
        <v>0</v>
      </c>
      <c r="K130" s="107">
        <f>SUM(K125:K128)</f>
        <v>0</v>
      </c>
      <c r="L130" s="10"/>
      <c r="M130" s="10"/>
      <c r="N130" s="10"/>
      <c r="O130" s="35"/>
      <c r="P130" s="6"/>
      <c r="Q130" s="6"/>
      <c r="R130" s="44"/>
    </row>
    <row r="131" spans="1:71" ht="17.25" hidden="1" thickTop="1" thickBot="1">
      <c r="A131" s="186"/>
      <c r="B131" s="51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187"/>
      <c r="P131" s="187"/>
      <c r="Q131" s="187"/>
      <c r="R131" s="50"/>
    </row>
    <row r="132" spans="1:71" ht="13.5" thickTop="1">
      <c r="A132" s="177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44"/>
    </row>
    <row r="133" spans="1:71" s="491" customFormat="1" ht="18">
      <c r="A133" s="808" t="s">
        <v>34</v>
      </c>
      <c r="B133" s="834"/>
      <c r="C133" s="541"/>
      <c r="D133" s="541"/>
      <c r="E133" s="541"/>
      <c r="F133" s="541"/>
      <c r="G133" s="541"/>
      <c r="H133" s="541"/>
      <c r="I133" s="541"/>
      <c r="J133" s="541"/>
      <c r="K133" s="541"/>
      <c r="L133" s="541"/>
      <c r="M133" s="541"/>
      <c r="N133" s="541"/>
      <c r="O133" s="541"/>
      <c r="P133" s="541"/>
      <c r="Q133" s="541"/>
      <c r="R133" s="494"/>
    </row>
    <row r="134" spans="1:71" ht="18" customHeight="1">
      <c r="A134" s="1073" t="s">
        <v>35</v>
      </c>
      <c r="B134" s="1074"/>
      <c r="C134" s="1074"/>
      <c r="D134" s="1074"/>
      <c r="E134" s="1075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44"/>
    </row>
    <row r="135" spans="1:71" s="491" customFormat="1" ht="15">
      <c r="A135" s="499"/>
      <c r="B135" s="1076" t="s">
        <v>30</v>
      </c>
      <c r="C135" s="1076"/>
      <c r="D135" s="1076"/>
      <c r="E135" s="1076"/>
      <c r="F135" s="1076"/>
      <c r="G135" s="835" t="s">
        <v>36</v>
      </c>
      <c r="H135" s="1076" t="s">
        <v>103</v>
      </c>
      <c r="I135" s="1076"/>
      <c r="J135" s="1076"/>
      <c r="K135" s="1076"/>
      <c r="L135" s="1077"/>
      <c r="M135" s="1077"/>
      <c r="N135" s="542"/>
      <c r="O135" s="542"/>
      <c r="P135" s="831"/>
      <c r="Q135" s="831"/>
      <c r="R135" s="549"/>
      <c r="S135" s="490"/>
      <c r="T135" s="490"/>
      <c r="U135" s="490"/>
      <c r="V135" s="490"/>
      <c r="W135" s="490"/>
      <c r="X135" s="490"/>
      <c r="Y135" s="490"/>
      <c r="Z135" s="490"/>
      <c r="AA135" s="490"/>
      <c r="AB135" s="490"/>
    </row>
    <row r="136" spans="1:71" s="491" customFormat="1" ht="33.75">
      <c r="A136" s="499"/>
      <c r="B136" s="814" t="s">
        <v>214</v>
      </c>
      <c r="C136" s="1078" t="s">
        <v>215</v>
      </c>
      <c r="D136" s="1079"/>
      <c r="E136" s="1079"/>
      <c r="F136" s="1080"/>
      <c r="G136" s="809" t="s">
        <v>104</v>
      </c>
      <c r="H136" s="811" t="s">
        <v>105</v>
      </c>
      <c r="I136" s="811" t="s">
        <v>208</v>
      </c>
      <c r="J136" s="811" t="s">
        <v>207</v>
      </c>
      <c r="K136" s="809" t="s">
        <v>21</v>
      </c>
      <c r="L136" s="809" t="s">
        <v>22</v>
      </c>
      <c r="M136" s="809" t="s">
        <v>23</v>
      </c>
      <c r="N136" s="490"/>
      <c r="O136" s="490"/>
      <c r="P136" s="490"/>
      <c r="Q136" s="490"/>
      <c r="R136" s="495"/>
      <c r="S136" s="490"/>
      <c r="T136" s="490"/>
      <c r="U136" s="490"/>
      <c r="V136" s="490"/>
      <c r="W136" s="490"/>
      <c r="X136" s="490"/>
      <c r="Y136" s="490"/>
      <c r="Z136" s="490"/>
      <c r="AA136" s="490"/>
      <c r="AB136" s="490"/>
      <c r="AC136" s="490"/>
      <c r="AD136" s="490"/>
      <c r="AE136" s="490"/>
      <c r="AF136" s="490"/>
      <c r="AG136" s="490"/>
      <c r="AH136" s="490"/>
      <c r="AI136" s="490"/>
      <c r="AJ136" s="490"/>
      <c r="AK136" s="490"/>
      <c r="AL136" s="490"/>
      <c r="AM136" s="490"/>
      <c r="AN136" s="490"/>
      <c r="AO136" s="490"/>
      <c r="AP136" s="490"/>
      <c r="AQ136" s="490"/>
      <c r="AR136" s="490"/>
      <c r="AS136" s="490"/>
      <c r="AT136" s="490"/>
      <c r="AU136" s="490"/>
      <c r="AV136" s="490"/>
      <c r="AW136" s="490"/>
      <c r="AX136" s="490"/>
      <c r="AY136" s="490"/>
      <c r="AZ136" s="490"/>
      <c r="BA136" s="490"/>
      <c r="BB136" s="490"/>
      <c r="BC136" s="490"/>
      <c r="BD136" s="490"/>
      <c r="BE136" s="490"/>
      <c r="BF136" s="490"/>
      <c r="BG136" s="490"/>
      <c r="BH136" s="490"/>
      <c r="BI136" s="490"/>
      <c r="BJ136" s="490"/>
      <c r="BK136" s="490"/>
      <c r="BL136" s="490"/>
      <c r="BM136" s="490"/>
      <c r="BN136" s="490"/>
      <c r="BO136" s="490"/>
      <c r="BP136" s="490"/>
      <c r="BQ136" s="490"/>
      <c r="BR136" s="490"/>
      <c r="BS136" s="490"/>
    </row>
    <row r="137" spans="1:71" s="491" customFormat="1">
      <c r="A137" s="499"/>
      <c r="B137" s="824"/>
      <c r="C137" s="1081"/>
      <c r="D137" s="1082"/>
      <c r="E137" s="1082"/>
      <c r="F137" s="1083"/>
      <c r="G137" s="821"/>
      <c r="H137" s="815"/>
      <c r="I137" s="815"/>
      <c r="J137" s="815"/>
      <c r="K137" s="821"/>
      <c r="L137" s="550" t="s">
        <v>364</v>
      </c>
      <c r="M137" s="833" t="s">
        <v>364</v>
      </c>
      <c r="N137" s="490"/>
      <c r="O137" s="490"/>
      <c r="P137" s="490"/>
      <c r="Q137" s="490"/>
      <c r="R137" s="495"/>
      <c r="S137" s="490"/>
      <c r="T137" s="490"/>
      <c r="U137" s="490"/>
      <c r="V137" s="490"/>
      <c r="W137" s="490"/>
      <c r="X137" s="490"/>
      <c r="Y137" s="490"/>
      <c r="Z137" s="490"/>
      <c r="AA137" s="490"/>
      <c r="AB137" s="490"/>
      <c r="AC137" s="490"/>
      <c r="AD137" s="490"/>
      <c r="AE137" s="490"/>
      <c r="AF137" s="490"/>
      <c r="AG137" s="490"/>
      <c r="AH137" s="490"/>
      <c r="AI137" s="490"/>
      <c r="AJ137" s="490"/>
      <c r="AK137" s="490"/>
      <c r="AL137" s="490"/>
      <c r="AM137" s="490"/>
      <c r="AN137" s="490"/>
      <c r="AO137" s="490"/>
      <c r="AP137" s="490"/>
      <c r="AQ137" s="490"/>
      <c r="AR137" s="490"/>
      <c r="AS137" s="490"/>
      <c r="AT137" s="490"/>
      <c r="AU137" s="490"/>
      <c r="AV137" s="490"/>
      <c r="AW137" s="490"/>
      <c r="AX137" s="490"/>
      <c r="AY137" s="490"/>
      <c r="AZ137" s="490"/>
      <c r="BA137" s="490"/>
      <c r="BB137" s="490"/>
      <c r="BC137" s="490"/>
      <c r="BD137" s="490"/>
      <c r="BE137" s="490"/>
      <c r="BF137" s="490"/>
      <c r="BG137" s="490"/>
      <c r="BH137" s="490"/>
      <c r="BI137" s="490"/>
      <c r="BJ137" s="490"/>
      <c r="BK137" s="490"/>
      <c r="BL137" s="490"/>
      <c r="BM137" s="490"/>
      <c r="BN137" s="490"/>
      <c r="BO137" s="490"/>
      <c r="BP137" s="490"/>
      <c r="BQ137" s="490"/>
      <c r="BR137" s="490"/>
      <c r="BS137" s="490"/>
    </row>
    <row r="138" spans="1:71">
      <c r="A138" s="172"/>
      <c r="B138" s="883"/>
      <c r="C138" s="1084" t="s">
        <v>428</v>
      </c>
      <c r="D138" s="1085"/>
      <c r="E138" s="1085"/>
      <c r="F138" s="1086"/>
      <c r="G138" s="888"/>
      <c r="H138" s="755"/>
      <c r="I138" s="755"/>
      <c r="J138" s="755"/>
      <c r="K138" s="102">
        <f>SUM(H138:J138)</f>
        <v>0</v>
      </c>
      <c r="L138" s="901"/>
      <c r="M138" s="902"/>
      <c r="N138" s="6"/>
      <c r="O138" s="6"/>
      <c r="P138" s="6"/>
      <c r="Q138" s="6"/>
      <c r="R138" s="44"/>
    </row>
    <row r="139" spans="1:71" ht="8.1" customHeight="1">
      <c r="A139" s="175"/>
      <c r="B139" s="5"/>
      <c r="C139" s="86"/>
      <c r="D139" s="86"/>
      <c r="E139" s="95"/>
      <c r="F139" s="95"/>
      <c r="G139" s="103"/>
      <c r="H139" s="147"/>
      <c r="I139" s="147"/>
      <c r="J139" s="147"/>
      <c r="K139" s="103"/>
      <c r="L139" s="4"/>
      <c r="M139" s="4"/>
      <c r="N139" s="6"/>
      <c r="O139" s="6"/>
      <c r="P139" s="6"/>
      <c r="Q139" s="6"/>
      <c r="R139" s="44"/>
    </row>
    <row r="140" spans="1:71" ht="13.5" thickBot="1">
      <c r="A140" s="177"/>
      <c r="B140" s="34"/>
      <c r="C140" s="87"/>
      <c r="D140" s="6"/>
      <c r="E140" s="6"/>
      <c r="F140" s="6"/>
      <c r="G140" s="107">
        <f>SUM(G138:G138)</f>
        <v>0</v>
      </c>
      <c r="H140" s="178">
        <f>SUM(H138:H138)</f>
        <v>0</v>
      </c>
      <c r="I140" s="179">
        <f>SUM(I138:I138)</f>
        <v>0</v>
      </c>
      <c r="J140" s="179">
        <f>SUM(J138:J138)</f>
        <v>0</v>
      </c>
      <c r="K140" s="107">
        <f>SUM(K138:K138)</f>
        <v>0</v>
      </c>
      <c r="L140" s="10"/>
      <c r="M140" s="10"/>
      <c r="N140" s="6"/>
      <c r="O140" s="6"/>
      <c r="P140" s="6"/>
      <c r="Q140" s="6"/>
      <c r="R140" s="44"/>
    </row>
    <row r="141" spans="1:71" ht="13.5" hidden="1" thickTop="1">
      <c r="A141" s="32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44"/>
    </row>
    <row r="142" spans="1:71" ht="14.25" thickTop="1" thickBot="1">
      <c r="A142" s="48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50"/>
    </row>
    <row r="143" spans="1:71">
      <c r="A143" s="188"/>
      <c r="Q143" s="189"/>
    </row>
    <row r="144" spans="1:71">
      <c r="A144" s="188"/>
      <c r="Q144" s="189"/>
    </row>
    <row r="145" spans="1:17">
      <c r="A145" s="188"/>
      <c r="Q145" s="189"/>
    </row>
    <row r="146" spans="1:17" hidden="1">
      <c r="A146" s="81" t="s">
        <v>106</v>
      </c>
      <c r="Q146" s="189"/>
    </row>
    <row r="147" spans="1:17" hidden="1">
      <c r="A147" s="81"/>
      <c r="B147" s="3"/>
      <c r="M147" s="190"/>
      <c r="N147" s="3"/>
      <c r="Q147" s="189"/>
    </row>
    <row r="148" spans="1:17" hidden="1">
      <c r="A148" s="160" t="s">
        <v>356</v>
      </c>
      <c r="Q148" s="189"/>
    </row>
    <row r="149" spans="1:17" hidden="1">
      <c r="A149" s="160" t="s">
        <v>357</v>
      </c>
    </row>
    <row r="150" spans="1:17" hidden="1">
      <c r="A150" s="160" t="s">
        <v>49</v>
      </c>
    </row>
    <row r="151" spans="1:17" hidden="1">
      <c r="A151" s="160" t="s">
        <v>358</v>
      </c>
    </row>
    <row r="152" spans="1:17" hidden="1">
      <c r="A152" s="81"/>
    </row>
    <row r="153" spans="1:17" hidden="1">
      <c r="A153" s="161" t="s">
        <v>107</v>
      </c>
    </row>
    <row r="154" spans="1:17" hidden="1">
      <c r="A154" s="161"/>
      <c r="C154" s="81"/>
      <c r="D154" s="81" t="s">
        <v>75</v>
      </c>
      <c r="E154" s="81" t="s">
        <v>76</v>
      </c>
      <c r="F154" s="81" t="s">
        <v>249</v>
      </c>
    </row>
    <row r="155" spans="1:17" s="81" customFormat="1" hidden="1">
      <c r="A155" s="82" t="s">
        <v>359</v>
      </c>
      <c r="C155" s="162"/>
      <c r="D155" s="94">
        <f>SUMIF(R$23:R$68,"Admin/Support - Health Director's Office and Staff",P$23:P$68)</f>
        <v>0</v>
      </c>
      <c r="E155" s="94">
        <f>SUMIF(M$83:M$138,"Admin/Support - Health Director's Office and Staff",K$83:K$138)</f>
        <v>0</v>
      </c>
      <c r="F155" s="163">
        <f t="shared" ref="F155:F189" si="4">SUM(D155:E155)</f>
        <v>0</v>
      </c>
    </row>
    <row r="156" spans="1:17" s="81" customFormat="1" hidden="1">
      <c r="A156" s="83" t="s">
        <v>111</v>
      </c>
      <c r="C156" s="162"/>
      <c r="D156" s="94">
        <f>SUMIF(R$23:R$68,"Admin/Support - Finance Office and Staff",P$23:P$68)</f>
        <v>0</v>
      </c>
      <c r="E156" s="94">
        <f>SUMIF(M$83:M$138,"Admin/Support - Finance Office and Staff",K$83:K$138)</f>
        <v>0</v>
      </c>
      <c r="F156" s="163">
        <f t="shared" si="4"/>
        <v>0</v>
      </c>
    </row>
    <row r="157" spans="1:17" s="81" customFormat="1" hidden="1">
      <c r="A157" s="83" t="s">
        <v>360</v>
      </c>
      <c r="C157" s="162"/>
      <c r="D157" s="94">
        <f>SUMIF(R$23:R$68,"Admin/Support - Other Personnel",P$23:P$68)</f>
        <v>0</v>
      </c>
      <c r="E157" s="94">
        <f>SUMIF(M$83:M$138,"Admin/Support - Other Personnel",K$83:K$138)</f>
        <v>0</v>
      </c>
      <c r="F157" s="163">
        <f t="shared" si="4"/>
        <v>0</v>
      </c>
    </row>
    <row r="158" spans="1:17" s="81" customFormat="1" hidden="1">
      <c r="A158" s="83" t="s">
        <v>112</v>
      </c>
      <c r="C158" s="162"/>
      <c r="D158" s="94">
        <f>SUMIF(R$23:R$68,"Admin/Support - Supplies",P$23:P$68)</f>
        <v>0</v>
      </c>
      <c r="E158" s="94">
        <f>SUMIF(M$83:M$138,"Admin/Support - Supplies",K$83:K$138)</f>
        <v>0</v>
      </c>
      <c r="F158" s="163">
        <f t="shared" si="4"/>
        <v>0</v>
      </c>
    </row>
    <row r="159" spans="1:17" s="81" customFormat="1" hidden="1">
      <c r="A159" s="83" t="s">
        <v>113</v>
      </c>
      <c r="C159" s="162"/>
      <c r="D159" s="94">
        <f>SUMIF(R$23:R$68,"Admin/Support - Capital Expenditures",P$23:P$68)</f>
        <v>0</v>
      </c>
      <c r="E159" s="94">
        <f>SUMIF(M$83:M$138,"Admin/Support - Capital Expenditures",K$83:K$138)</f>
        <v>0</v>
      </c>
      <c r="F159" s="163">
        <f t="shared" si="4"/>
        <v>0</v>
      </c>
    </row>
    <row r="160" spans="1:17" s="81" customFormat="1" hidden="1">
      <c r="A160" s="83" t="s">
        <v>114</v>
      </c>
      <c r="C160" s="162"/>
      <c r="D160" s="94">
        <f>SUMIF(R$23:R$68,"Admin/Support - Contracted Services",P$23:P$68)</f>
        <v>0</v>
      </c>
      <c r="E160" s="94">
        <f>SUMIF(M$83:M$138,"Admin/Support - Contracted Services",K$83:K$138)</f>
        <v>0</v>
      </c>
      <c r="F160" s="163">
        <f t="shared" si="4"/>
        <v>0</v>
      </c>
    </row>
    <row r="161" spans="1:6" s="81" customFormat="1" hidden="1">
      <c r="A161" s="83" t="s">
        <v>115</v>
      </c>
      <c r="C161" s="162"/>
      <c r="D161" s="94">
        <f>SUMIF(R$23:R$68,"Admin/Support - Other Operating Expenditures",P$23:P$68)</f>
        <v>0</v>
      </c>
      <c r="E161" s="94">
        <f>SUMIF(M$83:M$138,"Admin/Support - Other Operating Expenditures",K$83:K$138)</f>
        <v>0</v>
      </c>
      <c r="F161" s="163">
        <f t="shared" si="4"/>
        <v>0</v>
      </c>
    </row>
    <row r="162" spans="1:6" s="81" customFormat="1" hidden="1">
      <c r="A162" s="164" t="s">
        <v>120</v>
      </c>
      <c r="C162" s="162"/>
      <c r="D162" s="94">
        <f>SUMIF(R$23:R$68,"Clinical Admin - Nursing Director's Office and Clinical Supervisors",P$23:P$68)</f>
        <v>0</v>
      </c>
      <c r="E162" s="94">
        <f>SUMIF(M$83:M$138,"Clinical Admin - Nursing Director's Office and Clinical Supervisors",K$83:K$138)</f>
        <v>0</v>
      </c>
      <c r="F162" s="163">
        <f t="shared" si="4"/>
        <v>0</v>
      </c>
    </row>
    <row r="163" spans="1:6" s="81" customFormat="1" hidden="1">
      <c r="A163" s="164" t="s">
        <v>361</v>
      </c>
      <c r="C163" s="162"/>
      <c r="D163" s="94">
        <f>SUMIF(R$23:R$68,"Clinical Admin - Billing Office",P$23:P$68)</f>
        <v>0</v>
      </c>
      <c r="E163" s="94">
        <f>SUMIF(M$83:M$138,"Clinical Admin - Billing Office",K$83:K$138)</f>
        <v>0</v>
      </c>
      <c r="F163" s="163">
        <f t="shared" si="4"/>
        <v>0</v>
      </c>
    </row>
    <row r="164" spans="1:6" s="81" customFormat="1" hidden="1">
      <c r="A164" s="164" t="s">
        <v>362</v>
      </c>
      <c r="C164" s="162"/>
      <c r="D164" s="94">
        <f>SUMIF(R$23:R$68,"Clinical Admin - Interpreters",P$23:P$68)</f>
        <v>0</v>
      </c>
      <c r="E164" s="94">
        <f>SUMIF(M$83:M$138,"Clinical Admin - Interpreters",K$83:K$138)</f>
        <v>0</v>
      </c>
      <c r="F164" s="163">
        <f t="shared" si="4"/>
        <v>0</v>
      </c>
    </row>
    <row r="165" spans="1:6" s="81" customFormat="1" hidden="1">
      <c r="A165" s="164" t="s">
        <v>363</v>
      </c>
      <c r="C165" s="162"/>
      <c r="D165" s="94">
        <f>SUMIF(R$23:R$68,"Clinical Admin - Other Personnel",P$23:P$68)</f>
        <v>0</v>
      </c>
      <c r="E165" s="94">
        <f>SUMIF(M$83:M$138,"Clinical Admin - Other Personnel",K$83:K$138)</f>
        <v>0</v>
      </c>
      <c r="F165" s="163">
        <f t="shared" si="4"/>
        <v>0</v>
      </c>
    </row>
    <row r="166" spans="1:6" s="81" customFormat="1" hidden="1">
      <c r="A166" s="83" t="s">
        <v>116</v>
      </c>
      <c r="C166" s="162"/>
      <c r="D166" s="94">
        <f>SUMIF(R$23:R$68,"Clinical Admin - Supplies",P$23:P$68)</f>
        <v>0</v>
      </c>
      <c r="E166" s="94">
        <f>SUMIF(M$83:M$138,"Clinical Admin - Supplies",K$83:K$138)</f>
        <v>0</v>
      </c>
      <c r="F166" s="163">
        <f t="shared" si="4"/>
        <v>0</v>
      </c>
    </row>
    <row r="167" spans="1:6" s="81" customFormat="1" hidden="1">
      <c r="A167" s="83" t="s">
        <v>117</v>
      </c>
      <c r="C167" s="162"/>
      <c r="D167" s="94">
        <f>SUMIF(R$23:R$68,"Clinical Admin - Capital Expenditures",P$23:P$68)</f>
        <v>0</v>
      </c>
      <c r="E167" s="94">
        <f>SUMIF(M$83:M$138,"Clinical Admin - Capital Expenditures",K$83:K$138)</f>
        <v>0</v>
      </c>
      <c r="F167" s="163">
        <f t="shared" si="4"/>
        <v>0</v>
      </c>
    </row>
    <row r="168" spans="1:6" s="81" customFormat="1" hidden="1">
      <c r="A168" s="83" t="s">
        <v>118</v>
      </c>
      <c r="C168" s="162"/>
      <c r="D168" s="94">
        <f>SUMIF(R$23:R$68,"Clinical Admin - Contracted Services",P$23:P$68)</f>
        <v>0</v>
      </c>
      <c r="E168" s="94">
        <f>SUMIF(M$83:M$138,"Clinical Admin - Contracted Services",K$83:K$138)</f>
        <v>0</v>
      </c>
      <c r="F168" s="163">
        <f t="shared" si="4"/>
        <v>0</v>
      </c>
    </row>
    <row r="169" spans="1:6" s="81" customFormat="1" hidden="1">
      <c r="A169" s="83" t="s">
        <v>119</v>
      </c>
      <c r="C169" s="162"/>
      <c r="D169" s="94">
        <f>SUMIF(R$23:R$68,"Clinical Admin - Other Operating Expenditures",P$23:P$68)</f>
        <v>0</v>
      </c>
      <c r="E169" s="94">
        <f>SUMIF(M$83:M$138,"Clinical Admin - Other Operating Expenditures",K$83:K$138)</f>
        <v>0</v>
      </c>
      <c r="F169" s="163">
        <f t="shared" si="4"/>
        <v>0</v>
      </c>
    </row>
    <row r="170" spans="1:6" s="81" customFormat="1" hidden="1">
      <c r="A170" s="164" t="s">
        <v>39</v>
      </c>
      <c r="C170" s="162"/>
      <c r="D170" s="94">
        <f>SUMIF(R$23:R$68,"Direct Medical / Clinic - Physician, PA, PE",P$23:P$68)</f>
        <v>0</v>
      </c>
      <c r="E170" s="94">
        <f>SUMIF(M$83:M$138,"Direct Medical / Clinic - Physician, PA, PE",K$83:K$138)</f>
        <v>0</v>
      </c>
      <c r="F170" s="163">
        <f t="shared" si="4"/>
        <v>0</v>
      </c>
    </row>
    <row r="171" spans="1:6" s="81" customFormat="1" hidden="1">
      <c r="A171" s="164" t="s">
        <v>40</v>
      </c>
      <c r="C171" s="162"/>
      <c r="D171" s="94">
        <f>SUMIF(R$23:R$68,"Direct Medical / Clinic - Nurse (PHN, RN, Etc.)",P$23:P$68)</f>
        <v>0</v>
      </c>
      <c r="E171" s="94">
        <f>SUMIF(M$83:M$138,"Direct Medical / Clinic - Nurse (PHN, RN, Etc.)",K$83:K$138)</f>
        <v>0</v>
      </c>
      <c r="F171" s="163">
        <f t="shared" si="4"/>
        <v>0</v>
      </c>
    </row>
    <row r="172" spans="1:6" s="81" customFormat="1" hidden="1">
      <c r="A172" s="164" t="s">
        <v>41</v>
      </c>
      <c r="C172" s="162"/>
      <c r="D172" s="94">
        <f>SUMIF(R$23:R$68,"Direct Medical / Clinic - Social Worker",P$23:P$68)</f>
        <v>0</v>
      </c>
      <c r="E172" s="94">
        <f>SUMIF(M$83:M$138,"Direct Medical / Clinic - Social Worker",K$83:K$138)</f>
        <v>0</v>
      </c>
      <c r="F172" s="163">
        <f t="shared" si="4"/>
        <v>0</v>
      </c>
    </row>
    <row r="173" spans="1:6" s="81" customFormat="1" hidden="1">
      <c r="A173" s="164" t="s">
        <v>42</v>
      </c>
      <c r="C173" s="162"/>
      <c r="D173" s="94">
        <f>SUMIF(R$23:R$68,"Direct Medical / Clinic - Outreach Worker/Health Education",P$23:P$68)</f>
        <v>0</v>
      </c>
      <c r="E173" s="94">
        <f>SUMIF(M$83:M$138,"Direct Medical / Clinic - Outreach Worker/Health Education",K$83:K$138)</f>
        <v>0</v>
      </c>
      <c r="F173" s="163">
        <f t="shared" si="4"/>
        <v>0</v>
      </c>
    </row>
    <row r="174" spans="1:6" s="81" customFormat="1" hidden="1">
      <c r="A174" s="161" t="s">
        <v>52</v>
      </c>
      <c r="C174" s="162"/>
      <c r="D174" s="94">
        <f>SUMIF(R$23:R$68,"Direct Medical / Clinic - Laboratory Staff",P$23:P$68)</f>
        <v>0</v>
      </c>
      <c r="E174" s="94">
        <f>SUMIF(M$83:M$138,"Direct Medical / Clinic - Laboratory Staff",K$83:K$138)</f>
        <v>0</v>
      </c>
      <c r="F174" s="163">
        <f t="shared" si="4"/>
        <v>0</v>
      </c>
    </row>
    <row r="175" spans="1:6" s="81" customFormat="1" hidden="1">
      <c r="A175" s="164" t="s">
        <v>43</v>
      </c>
      <c r="C175" s="162"/>
      <c r="D175" s="94">
        <f>SUMIF(R$23:R$68,"Direct Medical / Clinic - Other Medical / Clinic Personnel",P$23:P$68)</f>
        <v>0</v>
      </c>
      <c r="E175" s="94">
        <f>SUMIF(M$83:M$138,"Direct Medical / Clinic - Other Medical / Clinic Personnel",K$83:K$138)</f>
        <v>0</v>
      </c>
      <c r="F175" s="163">
        <f t="shared" si="4"/>
        <v>0</v>
      </c>
    </row>
    <row r="176" spans="1:6" s="81" customFormat="1" hidden="1">
      <c r="A176" s="83" t="s">
        <v>44</v>
      </c>
      <c r="C176" s="162"/>
      <c r="D176" s="94">
        <f>SUMIF(R$23:R$68,"Direct Medical / Clinic - Supplies",P$23:P$68)</f>
        <v>0</v>
      </c>
      <c r="E176" s="94">
        <f>SUMIF(M$83:M$138,"Direct Medical / Clinic - Supplies",K$83:K$138)</f>
        <v>0</v>
      </c>
      <c r="F176" s="163">
        <f t="shared" si="4"/>
        <v>0</v>
      </c>
    </row>
    <row r="177" spans="1:6" s="81" customFormat="1" hidden="1">
      <c r="A177" s="83" t="s">
        <v>45</v>
      </c>
      <c r="C177" s="162"/>
      <c r="D177" s="94">
        <f>SUMIF(R$23:R$68,"Direct Medical / Clinic - Capital Expenditures",P$23:P$68)</f>
        <v>0</v>
      </c>
      <c r="E177" s="94">
        <f>SUMIF(M$83:M$138,"Direct Medical / Clinic - Capital Expenditures",K$83:K$138)</f>
        <v>0</v>
      </c>
      <c r="F177" s="163">
        <f t="shared" si="4"/>
        <v>0</v>
      </c>
    </row>
    <row r="178" spans="1:6" s="81" customFormat="1" hidden="1">
      <c r="A178" s="83" t="s">
        <v>47</v>
      </c>
      <c r="C178" s="162"/>
      <c r="D178" s="94">
        <f>SUMIF(R$23:R$68,"Direct Medical / Clinic - Contracted Services",P$23:P$68)</f>
        <v>0</v>
      </c>
      <c r="E178" s="94">
        <f>SUMIF(M$83:M$138,"Direct Medical / Clinic - Contracted Services",K$83:K$138)</f>
        <v>0</v>
      </c>
      <c r="F178" s="163">
        <f t="shared" si="4"/>
        <v>0</v>
      </c>
    </row>
    <row r="179" spans="1:6" s="81" customFormat="1" hidden="1">
      <c r="A179" s="83" t="s">
        <v>46</v>
      </c>
      <c r="C179" s="162"/>
      <c r="D179" s="94">
        <f>SUMIF(R$23:R$68,"Direct Medical / Clinic - Laboratory Expenditures",P$23:P$68)</f>
        <v>0</v>
      </c>
      <c r="E179" s="94">
        <f>SUMIF(M$83:M$138,"Direct Medical / Clinic - Laboratory Expenditures",K$83:K$138)</f>
        <v>0</v>
      </c>
      <c r="F179" s="163">
        <f t="shared" si="4"/>
        <v>0</v>
      </c>
    </row>
    <row r="180" spans="1:6" s="81" customFormat="1" hidden="1">
      <c r="A180" s="164" t="s">
        <v>48</v>
      </c>
      <c r="C180" s="162"/>
      <c r="D180" s="94">
        <f>SUMIF(R$23:R$68,"Direct Medical / Clinic - Other Operating Expenditures",P$23:P$68)</f>
        <v>0</v>
      </c>
      <c r="E180" s="94">
        <f>SUMIF(M$83:M$138,"Direct Medical / Clinic - Other Operating Expenditures",K$83:K$138)</f>
        <v>0</v>
      </c>
      <c r="F180" s="163">
        <f t="shared" si="4"/>
        <v>0</v>
      </c>
    </row>
    <row r="181" spans="1:6" s="81" customFormat="1" hidden="1">
      <c r="A181" s="164" t="s">
        <v>367</v>
      </c>
      <c r="C181" s="162"/>
      <c r="D181" s="94">
        <f>SUMIF(R$23:R$68,"Non-Reimbursable - Non Clinical/Medical Personnel",P$23:P$68)</f>
        <v>0</v>
      </c>
      <c r="E181" s="94">
        <f>SUMIF(M$83:M$138,"Non-Reimbursable - Non Clinical/Medical Personnel",K$83:K$138)</f>
        <v>0</v>
      </c>
      <c r="F181" s="163">
        <f t="shared" si="4"/>
        <v>0</v>
      </c>
    </row>
    <row r="182" spans="1:6" s="81" customFormat="1" hidden="1">
      <c r="A182" s="161" t="s">
        <v>27</v>
      </c>
      <c r="C182" s="162"/>
      <c r="D182" s="94">
        <f>SUMIF(R$23:R$68,"Non-Reimbursable - Environmental Health",P$23:P$68)</f>
        <v>0</v>
      </c>
      <c r="E182" s="94">
        <f>SUMIF(M$83:M$138,"Non-Reimbursable - Environmental Health",K$83:K$138)</f>
        <v>0</v>
      </c>
      <c r="F182" s="163">
        <f t="shared" si="4"/>
        <v>0</v>
      </c>
    </row>
    <row r="183" spans="1:6" s="81" customFormat="1" hidden="1">
      <c r="A183" s="161" t="s">
        <v>51</v>
      </c>
      <c r="C183" s="162"/>
      <c r="D183" s="94">
        <f>SUMIF(R$23:R$68,"Non-Reimbursable - Home Health",P$23:P$68)</f>
        <v>0</v>
      </c>
      <c r="E183" s="94">
        <f>SUMIF(M$83:M$138,"Non-Reimbursable - Home Health",K$83:K$138)</f>
        <v>0</v>
      </c>
      <c r="F183" s="163">
        <f t="shared" si="4"/>
        <v>0</v>
      </c>
    </row>
    <row r="184" spans="1:6" s="81" customFormat="1" hidden="1">
      <c r="A184" s="161" t="s">
        <v>108</v>
      </c>
      <c r="C184" s="162"/>
      <c r="D184" s="94">
        <f>SUMIF(R$23:R$68,"Non-Reimbursable - CC4C",P$23:P$68)</f>
        <v>0</v>
      </c>
      <c r="E184" s="94">
        <f>SUMIF(M$83:M$138,"Non-Reimbursable - CC4C",K$83:K$138)</f>
        <v>0</v>
      </c>
      <c r="F184" s="163">
        <f t="shared" si="4"/>
        <v>0</v>
      </c>
    </row>
    <row r="185" spans="1:6" s="81" customFormat="1" hidden="1">
      <c r="A185" s="161" t="s">
        <v>109</v>
      </c>
      <c r="C185" s="162"/>
      <c r="D185" s="94">
        <f>SUMIF(R$23:R$68,"Non-Reimbursable - PCM",P$23:P$68)</f>
        <v>0</v>
      </c>
      <c r="E185" s="94">
        <f>SUMIF(M$83:M$138,"Non-Reimbursable - PCM",K$83:K$138)</f>
        <v>0</v>
      </c>
      <c r="F185" s="163">
        <f t="shared" si="4"/>
        <v>0</v>
      </c>
    </row>
    <row r="186" spans="1:6" s="81" customFormat="1" hidden="1">
      <c r="A186" s="161" t="s">
        <v>24</v>
      </c>
      <c r="C186" s="162"/>
      <c r="D186" s="94">
        <f>SUMIF(R$23:R$68,"Non-Reimbursable - WIC",P$23:P$68)</f>
        <v>0</v>
      </c>
      <c r="E186" s="94">
        <f>SUMIF(M$83:M$138,"Non-Reimbursable - WIC",K$83:K$138)</f>
        <v>0</v>
      </c>
      <c r="F186" s="163">
        <f t="shared" si="4"/>
        <v>0</v>
      </c>
    </row>
    <row r="187" spans="1:6" s="81" customFormat="1" hidden="1">
      <c r="A187" s="161" t="s">
        <v>33</v>
      </c>
      <c r="C187" s="162"/>
      <c r="D187" s="94">
        <f>SUMIF(R$23:R$68,"Non-Reimbursable - Capital Expenditures",P$23:P$68)</f>
        <v>0</v>
      </c>
      <c r="E187" s="94">
        <f>SUMIF(M$83:M$138,"Non-Reimbursable - Capital Expenditures",K$83:K$138)</f>
        <v>0</v>
      </c>
      <c r="F187" s="163">
        <f t="shared" si="4"/>
        <v>0</v>
      </c>
    </row>
    <row r="188" spans="1:6" s="81" customFormat="1" hidden="1">
      <c r="A188" s="161" t="s">
        <v>110</v>
      </c>
      <c r="C188" s="162"/>
      <c r="D188" s="94">
        <f>SUMIF(R$23:R$68,"Non-Reimbursable - Reference Lab",P$23:P$68)</f>
        <v>0</v>
      </c>
      <c r="E188" s="94">
        <f>SUMIF(M$83:M$138,"Non-Reimbursable - Reference Lab",K$83:K$138)</f>
        <v>0</v>
      </c>
      <c r="F188" s="163">
        <f t="shared" si="4"/>
        <v>0</v>
      </c>
    </row>
    <row r="189" spans="1:6" s="81" customFormat="1" hidden="1">
      <c r="A189" s="161" t="s">
        <v>26</v>
      </c>
      <c r="C189" s="162"/>
      <c r="D189" s="94">
        <f>SUMIF(R$23:R$68,"Non-Reimbursable - Other Non-Reimbursable",P$23:P$68)</f>
        <v>0</v>
      </c>
      <c r="E189" s="94">
        <f>SUMIF(M$83:M$138,"Non-Reimbursable - Other Non-Reimbursable",K$83:K$138)</f>
        <v>0</v>
      </c>
      <c r="F189" s="163">
        <f t="shared" si="4"/>
        <v>0</v>
      </c>
    </row>
    <row r="190" spans="1:6" s="81" customFormat="1" hidden="1">
      <c r="C190" s="165" t="s">
        <v>249</v>
      </c>
      <c r="D190" s="163">
        <f>SUM(D155:D189)</f>
        <v>0</v>
      </c>
      <c r="E190" s="163">
        <f>SUM(E155:E189)</f>
        <v>0</v>
      </c>
      <c r="F190" s="163">
        <f>SUM(F155:F189)</f>
        <v>0</v>
      </c>
    </row>
  </sheetData>
  <sheetProtection password="D4E7" sheet="1" objects="1" scenarios="1" selectLockedCells="1"/>
  <mergeCells count="117">
    <mergeCell ref="Q118:R118"/>
    <mergeCell ref="P104:Q104"/>
    <mergeCell ref="C138:F138"/>
    <mergeCell ref="A134:E134"/>
    <mergeCell ref="B135:F135"/>
    <mergeCell ref="B121:C121"/>
    <mergeCell ref="B122:F122"/>
    <mergeCell ref="C124:F124"/>
    <mergeCell ref="L135:M135"/>
    <mergeCell ref="B119:F119"/>
    <mergeCell ref="C137:F137"/>
    <mergeCell ref="C126:F126"/>
    <mergeCell ref="C125:F125"/>
    <mergeCell ref="C127:F127"/>
    <mergeCell ref="C136:F136"/>
    <mergeCell ref="C109:F109"/>
    <mergeCell ref="C123:F123"/>
    <mergeCell ref="B120:F120"/>
    <mergeCell ref="C128:F128"/>
    <mergeCell ref="H135:K135"/>
    <mergeCell ref="G122:K122"/>
    <mergeCell ref="L108:M108"/>
    <mergeCell ref="B118:F118"/>
    <mergeCell ref="C110:F110"/>
    <mergeCell ref="C114:F114"/>
    <mergeCell ref="C112:F112"/>
    <mergeCell ref="L122:M122"/>
    <mergeCell ref="C113:F113"/>
    <mergeCell ref="C111:F111"/>
    <mergeCell ref="Q76:R76"/>
    <mergeCell ref="C86:F86"/>
    <mergeCell ref="C82:F82"/>
    <mergeCell ref="C85:F85"/>
    <mergeCell ref="B80:F80"/>
    <mergeCell ref="G108:K108"/>
    <mergeCell ref="B108:F108"/>
    <mergeCell ref="B107:C107"/>
    <mergeCell ref="B106:F106"/>
    <mergeCell ref="C95:F95"/>
    <mergeCell ref="B105:F105"/>
    <mergeCell ref="B104:F104"/>
    <mergeCell ref="C99:F99"/>
    <mergeCell ref="C100:F100"/>
    <mergeCell ref="C98:F98"/>
    <mergeCell ref="C97:F97"/>
    <mergeCell ref="C96:F96"/>
    <mergeCell ref="G94:K94"/>
    <mergeCell ref="L94:M94"/>
    <mergeCell ref="B94:F94"/>
    <mergeCell ref="B92:F92"/>
    <mergeCell ref="B93:C93"/>
    <mergeCell ref="B90:F90"/>
    <mergeCell ref="B91:F91"/>
    <mergeCell ref="G58:L58"/>
    <mergeCell ref="B58:F58"/>
    <mergeCell ref="A75:E75"/>
    <mergeCell ref="G80:K80"/>
    <mergeCell ref="B77:F77"/>
    <mergeCell ref="B78:F78"/>
    <mergeCell ref="B79:C79"/>
    <mergeCell ref="L80:M80"/>
    <mergeCell ref="C81:F81"/>
    <mergeCell ref="F70:G70"/>
    <mergeCell ref="B62:F62"/>
    <mergeCell ref="N48:O48"/>
    <mergeCell ref="G44:L44"/>
    <mergeCell ref="B48:F48"/>
    <mergeCell ref="B44:F44"/>
    <mergeCell ref="Q58:R58"/>
    <mergeCell ref="G62:M62"/>
    <mergeCell ref="B47:C47"/>
    <mergeCell ref="B60:F60"/>
    <mergeCell ref="B59:F59"/>
    <mergeCell ref="B61:C61"/>
    <mergeCell ref="Q90:R90"/>
    <mergeCell ref="N62:O62"/>
    <mergeCell ref="C84:F84"/>
    <mergeCell ref="B76:F76"/>
    <mergeCell ref="C83:F83"/>
    <mergeCell ref="G30:L30"/>
    <mergeCell ref="B20:F20"/>
    <mergeCell ref="B30:F30"/>
    <mergeCell ref="B45:F45"/>
    <mergeCell ref="B46:F46"/>
    <mergeCell ref="G48:M48"/>
    <mergeCell ref="N34:O34"/>
    <mergeCell ref="B34:F34"/>
    <mergeCell ref="G34:M34"/>
    <mergeCell ref="F42:G42"/>
    <mergeCell ref="B31:F31"/>
    <mergeCell ref="N20:O20"/>
    <mergeCell ref="B33:C33"/>
    <mergeCell ref="G20:M20"/>
    <mergeCell ref="B32:F32"/>
    <mergeCell ref="F28:G28"/>
    <mergeCell ref="Q30:R30"/>
    <mergeCell ref="Q44:R44"/>
    <mergeCell ref="F56:G56"/>
    <mergeCell ref="L2:M2"/>
    <mergeCell ref="G3:H3"/>
    <mergeCell ref="J3:M3"/>
    <mergeCell ref="Q16:R16"/>
    <mergeCell ref="L5:M5"/>
    <mergeCell ref="Q3:R3"/>
    <mergeCell ref="G4:H4"/>
    <mergeCell ref="L4:M4"/>
    <mergeCell ref="O4:P4"/>
    <mergeCell ref="O3:P3"/>
    <mergeCell ref="B16:F16"/>
    <mergeCell ref="A5:E5"/>
    <mergeCell ref="B18:F18"/>
    <mergeCell ref="B19:C19"/>
    <mergeCell ref="G16:L16"/>
    <mergeCell ref="O5:P5"/>
    <mergeCell ref="G5:H5"/>
    <mergeCell ref="B17:F17"/>
    <mergeCell ref="A15:E15"/>
  </mergeCells>
  <phoneticPr fontId="37" type="noConversion"/>
  <dataValidations count="3">
    <dataValidation type="list" allowBlank="1" showInputMessage="1" showErrorMessage="1" errorTitle="STOP" error="Please select from dropdown list." promptTitle="Dropdown" prompt="Please select from dropdown" sqref="N111:N114 N125:N128 N83:N86 N97:N100">
      <formula1>#REF!</formula1>
    </dataValidation>
    <dataValidation type="list" allowBlank="1" showInputMessage="1" showErrorMessage="1" errorTitle="STOP" error="Please select from dropdown list." promptTitle="Dropdown" prompt="Please select from dropdown" sqref="L83:L86 Q23:Q26 L138 Q37:Q40 L111:L114 L97:L100 Q51:Q54 Q65:Q68 L125:L128">
      <formula1>$A$148:$A$151</formula1>
    </dataValidation>
    <dataValidation type="list" allowBlank="1" showInputMessage="1" showErrorMessage="1" errorTitle="STOP" error="Please select from dropdown list." promptTitle="Dropdown" prompt="Please select from dropdown" sqref="M138 R23:R26 R37:R40 R51:R54 R65:R68 M83:M86 M97:M100 M111:M114 M125:M128">
      <formula1>$A$155:$A$189</formula1>
    </dataValidation>
  </dataValidations>
  <printOptions horizontalCentered="1" headings="1"/>
  <pageMargins left="0" right="0" top="0" bottom="0.5" header="0.5" footer="0"/>
  <pageSetup scale="53" firstPageNumber="9" fitToHeight="0" pageOrder="overThenDown" orientation="landscape" r:id="rId1"/>
  <headerFooter alignWithMargins="0">
    <oddFooter>&amp;CPage &amp;P of &amp;N&amp;R&amp;A
&amp;F</oddFooter>
  </headerFooter>
  <rowBreaks count="1" manualBreakCount="1">
    <brk id="57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F246"/>
  <sheetViews>
    <sheetView showGridLines="0" zoomScale="75" zoomScaleNormal="75" workbookViewId="0">
      <selection activeCell="F21" sqref="F21"/>
    </sheetView>
  </sheetViews>
  <sheetFormatPr defaultColWidth="9.140625" defaultRowHeight="12.75"/>
  <cols>
    <col min="1" max="1" width="5" style="166" customWidth="1"/>
    <col min="2" max="2" width="14.85546875" style="166" customWidth="1"/>
    <col min="3" max="3" width="16.7109375" style="166" customWidth="1"/>
    <col min="4" max="4" width="10.42578125" style="166" customWidth="1"/>
    <col min="5" max="5" width="16.7109375" style="166" customWidth="1"/>
    <col min="6" max="6" width="9.7109375" style="166" bestFit="1" customWidth="1"/>
    <col min="7" max="7" width="24.5703125" style="166" customWidth="1"/>
    <col min="8" max="8" width="21.28515625" style="166" customWidth="1"/>
    <col min="9" max="9" width="21.5703125" style="166" customWidth="1"/>
    <col min="10" max="10" width="20.140625" style="166" customWidth="1"/>
    <col min="11" max="11" width="19.85546875" style="166" customWidth="1"/>
    <col min="12" max="12" width="31" style="166" customWidth="1"/>
    <col min="13" max="13" width="32.5703125" style="166" customWidth="1"/>
    <col min="14" max="16" width="24.5703125" style="166" customWidth="1"/>
    <col min="17" max="17" width="31.42578125" style="166" customWidth="1"/>
    <col min="18" max="18" width="28.28515625" style="166" customWidth="1"/>
    <col min="19" max="16384" width="9.140625" style="166"/>
  </cols>
  <sheetData>
    <row r="1" spans="1:31" ht="15.75">
      <c r="A1" s="91" t="str">
        <f>'Exhibit 4b Clinic Admin Detail'!A1</f>
        <v>North Carolina Division of Medical Assistance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1087"/>
      <c r="M1" s="1088"/>
      <c r="N1" s="119"/>
      <c r="O1" s="42"/>
      <c r="P1" s="119"/>
      <c r="Q1" s="42"/>
      <c r="R1" s="43"/>
    </row>
    <row r="2" spans="1:31" ht="15.75">
      <c r="A2" s="29" t="str">
        <f>'Exhibit 4b Clinic Admin Detail'!A2</f>
        <v xml:space="preserve">Local Health Department Cost Report </v>
      </c>
      <c r="B2" s="6"/>
      <c r="C2" s="6"/>
      <c r="D2" s="6"/>
      <c r="E2" s="6"/>
      <c r="F2" s="6"/>
      <c r="G2" s="6"/>
      <c r="H2" s="6"/>
      <c r="I2" s="6"/>
      <c r="J2" s="95"/>
      <c r="K2" s="95"/>
      <c r="L2" s="92"/>
      <c r="M2" s="191"/>
      <c r="N2" s="93"/>
      <c r="O2" s="95"/>
      <c r="P2" s="118"/>
      <c r="Q2" s="6"/>
      <c r="R2" s="44"/>
    </row>
    <row r="3" spans="1:31" ht="15.75">
      <c r="A3" s="30" t="s">
        <v>238</v>
      </c>
      <c r="B3" s="31"/>
      <c r="C3" s="6"/>
      <c r="D3" s="6"/>
      <c r="E3" s="6"/>
      <c r="F3" s="6"/>
      <c r="G3" s="1057"/>
      <c r="H3" s="1057"/>
      <c r="I3" s="36"/>
      <c r="J3" s="1056"/>
      <c r="K3" s="1056"/>
      <c r="L3" s="1056"/>
      <c r="M3" s="1056"/>
      <c r="N3" s="6"/>
      <c r="O3" s="1056"/>
      <c r="P3" s="1056"/>
      <c r="Q3" s="1056"/>
      <c r="R3" s="1060"/>
    </row>
    <row r="4" spans="1:31" ht="15.75">
      <c r="A4" s="99">
        <f>+'Exhibit 1a - CPE'!D11</f>
        <v>0</v>
      </c>
      <c r="B4" s="31"/>
      <c r="C4" s="6"/>
      <c r="D4" s="6"/>
      <c r="E4" s="6"/>
      <c r="F4" s="6"/>
      <c r="G4" s="1056"/>
      <c r="H4" s="1056"/>
      <c r="I4" s="118"/>
      <c r="J4" s="118"/>
      <c r="K4" s="118"/>
      <c r="L4" s="1056"/>
      <c r="M4" s="1056"/>
      <c r="N4" s="118"/>
      <c r="O4" s="1056"/>
      <c r="P4" s="1056"/>
      <c r="Q4" s="6"/>
      <c r="R4" s="44"/>
    </row>
    <row r="5" spans="1:31" ht="12.75" customHeight="1">
      <c r="A5" s="955" t="s">
        <v>154</v>
      </c>
      <c r="B5" s="1042"/>
      <c r="C5" s="1042"/>
      <c r="D5" s="1042"/>
      <c r="E5" s="956"/>
      <c r="F5" s="6"/>
      <c r="G5" s="1049"/>
      <c r="H5" s="1050"/>
      <c r="I5" s="117"/>
      <c r="J5" s="6"/>
      <c r="K5" s="6"/>
      <c r="L5" s="1049"/>
      <c r="M5" s="1049"/>
      <c r="N5" s="117"/>
      <c r="O5" s="1049"/>
      <c r="P5" s="1050"/>
      <c r="Q5" s="6"/>
      <c r="R5" s="44"/>
    </row>
    <row r="6" spans="1:31" ht="9" customHeight="1">
      <c r="A6" s="32"/>
      <c r="B6" s="3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44"/>
    </row>
    <row r="7" spans="1:31" ht="12.75" customHeight="1">
      <c r="A7" s="37" t="s">
        <v>300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67"/>
      <c r="Q7" s="6"/>
      <c r="R7" s="44"/>
    </row>
    <row r="8" spans="1:31" ht="9" customHeight="1">
      <c r="A8" s="32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67"/>
      <c r="Q8" s="6"/>
      <c r="R8" s="44"/>
    </row>
    <row r="9" spans="1:31" ht="12.75" customHeight="1">
      <c r="A9" s="37" t="s">
        <v>296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67"/>
      <c r="Q9" s="6"/>
      <c r="R9" s="44"/>
    </row>
    <row r="10" spans="1:31" ht="18" customHeight="1">
      <c r="A10" s="32"/>
      <c r="B10" s="36" t="s">
        <v>298</v>
      </c>
      <c r="C10" s="168">
        <f>+'Exhibit 1a - CPE'!F21</f>
        <v>41821</v>
      </c>
      <c r="D10" s="6"/>
      <c r="F10" s="101" t="s">
        <v>369</v>
      </c>
      <c r="G10" s="100">
        <f>+'Exhibit 1a - CPE'!$K$12</f>
        <v>0</v>
      </c>
      <c r="H10" s="6"/>
      <c r="I10" s="6"/>
      <c r="J10" s="6"/>
      <c r="K10" s="6"/>
      <c r="L10" s="6"/>
      <c r="M10" s="6"/>
      <c r="N10" s="6"/>
      <c r="O10" s="6"/>
      <c r="P10" s="167"/>
      <c r="Q10" s="6"/>
      <c r="R10" s="44"/>
    </row>
    <row r="11" spans="1:31" ht="18" customHeight="1">
      <c r="A11" s="32"/>
      <c r="B11" s="36" t="s">
        <v>299</v>
      </c>
      <c r="C11" s="168">
        <f>+'Exhibit 1a - CPE'!F23</f>
        <v>42185</v>
      </c>
      <c r="D11" s="6"/>
      <c r="F11" s="101" t="s">
        <v>370</v>
      </c>
      <c r="G11" s="100">
        <f>+'Exhibit 1a - CPE'!$K$11</f>
        <v>0</v>
      </c>
      <c r="H11" s="6"/>
      <c r="I11" s="6"/>
      <c r="J11" s="6"/>
      <c r="K11" s="6"/>
      <c r="L11" s="6"/>
      <c r="M11" s="6"/>
      <c r="N11" s="6"/>
      <c r="O11" s="6"/>
      <c r="P11" s="167"/>
      <c r="Q11" s="6"/>
      <c r="R11" s="44"/>
    </row>
    <row r="12" spans="1:31" ht="9" customHeight="1">
      <c r="A12" s="33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70"/>
      <c r="Q12" s="169"/>
      <c r="R12" s="171"/>
    </row>
    <row r="13" spans="1:31" ht="9" hidden="1" customHeight="1">
      <c r="A13" s="32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167"/>
      <c r="Q13" s="6"/>
      <c r="R13" s="44"/>
    </row>
    <row r="14" spans="1:31" s="491" customFormat="1" ht="18">
      <c r="A14" s="808" t="s">
        <v>95</v>
      </c>
      <c r="B14" s="541"/>
      <c r="C14" s="541"/>
      <c r="D14" s="541"/>
      <c r="E14" s="541"/>
      <c r="F14" s="541"/>
      <c r="G14" s="541"/>
      <c r="H14" s="541"/>
      <c r="I14" s="541"/>
      <c r="J14" s="541"/>
      <c r="K14" s="541"/>
      <c r="L14" s="541"/>
      <c r="M14" s="541"/>
      <c r="N14" s="541"/>
      <c r="O14" s="541"/>
      <c r="P14" s="541"/>
      <c r="Q14" s="541"/>
      <c r="R14" s="494"/>
    </row>
    <row r="15" spans="1:31" ht="15.75">
      <c r="A15" s="1053" t="s">
        <v>96</v>
      </c>
      <c r="B15" s="1054"/>
      <c r="C15" s="1054"/>
      <c r="D15" s="1054"/>
      <c r="E15" s="1055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44"/>
    </row>
    <row r="16" spans="1:31" s="491" customFormat="1" ht="15" customHeight="1">
      <c r="A16" s="496"/>
      <c r="B16" s="1040" t="s">
        <v>97</v>
      </c>
      <c r="C16" s="1040"/>
      <c r="D16" s="1040"/>
      <c r="E16" s="1040"/>
      <c r="F16" s="1041"/>
      <c r="G16" s="1046" t="s">
        <v>98</v>
      </c>
      <c r="H16" s="1047"/>
      <c r="I16" s="1047"/>
      <c r="J16" s="1047"/>
      <c r="K16" s="1047"/>
      <c r="L16" s="1048"/>
      <c r="M16" s="542"/>
      <c r="N16" s="542"/>
      <c r="O16" s="542"/>
      <c r="P16" s="542"/>
      <c r="Q16" s="1058"/>
      <c r="R16" s="1059"/>
      <c r="S16" s="490"/>
      <c r="T16" s="490"/>
      <c r="U16" s="490"/>
      <c r="V16" s="490"/>
      <c r="W16" s="490"/>
      <c r="X16" s="490"/>
      <c r="Y16" s="490"/>
      <c r="Z16" s="490"/>
      <c r="AA16" s="490"/>
      <c r="AB16" s="490"/>
      <c r="AC16" s="490"/>
      <c r="AD16" s="490"/>
      <c r="AE16" s="490"/>
    </row>
    <row r="17" spans="1:84" s="491" customFormat="1" ht="45">
      <c r="A17" s="497"/>
      <c r="B17" s="1051" t="s">
        <v>477</v>
      </c>
      <c r="C17" s="1051"/>
      <c r="D17" s="1051"/>
      <c r="E17" s="1051"/>
      <c r="F17" s="1052"/>
      <c r="G17" s="809" t="s">
        <v>579</v>
      </c>
      <c r="H17" s="810" t="s">
        <v>429</v>
      </c>
      <c r="I17" s="810" t="s">
        <v>430</v>
      </c>
      <c r="J17" s="810" t="s">
        <v>431</v>
      </c>
      <c r="K17" s="810" t="s">
        <v>432</v>
      </c>
      <c r="L17" s="810" t="s">
        <v>99</v>
      </c>
      <c r="M17" s="490"/>
      <c r="N17" s="490"/>
      <c r="O17" s="490"/>
      <c r="P17" s="543"/>
      <c r="Q17" s="544"/>
      <c r="R17" s="545"/>
      <c r="S17" s="490"/>
      <c r="T17" s="490"/>
      <c r="U17" s="490"/>
      <c r="V17" s="490"/>
      <c r="W17" s="490"/>
      <c r="X17" s="490"/>
      <c r="Y17" s="490"/>
      <c r="Z17" s="490"/>
      <c r="AA17" s="490"/>
      <c r="AB17" s="490"/>
      <c r="AC17" s="490"/>
      <c r="AD17" s="490"/>
      <c r="AE17" s="490"/>
      <c r="AF17" s="490"/>
      <c r="AG17" s="490"/>
      <c r="AH17" s="490"/>
      <c r="AI17" s="490"/>
      <c r="AJ17" s="490"/>
      <c r="AK17" s="490"/>
      <c r="AL17" s="490"/>
      <c r="AM17" s="490"/>
      <c r="AN17" s="490"/>
      <c r="AO17" s="490"/>
      <c r="AP17" s="490"/>
      <c r="AQ17" s="490"/>
      <c r="AR17" s="490"/>
      <c r="AS17" s="490"/>
      <c r="AT17" s="490"/>
      <c r="AU17" s="490"/>
      <c r="AV17" s="490"/>
      <c r="AW17" s="490"/>
      <c r="AX17" s="490"/>
      <c r="AY17" s="490"/>
      <c r="AZ17" s="490"/>
      <c r="BA17" s="490"/>
      <c r="BB17" s="490"/>
      <c r="BC17" s="490"/>
      <c r="BD17" s="490"/>
      <c r="BE17" s="490"/>
      <c r="BF17" s="490"/>
      <c r="BG17" s="490"/>
      <c r="BH17" s="490"/>
      <c r="BI17" s="490"/>
      <c r="BJ17" s="490"/>
      <c r="BK17" s="490"/>
      <c r="BL17" s="490"/>
      <c r="BM17" s="490"/>
      <c r="BN17" s="490"/>
      <c r="BO17" s="490"/>
      <c r="BP17" s="490"/>
      <c r="BQ17" s="490"/>
      <c r="BR17" s="490"/>
      <c r="BS17" s="490"/>
      <c r="BT17" s="490"/>
      <c r="BU17" s="490"/>
      <c r="BV17" s="490"/>
      <c r="BW17" s="490"/>
      <c r="BX17" s="490"/>
      <c r="BY17" s="490"/>
      <c r="BZ17" s="490"/>
      <c r="CA17" s="490"/>
      <c r="CB17" s="490"/>
      <c r="CC17" s="490"/>
      <c r="CD17" s="490"/>
      <c r="CE17" s="490"/>
      <c r="CF17" s="490"/>
    </row>
    <row r="18" spans="1:84" ht="13.5" thickBot="1">
      <c r="A18" s="172"/>
      <c r="B18" s="1043" t="s">
        <v>100</v>
      </c>
      <c r="C18" s="1043"/>
      <c r="D18" s="1043"/>
      <c r="E18" s="1043"/>
      <c r="F18" s="1043"/>
      <c r="G18" s="750"/>
      <c r="H18" s="751"/>
      <c r="I18" s="751"/>
      <c r="J18" s="751"/>
      <c r="K18" s="751"/>
      <c r="L18" s="109">
        <f>SUM(G18:K18)</f>
        <v>0</v>
      </c>
      <c r="M18" s="7"/>
      <c r="N18" s="7"/>
      <c r="O18" s="7"/>
      <c r="P18" s="7"/>
      <c r="Q18" s="7"/>
      <c r="R18" s="53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84" ht="15">
      <c r="A19" s="172"/>
      <c r="B19" s="1044" t="s">
        <v>101</v>
      </c>
      <c r="C19" s="1045"/>
      <c r="D19" s="84"/>
      <c r="E19" s="84"/>
      <c r="F19" s="84"/>
      <c r="G19" s="137"/>
      <c r="H19" s="173"/>
      <c r="I19" s="139"/>
      <c r="J19" s="85"/>
      <c r="K19" s="139"/>
      <c r="L19" s="139"/>
      <c r="M19" s="140"/>
      <c r="N19" s="140"/>
      <c r="O19" s="140"/>
      <c r="P19" s="140"/>
      <c r="Q19" s="140"/>
      <c r="R19" s="141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84" s="491" customFormat="1" ht="24.95" customHeight="1">
      <c r="A20" s="499"/>
      <c r="B20" s="1046" t="s">
        <v>102</v>
      </c>
      <c r="C20" s="1047"/>
      <c r="D20" s="1047"/>
      <c r="E20" s="1047"/>
      <c r="F20" s="1048"/>
      <c r="G20" s="1046" t="s">
        <v>13</v>
      </c>
      <c r="H20" s="1047"/>
      <c r="I20" s="1047"/>
      <c r="J20" s="1047"/>
      <c r="K20" s="1047"/>
      <c r="L20" s="1047"/>
      <c r="M20" s="1048"/>
      <c r="N20" s="1061" t="s">
        <v>14</v>
      </c>
      <c r="O20" s="1062"/>
      <c r="P20" s="542"/>
      <c r="Q20" s="548"/>
      <c r="R20" s="549"/>
      <c r="S20" s="490"/>
      <c r="T20" s="490"/>
      <c r="U20" s="490"/>
      <c r="V20" s="490"/>
      <c r="W20" s="490"/>
      <c r="X20" s="490"/>
      <c r="Y20" s="490"/>
      <c r="Z20" s="490"/>
      <c r="AA20" s="490"/>
      <c r="AB20" s="490"/>
      <c r="AC20" s="490"/>
    </row>
    <row r="21" spans="1:84" s="491" customFormat="1" ht="33.75">
      <c r="A21" s="499"/>
      <c r="B21" s="811" t="s">
        <v>213</v>
      </c>
      <c r="C21" s="812" t="s">
        <v>212</v>
      </c>
      <c r="D21" s="813" t="s">
        <v>211</v>
      </c>
      <c r="E21" s="813" t="s">
        <v>210</v>
      </c>
      <c r="F21" s="814" t="s">
        <v>209</v>
      </c>
      <c r="G21" s="786" t="s">
        <v>559</v>
      </c>
      <c r="H21" s="814" t="s">
        <v>15</v>
      </c>
      <c r="I21" s="814" t="s">
        <v>16</v>
      </c>
      <c r="J21" s="814" t="s">
        <v>17</v>
      </c>
      <c r="K21" s="814" t="s">
        <v>18</v>
      </c>
      <c r="L21" s="814" t="s">
        <v>19</v>
      </c>
      <c r="M21" s="814" t="s">
        <v>20</v>
      </c>
      <c r="N21" s="814" t="s">
        <v>208</v>
      </c>
      <c r="O21" s="814" t="s">
        <v>207</v>
      </c>
      <c r="P21" s="809" t="s">
        <v>21</v>
      </c>
      <c r="Q21" s="822" t="s">
        <v>22</v>
      </c>
      <c r="R21" s="823" t="s">
        <v>23</v>
      </c>
      <c r="S21" s="490"/>
      <c r="T21" s="490"/>
      <c r="U21" s="490"/>
      <c r="V21" s="490"/>
      <c r="W21" s="490"/>
      <c r="X21" s="490"/>
      <c r="Y21" s="490"/>
      <c r="Z21" s="490"/>
      <c r="AA21" s="490"/>
      <c r="AB21" s="490"/>
      <c r="AC21" s="490"/>
      <c r="AD21" s="490"/>
      <c r="AE21" s="490"/>
      <c r="AF21" s="490"/>
      <c r="AG21" s="490"/>
      <c r="AH21" s="490"/>
      <c r="AI21" s="490"/>
      <c r="AJ21" s="490"/>
      <c r="AK21" s="490"/>
      <c r="AL21" s="490"/>
      <c r="AM21" s="490"/>
      <c r="AN21" s="490"/>
      <c r="AO21" s="490"/>
      <c r="AP21" s="490"/>
      <c r="AQ21" s="490"/>
      <c r="AR21" s="490"/>
      <c r="AS21" s="490"/>
      <c r="AT21" s="490"/>
      <c r="AU21" s="490"/>
      <c r="AV21" s="490"/>
      <c r="AW21" s="490"/>
      <c r="AX21" s="490"/>
      <c r="AY21" s="490"/>
      <c r="AZ21" s="490"/>
      <c r="BA21" s="490"/>
      <c r="BB21" s="490"/>
      <c r="BC21" s="490"/>
      <c r="BD21" s="490"/>
      <c r="BE21" s="490"/>
      <c r="BF21" s="490"/>
      <c r="BG21" s="490"/>
      <c r="BH21" s="490"/>
      <c r="BI21" s="490"/>
      <c r="BJ21" s="490"/>
      <c r="BK21" s="490"/>
      <c r="BL21" s="490"/>
      <c r="BM21" s="490"/>
      <c r="BN21" s="490"/>
      <c r="BO21" s="490"/>
      <c r="BP21" s="490"/>
      <c r="BQ21" s="490"/>
      <c r="BR21" s="490"/>
      <c r="BS21" s="490"/>
      <c r="BT21" s="490"/>
      <c r="BU21" s="490"/>
      <c r="BV21" s="490"/>
      <c r="BW21" s="490"/>
      <c r="BX21" s="490"/>
      <c r="BY21" s="490"/>
      <c r="BZ21" s="490"/>
      <c r="CA21" s="490"/>
      <c r="CB21" s="490"/>
      <c r="CC21" s="490"/>
    </row>
    <row r="22" spans="1:84" s="491" customFormat="1">
      <c r="A22" s="499"/>
      <c r="B22" s="824"/>
      <c r="C22" s="825"/>
      <c r="D22" s="826"/>
      <c r="E22" s="826"/>
      <c r="F22" s="827"/>
      <c r="G22" s="815"/>
      <c r="H22" s="815"/>
      <c r="I22" s="814"/>
      <c r="J22" s="815"/>
      <c r="K22" s="815"/>
      <c r="L22" s="814"/>
      <c r="M22" s="814"/>
      <c r="N22" s="815"/>
      <c r="O22" s="815"/>
      <c r="P22" s="821"/>
      <c r="Q22" s="550" t="s">
        <v>364</v>
      </c>
      <c r="R22" s="551" t="s">
        <v>364</v>
      </c>
      <c r="S22" s="490"/>
      <c r="T22" s="490"/>
      <c r="U22" s="490"/>
      <c r="V22" s="490"/>
      <c r="W22" s="490"/>
      <c r="X22" s="490"/>
      <c r="Y22" s="490"/>
      <c r="Z22" s="490"/>
      <c r="AA22" s="490"/>
      <c r="AB22" s="490"/>
      <c r="AC22" s="490"/>
      <c r="AD22" s="490"/>
      <c r="AE22" s="490"/>
      <c r="AF22" s="490"/>
      <c r="AG22" s="490"/>
      <c r="AH22" s="490"/>
      <c r="AI22" s="490"/>
      <c r="AJ22" s="490"/>
      <c r="AK22" s="490"/>
      <c r="AL22" s="490"/>
      <c r="AM22" s="490"/>
      <c r="AN22" s="490"/>
      <c r="AO22" s="490"/>
      <c r="AP22" s="490"/>
      <c r="AQ22" s="490"/>
      <c r="AR22" s="490"/>
      <c r="AS22" s="490"/>
      <c r="AT22" s="490"/>
      <c r="AU22" s="490"/>
      <c r="AV22" s="490"/>
      <c r="AW22" s="490"/>
      <c r="AX22" s="490"/>
      <c r="AY22" s="490"/>
      <c r="AZ22" s="490"/>
      <c r="BA22" s="490"/>
      <c r="BB22" s="490"/>
      <c r="BC22" s="490"/>
      <c r="BD22" s="490"/>
      <c r="BE22" s="490"/>
      <c r="BF22" s="490"/>
      <c r="BG22" s="490"/>
      <c r="BH22" s="490"/>
      <c r="BI22" s="490"/>
      <c r="BJ22" s="490"/>
      <c r="BK22" s="490"/>
      <c r="BL22" s="490"/>
      <c r="BM22" s="490"/>
      <c r="BN22" s="490"/>
      <c r="BO22" s="490"/>
      <c r="BP22" s="490"/>
      <c r="BQ22" s="490"/>
      <c r="BR22" s="490"/>
      <c r="BS22" s="490"/>
      <c r="BT22" s="490"/>
      <c r="BU22" s="490"/>
      <c r="BV22" s="490"/>
      <c r="BW22" s="490"/>
      <c r="BX22" s="490"/>
      <c r="BY22" s="490"/>
      <c r="BZ22" s="490"/>
      <c r="CA22" s="490"/>
      <c r="CB22" s="490"/>
      <c r="CC22" s="490"/>
    </row>
    <row r="23" spans="1:84">
      <c r="A23" s="172"/>
      <c r="B23" s="883"/>
      <c r="C23" s="884"/>
      <c r="D23" s="884"/>
      <c r="E23" s="884"/>
      <c r="F23" s="884"/>
      <c r="G23" s="885"/>
      <c r="H23" s="755"/>
      <c r="I23" s="755"/>
      <c r="J23" s="755"/>
      <c r="K23" s="755"/>
      <c r="L23" s="755"/>
      <c r="M23" s="142">
        <f>SUM(H23:L23)</f>
        <v>0</v>
      </c>
      <c r="N23" s="755"/>
      <c r="O23" s="755"/>
      <c r="P23" s="102">
        <f>M23+N23+O23</f>
        <v>0</v>
      </c>
      <c r="Q23" s="901"/>
      <c r="R23" s="907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84">
      <c r="A24" s="172"/>
      <c r="B24" s="886"/>
      <c r="C24" s="884"/>
      <c r="D24" s="884"/>
      <c r="E24" s="884"/>
      <c r="F24" s="884"/>
      <c r="G24" s="885"/>
      <c r="H24" s="755"/>
      <c r="I24" s="755"/>
      <c r="J24" s="755"/>
      <c r="K24" s="755"/>
      <c r="L24" s="755"/>
      <c r="M24" s="142">
        <f>SUM(H24:L24)</f>
        <v>0</v>
      </c>
      <c r="N24" s="755"/>
      <c r="O24" s="755"/>
      <c r="P24" s="102">
        <f>M24+N24+O24</f>
        <v>0</v>
      </c>
      <c r="Q24" s="901"/>
      <c r="R24" s="907"/>
    </row>
    <row r="25" spans="1:84">
      <c r="A25" s="172"/>
      <c r="B25" s="883"/>
      <c r="C25" s="884"/>
      <c r="D25" s="884"/>
      <c r="E25" s="884"/>
      <c r="F25" s="884"/>
      <c r="G25" s="885"/>
      <c r="H25" s="755"/>
      <c r="I25" s="755"/>
      <c r="J25" s="755"/>
      <c r="K25" s="755"/>
      <c r="L25" s="755"/>
      <c r="M25" s="142">
        <f>SUM(H25:L25)</f>
        <v>0</v>
      </c>
      <c r="N25" s="755"/>
      <c r="O25" s="755"/>
      <c r="P25" s="102">
        <f>M25+N25+O25</f>
        <v>0</v>
      </c>
      <c r="Q25" s="901"/>
      <c r="R25" s="907"/>
    </row>
    <row r="26" spans="1:84">
      <c r="A26" s="174"/>
      <c r="B26" s="883"/>
      <c r="C26" s="884"/>
      <c r="D26" s="884"/>
      <c r="E26" s="887"/>
      <c r="F26" s="887"/>
      <c r="G26" s="887"/>
      <c r="H26" s="755"/>
      <c r="I26" s="755"/>
      <c r="J26" s="755"/>
      <c r="K26" s="755"/>
      <c r="L26" s="755"/>
      <c r="M26" s="142">
        <f>SUM(H26:L26)</f>
        <v>0</v>
      </c>
      <c r="N26" s="755"/>
      <c r="O26" s="755"/>
      <c r="P26" s="102">
        <f>M26+N26+O26</f>
        <v>0</v>
      </c>
      <c r="Q26" s="901"/>
      <c r="R26" s="907"/>
    </row>
    <row r="27" spans="1:84" ht="8.1" customHeight="1">
      <c r="A27" s="175"/>
      <c r="B27" s="5"/>
      <c r="C27" s="86"/>
      <c r="D27" s="86"/>
      <c r="E27" s="95"/>
      <c r="F27" s="95"/>
      <c r="G27" s="95"/>
      <c r="H27" s="145"/>
      <c r="I27" s="176"/>
      <c r="J27" s="147"/>
      <c r="K27" s="147"/>
      <c r="L27" s="147"/>
      <c r="M27" s="147"/>
      <c r="N27" s="147"/>
      <c r="O27" s="147"/>
      <c r="P27" s="147"/>
      <c r="Q27" s="148"/>
      <c r="R27" s="69"/>
    </row>
    <row r="28" spans="1:84" ht="13.5" thickBot="1">
      <c r="A28" s="177"/>
      <c r="B28" s="34"/>
      <c r="C28" s="87"/>
      <c r="D28" s="6"/>
      <c r="E28" s="88"/>
      <c r="F28" s="1071" t="s">
        <v>25</v>
      </c>
      <c r="G28" s="1072"/>
      <c r="H28" s="178">
        <f t="shared" ref="H28:P28" si="0">SUM(H23:H26)</f>
        <v>0</v>
      </c>
      <c r="I28" s="178">
        <f t="shared" si="0"/>
        <v>0</v>
      </c>
      <c r="J28" s="178">
        <f t="shared" si="0"/>
        <v>0</v>
      </c>
      <c r="K28" s="178">
        <f t="shared" si="0"/>
        <v>0</v>
      </c>
      <c r="L28" s="178">
        <f t="shared" si="0"/>
        <v>0</v>
      </c>
      <c r="M28" s="106">
        <f t="shared" si="0"/>
        <v>0</v>
      </c>
      <c r="N28" s="179">
        <f t="shared" si="0"/>
        <v>0</v>
      </c>
      <c r="O28" s="179">
        <f t="shared" si="0"/>
        <v>0</v>
      </c>
      <c r="P28" s="107">
        <f t="shared" si="0"/>
        <v>0</v>
      </c>
      <c r="Q28" s="6"/>
      <c r="R28" s="89"/>
    </row>
    <row r="29" spans="1:84" ht="16.5" thickTop="1">
      <c r="A29" s="19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93"/>
      <c r="P29" s="193"/>
      <c r="Q29" s="193"/>
      <c r="R29" s="89"/>
    </row>
    <row r="30" spans="1:84" s="491" customFormat="1" ht="15" customHeight="1">
      <c r="A30" s="496"/>
      <c r="B30" s="1040" t="s">
        <v>97</v>
      </c>
      <c r="C30" s="1040"/>
      <c r="D30" s="1040"/>
      <c r="E30" s="1040"/>
      <c r="F30" s="1041"/>
      <c r="G30" s="1046" t="s">
        <v>98</v>
      </c>
      <c r="H30" s="1047"/>
      <c r="I30" s="1047"/>
      <c r="J30" s="1047"/>
      <c r="K30" s="1047"/>
      <c r="L30" s="1048"/>
      <c r="M30" s="542"/>
      <c r="N30" s="542"/>
      <c r="O30" s="542"/>
      <c r="P30" s="542"/>
      <c r="Q30" s="1058"/>
      <c r="R30" s="1059"/>
      <c r="S30" s="490"/>
      <c r="T30" s="490"/>
      <c r="U30" s="490"/>
      <c r="V30" s="490"/>
      <c r="W30" s="490"/>
      <c r="X30" s="490"/>
      <c r="Y30" s="490"/>
      <c r="Z30" s="490"/>
      <c r="AA30" s="490"/>
      <c r="AB30" s="490"/>
      <c r="AC30" s="490"/>
      <c r="AD30" s="490"/>
      <c r="AE30" s="490"/>
    </row>
    <row r="31" spans="1:84" s="491" customFormat="1" ht="45">
      <c r="A31" s="497"/>
      <c r="B31" s="1051" t="s">
        <v>495</v>
      </c>
      <c r="C31" s="1051"/>
      <c r="D31" s="1051"/>
      <c r="E31" s="1051"/>
      <c r="F31" s="1052"/>
      <c r="G31" s="809" t="s">
        <v>578</v>
      </c>
      <c r="H31" s="810" t="s">
        <v>434</v>
      </c>
      <c r="I31" s="810" t="s">
        <v>433</v>
      </c>
      <c r="J31" s="810" t="s">
        <v>435</v>
      </c>
      <c r="K31" s="810" t="s">
        <v>436</v>
      </c>
      <c r="L31" s="810" t="s">
        <v>99</v>
      </c>
      <c r="M31" s="490"/>
      <c r="N31" s="490"/>
      <c r="O31" s="490"/>
      <c r="P31" s="543"/>
      <c r="Q31" s="544"/>
      <c r="R31" s="545"/>
      <c r="S31" s="490"/>
      <c r="T31" s="490"/>
      <c r="U31" s="490"/>
      <c r="V31" s="490"/>
      <c r="W31" s="490"/>
      <c r="X31" s="490"/>
      <c r="Y31" s="490"/>
      <c r="Z31" s="490"/>
      <c r="AA31" s="490"/>
      <c r="AB31" s="490"/>
      <c r="AC31" s="490"/>
      <c r="AD31" s="490"/>
      <c r="AE31" s="490"/>
      <c r="AF31" s="490"/>
      <c r="AG31" s="490"/>
      <c r="AH31" s="490"/>
      <c r="AI31" s="490"/>
      <c r="AJ31" s="490"/>
      <c r="AK31" s="490"/>
      <c r="AL31" s="490"/>
      <c r="AM31" s="490"/>
      <c r="AN31" s="490"/>
      <c r="AO31" s="490"/>
      <c r="AP31" s="490"/>
      <c r="AQ31" s="490"/>
      <c r="AR31" s="490"/>
      <c r="AS31" s="490"/>
      <c r="AT31" s="490"/>
      <c r="AU31" s="490"/>
      <c r="AV31" s="490"/>
      <c r="AW31" s="490"/>
      <c r="AX31" s="490"/>
      <c r="AY31" s="490"/>
      <c r="AZ31" s="490"/>
      <c r="BA31" s="490"/>
      <c r="BB31" s="490"/>
      <c r="BC31" s="490"/>
      <c r="BD31" s="490"/>
      <c r="BE31" s="490"/>
      <c r="BF31" s="490"/>
      <c r="BG31" s="490"/>
      <c r="BH31" s="490"/>
      <c r="BI31" s="490"/>
      <c r="BJ31" s="490"/>
      <c r="BK31" s="490"/>
      <c r="BL31" s="490"/>
      <c r="BM31" s="490"/>
      <c r="BN31" s="490"/>
      <c r="BO31" s="490"/>
      <c r="BP31" s="490"/>
      <c r="BQ31" s="490"/>
      <c r="BR31" s="490"/>
      <c r="BS31" s="490"/>
      <c r="BT31" s="490"/>
      <c r="BU31" s="490"/>
      <c r="BV31" s="490"/>
      <c r="BW31" s="490"/>
      <c r="BX31" s="490"/>
      <c r="BY31" s="490"/>
      <c r="BZ31" s="490"/>
      <c r="CA31" s="490"/>
      <c r="CB31" s="490"/>
      <c r="CC31" s="490"/>
      <c r="CD31" s="490"/>
      <c r="CE31" s="490"/>
      <c r="CF31" s="490"/>
    </row>
    <row r="32" spans="1:84" ht="13.5" thickBot="1">
      <c r="A32" s="172"/>
      <c r="B32" s="1043" t="s">
        <v>100</v>
      </c>
      <c r="C32" s="1043"/>
      <c r="D32" s="1043"/>
      <c r="E32" s="1043"/>
      <c r="F32" s="1043"/>
      <c r="G32" s="750"/>
      <c r="H32" s="751"/>
      <c r="I32" s="751"/>
      <c r="J32" s="751"/>
      <c r="K32" s="751"/>
      <c r="L32" s="109">
        <f>SUM(G32:K32)</f>
        <v>0</v>
      </c>
      <c r="M32" s="7"/>
      <c r="N32" s="7"/>
      <c r="O32" s="7"/>
      <c r="P32" s="7"/>
      <c r="Q32" s="7"/>
      <c r="R32" s="53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84" ht="15">
      <c r="A33" s="172"/>
      <c r="B33" s="1044" t="s">
        <v>101</v>
      </c>
      <c r="C33" s="1045"/>
      <c r="D33" s="84"/>
      <c r="E33" s="84"/>
      <c r="F33" s="84"/>
      <c r="G33" s="137"/>
      <c r="H33" s="173"/>
      <c r="I33" s="139"/>
      <c r="J33" s="85"/>
      <c r="K33" s="139"/>
      <c r="L33" s="139"/>
      <c r="M33" s="140"/>
      <c r="N33" s="140"/>
      <c r="O33" s="140"/>
      <c r="P33" s="140"/>
      <c r="Q33" s="140"/>
      <c r="R33" s="141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84" s="491" customFormat="1" ht="24.95" customHeight="1">
      <c r="A34" s="499"/>
      <c r="B34" s="1046" t="s">
        <v>102</v>
      </c>
      <c r="C34" s="1047"/>
      <c r="D34" s="1047"/>
      <c r="E34" s="1047"/>
      <c r="F34" s="1048"/>
      <c r="G34" s="1046" t="s">
        <v>13</v>
      </c>
      <c r="H34" s="1047"/>
      <c r="I34" s="1047"/>
      <c r="J34" s="1047"/>
      <c r="K34" s="1047"/>
      <c r="L34" s="1047"/>
      <c r="M34" s="1048"/>
      <c r="N34" s="1061" t="s">
        <v>14</v>
      </c>
      <c r="O34" s="1062"/>
      <c r="P34" s="542"/>
      <c r="Q34" s="548"/>
      <c r="R34" s="549"/>
      <c r="S34" s="490"/>
      <c r="T34" s="490"/>
      <c r="U34" s="490"/>
      <c r="V34" s="490"/>
      <c r="W34" s="490"/>
      <c r="X34" s="490"/>
      <c r="Y34" s="490"/>
      <c r="Z34" s="490"/>
      <c r="AA34" s="490"/>
      <c r="AB34" s="490"/>
      <c r="AC34" s="490"/>
    </row>
    <row r="35" spans="1:84" s="491" customFormat="1" ht="33.75">
      <c r="A35" s="499"/>
      <c r="B35" s="811" t="s">
        <v>213</v>
      </c>
      <c r="C35" s="812" t="s">
        <v>212</v>
      </c>
      <c r="D35" s="813" t="s">
        <v>211</v>
      </c>
      <c r="E35" s="813" t="s">
        <v>210</v>
      </c>
      <c r="F35" s="814" t="s">
        <v>209</v>
      </c>
      <c r="G35" s="786" t="s">
        <v>559</v>
      </c>
      <c r="H35" s="814" t="s">
        <v>15</v>
      </c>
      <c r="I35" s="814" t="s">
        <v>16</v>
      </c>
      <c r="J35" s="814" t="s">
        <v>17</v>
      </c>
      <c r="K35" s="814" t="s">
        <v>18</v>
      </c>
      <c r="L35" s="814" t="s">
        <v>19</v>
      </c>
      <c r="M35" s="814" t="s">
        <v>20</v>
      </c>
      <c r="N35" s="814" t="s">
        <v>208</v>
      </c>
      <c r="O35" s="814" t="s">
        <v>207</v>
      </c>
      <c r="P35" s="809" t="s">
        <v>21</v>
      </c>
      <c r="Q35" s="822" t="s">
        <v>22</v>
      </c>
      <c r="R35" s="823" t="s">
        <v>23</v>
      </c>
      <c r="S35" s="490"/>
      <c r="T35" s="490"/>
      <c r="U35" s="490"/>
      <c r="V35" s="490"/>
      <c r="W35" s="490"/>
      <c r="X35" s="490"/>
      <c r="Y35" s="490"/>
      <c r="Z35" s="490"/>
      <c r="AA35" s="490"/>
      <c r="AB35" s="490"/>
      <c r="AC35" s="490"/>
      <c r="AD35" s="490"/>
      <c r="AE35" s="490"/>
      <c r="AF35" s="490"/>
      <c r="AG35" s="490"/>
      <c r="AH35" s="490"/>
      <c r="AI35" s="490"/>
      <c r="AJ35" s="490"/>
      <c r="AK35" s="490"/>
      <c r="AL35" s="490"/>
      <c r="AM35" s="490"/>
      <c r="AN35" s="490"/>
      <c r="AO35" s="490"/>
      <c r="AP35" s="490"/>
      <c r="AQ35" s="490"/>
      <c r="AR35" s="490"/>
      <c r="AS35" s="490"/>
      <c r="AT35" s="490"/>
      <c r="AU35" s="490"/>
      <c r="AV35" s="490"/>
      <c r="AW35" s="490"/>
      <c r="AX35" s="490"/>
      <c r="AY35" s="490"/>
      <c r="AZ35" s="490"/>
      <c r="BA35" s="490"/>
      <c r="BB35" s="490"/>
      <c r="BC35" s="490"/>
      <c r="BD35" s="490"/>
      <c r="BE35" s="490"/>
      <c r="BF35" s="490"/>
      <c r="BG35" s="490"/>
      <c r="BH35" s="490"/>
      <c r="BI35" s="490"/>
      <c r="BJ35" s="490"/>
      <c r="BK35" s="490"/>
      <c r="BL35" s="490"/>
      <c r="BM35" s="490"/>
      <c r="BN35" s="490"/>
      <c r="BO35" s="490"/>
      <c r="BP35" s="490"/>
      <c r="BQ35" s="490"/>
      <c r="BR35" s="490"/>
      <c r="BS35" s="490"/>
      <c r="BT35" s="490"/>
      <c r="BU35" s="490"/>
      <c r="BV35" s="490"/>
      <c r="BW35" s="490"/>
      <c r="BX35" s="490"/>
      <c r="BY35" s="490"/>
      <c r="BZ35" s="490"/>
      <c r="CA35" s="490"/>
      <c r="CB35" s="490"/>
      <c r="CC35" s="490"/>
    </row>
    <row r="36" spans="1:84" s="491" customFormat="1">
      <c r="A36" s="499"/>
      <c r="B36" s="824"/>
      <c r="C36" s="825"/>
      <c r="D36" s="826"/>
      <c r="E36" s="826"/>
      <c r="F36" s="827"/>
      <c r="G36" s="815"/>
      <c r="H36" s="815"/>
      <c r="I36" s="814"/>
      <c r="J36" s="815"/>
      <c r="K36" s="815"/>
      <c r="L36" s="814"/>
      <c r="M36" s="814"/>
      <c r="N36" s="815"/>
      <c r="O36" s="815"/>
      <c r="P36" s="821"/>
      <c r="Q36" s="550" t="s">
        <v>364</v>
      </c>
      <c r="R36" s="551" t="s">
        <v>364</v>
      </c>
      <c r="S36" s="490"/>
      <c r="T36" s="490"/>
      <c r="U36" s="490"/>
      <c r="V36" s="490"/>
      <c r="W36" s="490"/>
      <c r="X36" s="490"/>
      <c r="Y36" s="490"/>
      <c r="Z36" s="490"/>
      <c r="AA36" s="490"/>
      <c r="AB36" s="490"/>
      <c r="AC36" s="490"/>
      <c r="AD36" s="490"/>
      <c r="AE36" s="490"/>
      <c r="AF36" s="490"/>
      <c r="AG36" s="490"/>
      <c r="AH36" s="490"/>
      <c r="AI36" s="490"/>
      <c r="AJ36" s="490"/>
      <c r="AK36" s="490"/>
      <c r="AL36" s="490"/>
      <c r="AM36" s="490"/>
      <c r="AN36" s="490"/>
      <c r="AO36" s="490"/>
      <c r="AP36" s="490"/>
      <c r="AQ36" s="490"/>
      <c r="AR36" s="490"/>
      <c r="AS36" s="490"/>
      <c r="AT36" s="490"/>
      <c r="AU36" s="490"/>
      <c r="AV36" s="490"/>
      <c r="AW36" s="490"/>
      <c r="AX36" s="490"/>
      <c r="AY36" s="490"/>
      <c r="AZ36" s="490"/>
      <c r="BA36" s="490"/>
      <c r="BB36" s="490"/>
      <c r="BC36" s="490"/>
      <c r="BD36" s="490"/>
      <c r="BE36" s="490"/>
      <c r="BF36" s="490"/>
      <c r="BG36" s="490"/>
      <c r="BH36" s="490"/>
      <c r="BI36" s="490"/>
      <c r="BJ36" s="490"/>
      <c r="BK36" s="490"/>
      <c r="BL36" s="490"/>
      <c r="BM36" s="490"/>
      <c r="BN36" s="490"/>
      <c r="BO36" s="490"/>
      <c r="BP36" s="490"/>
      <c r="BQ36" s="490"/>
      <c r="BR36" s="490"/>
      <c r="BS36" s="490"/>
      <c r="BT36" s="490"/>
      <c r="BU36" s="490"/>
      <c r="BV36" s="490"/>
      <c r="BW36" s="490"/>
      <c r="BX36" s="490"/>
      <c r="BY36" s="490"/>
      <c r="BZ36" s="490"/>
      <c r="CA36" s="490"/>
      <c r="CB36" s="490"/>
      <c r="CC36" s="490"/>
    </row>
    <row r="37" spans="1:84">
      <c r="A37" s="172"/>
      <c r="B37" s="883"/>
      <c r="C37" s="884"/>
      <c r="D37" s="884"/>
      <c r="E37" s="884"/>
      <c r="F37" s="884"/>
      <c r="G37" s="885"/>
      <c r="H37" s="755"/>
      <c r="I37" s="755"/>
      <c r="J37" s="755"/>
      <c r="K37" s="755"/>
      <c r="L37" s="755"/>
      <c r="M37" s="142">
        <f>SUM(H37:L37)</f>
        <v>0</v>
      </c>
      <c r="N37" s="755"/>
      <c r="O37" s="755"/>
      <c r="P37" s="102">
        <f>M37+N37+O37</f>
        <v>0</v>
      </c>
      <c r="Q37" s="901"/>
      <c r="R37" s="907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84">
      <c r="A38" s="172"/>
      <c r="B38" s="886"/>
      <c r="C38" s="884"/>
      <c r="D38" s="884"/>
      <c r="E38" s="884"/>
      <c r="F38" s="884"/>
      <c r="G38" s="885"/>
      <c r="H38" s="755"/>
      <c r="I38" s="755"/>
      <c r="J38" s="755"/>
      <c r="K38" s="755"/>
      <c r="L38" s="755"/>
      <c r="M38" s="142">
        <f>SUM(H38:L38)</f>
        <v>0</v>
      </c>
      <c r="N38" s="755"/>
      <c r="O38" s="755"/>
      <c r="P38" s="102">
        <f>M38+N38+O38</f>
        <v>0</v>
      </c>
      <c r="Q38" s="901"/>
      <c r="R38" s="907"/>
    </row>
    <row r="39" spans="1:84">
      <c r="A39" s="172"/>
      <c r="B39" s="883"/>
      <c r="C39" s="884"/>
      <c r="D39" s="884"/>
      <c r="E39" s="884"/>
      <c r="F39" s="884"/>
      <c r="G39" s="885"/>
      <c r="H39" s="755"/>
      <c r="I39" s="755"/>
      <c r="J39" s="755"/>
      <c r="K39" s="755"/>
      <c r="L39" s="755"/>
      <c r="M39" s="142">
        <f>SUM(H39:L39)</f>
        <v>0</v>
      </c>
      <c r="N39" s="755"/>
      <c r="O39" s="755"/>
      <c r="P39" s="102">
        <f>M39+N39+O39</f>
        <v>0</v>
      </c>
      <c r="Q39" s="901"/>
      <c r="R39" s="907"/>
    </row>
    <row r="40" spans="1:84">
      <c r="A40" s="174"/>
      <c r="B40" s="883"/>
      <c r="C40" s="884"/>
      <c r="D40" s="884"/>
      <c r="E40" s="887"/>
      <c r="F40" s="887"/>
      <c r="G40" s="887"/>
      <c r="H40" s="755"/>
      <c r="I40" s="755"/>
      <c r="J40" s="755"/>
      <c r="K40" s="755"/>
      <c r="L40" s="755"/>
      <c r="M40" s="142">
        <f>SUM(H40:L40)</f>
        <v>0</v>
      </c>
      <c r="N40" s="755"/>
      <c r="O40" s="755"/>
      <c r="P40" s="102">
        <f>M40+N40+O40</f>
        <v>0</v>
      </c>
      <c r="Q40" s="901"/>
      <c r="R40" s="907"/>
    </row>
    <row r="41" spans="1:84" ht="8.1" customHeight="1">
      <c r="A41" s="175"/>
      <c r="B41" s="5"/>
      <c r="C41" s="86"/>
      <c r="D41" s="86"/>
      <c r="E41" s="95"/>
      <c r="F41" s="95"/>
      <c r="G41" s="95"/>
      <c r="H41" s="145"/>
      <c r="I41" s="176"/>
      <c r="J41" s="147"/>
      <c r="K41" s="147"/>
      <c r="L41" s="147"/>
      <c r="M41" s="147"/>
      <c r="N41" s="147"/>
      <c r="O41" s="147"/>
      <c r="P41" s="147"/>
      <c r="Q41" s="148"/>
      <c r="R41" s="69"/>
    </row>
    <row r="42" spans="1:84" ht="13.5" thickBot="1">
      <c r="A42" s="177"/>
      <c r="B42" s="34"/>
      <c r="C42" s="87"/>
      <c r="D42" s="6"/>
      <c r="E42" s="88"/>
      <c r="F42" s="1071" t="s">
        <v>25</v>
      </c>
      <c r="G42" s="1072"/>
      <c r="H42" s="178">
        <f t="shared" ref="H42:P42" si="1">SUM(H37:H40)</f>
        <v>0</v>
      </c>
      <c r="I42" s="178">
        <f t="shared" si="1"/>
        <v>0</v>
      </c>
      <c r="J42" s="178">
        <f t="shared" si="1"/>
        <v>0</v>
      </c>
      <c r="K42" s="178">
        <f t="shared" si="1"/>
        <v>0</v>
      </c>
      <c r="L42" s="178">
        <f t="shared" si="1"/>
        <v>0</v>
      </c>
      <c r="M42" s="106">
        <f t="shared" si="1"/>
        <v>0</v>
      </c>
      <c r="N42" s="179">
        <f t="shared" si="1"/>
        <v>0</v>
      </c>
      <c r="O42" s="179">
        <f t="shared" si="1"/>
        <v>0</v>
      </c>
      <c r="P42" s="107">
        <f t="shared" si="1"/>
        <v>0</v>
      </c>
      <c r="Q42" s="6"/>
      <c r="R42" s="89"/>
    </row>
    <row r="43" spans="1:84" ht="16.5" thickTop="1">
      <c r="A43" s="192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193"/>
      <c r="P43" s="193"/>
      <c r="Q43" s="193"/>
      <c r="R43" s="89"/>
    </row>
    <row r="44" spans="1:84" s="491" customFormat="1" ht="15" customHeight="1">
      <c r="A44" s="496"/>
      <c r="B44" s="1040" t="s">
        <v>97</v>
      </c>
      <c r="C44" s="1040"/>
      <c r="D44" s="1040"/>
      <c r="E44" s="1040"/>
      <c r="F44" s="1041"/>
      <c r="G44" s="1046" t="s">
        <v>98</v>
      </c>
      <c r="H44" s="1047"/>
      <c r="I44" s="1047"/>
      <c r="J44" s="1047"/>
      <c r="K44" s="1047"/>
      <c r="L44" s="1048"/>
      <c r="M44" s="542"/>
      <c r="N44" s="542"/>
      <c r="O44" s="542"/>
      <c r="P44" s="542"/>
      <c r="Q44" s="1058"/>
      <c r="R44" s="1059"/>
      <c r="S44" s="490"/>
      <c r="T44" s="490"/>
      <c r="U44" s="490"/>
      <c r="V44" s="490"/>
      <c r="W44" s="490"/>
      <c r="X44" s="490"/>
      <c r="Y44" s="490"/>
      <c r="Z44" s="490"/>
      <c r="AA44" s="490"/>
      <c r="AB44" s="490"/>
      <c r="AC44" s="490"/>
      <c r="AD44" s="490"/>
      <c r="AE44" s="490"/>
    </row>
    <row r="45" spans="1:84" s="491" customFormat="1" ht="45">
      <c r="A45" s="497"/>
      <c r="B45" s="1051" t="s">
        <v>437</v>
      </c>
      <c r="C45" s="1051"/>
      <c r="D45" s="1051"/>
      <c r="E45" s="1051"/>
      <c r="F45" s="1052"/>
      <c r="G45" s="809" t="s">
        <v>580</v>
      </c>
      <c r="H45" s="810" t="s">
        <v>438</v>
      </c>
      <c r="I45" s="810" t="s">
        <v>439</v>
      </c>
      <c r="J45" s="810" t="s">
        <v>440</v>
      </c>
      <c r="K45" s="810" t="s">
        <v>441</v>
      </c>
      <c r="L45" s="810" t="s">
        <v>99</v>
      </c>
      <c r="M45" s="490"/>
      <c r="N45" s="490"/>
      <c r="O45" s="490"/>
      <c r="P45" s="543"/>
      <c r="Q45" s="544"/>
      <c r="R45" s="545"/>
      <c r="S45" s="490"/>
      <c r="T45" s="490"/>
      <c r="U45" s="490"/>
      <c r="V45" s="490"/>
      <c r="W45" s="490"/>
      <c r="X45" s="490"/>
      <c r="Y45" s="490"/>
      <c r="Z45" s="490"/>
      <c r="AA45" s="490"/>
      <c r="AB45" s="490"/>
      <c r="AC45" s="490"/>
      <c r="AD45" s="490"/>
      <c r="AE45" s="490"/>
      <c r="AF45" s="490"/>
      <c r="AG45" s="490"/>
      <c r="AH45" s="490"/>
      <c r="AI45" s="490"/>
      <c r="AJ45" s="490"/>
      <c r="AK45" s="490"/>
      <c r="AL45" s="490"/>
      <c r="AM45" s="490"/>
      <c r="AN45" s="490"/>
      <c r="AO45" s="490"/>
      <c r="AP45" s="490"/>
      <c r="AQ45" s="490"/>
      <c r="AR45" s="490"/>
      <c r="AS45" s="490"/>
      <c r="AT45" s="490"/>
      <c r="AU45" s="490"/>
      <c r="AV45" s="490"/>
      <c r="AW45" s="490"/>
      <c r="AX45" s="490"/>
      <c r="AY45" s="490"/>
      <c r="AZ45" s="490"/>
      <c r="BA45" s="490"/>
      <c r="BB45" s="490"/>
      <c r="BC45" s="490"/>
      <c r="BD45" s="490"/>
      <c r="BE45" s="490"/>
      <c r="BF45" s="490"/>
      <c r="BG45" s="490"/>
      <c r="BH45" s="490"/>
      <c r="BI45" s="490"/>
      <c r="BJ45" s="490"/>
      <c r="BK45" s="490"/>
      <c r="BL45" s="490"/>
      <c r="BM45" s="490"/>
      <c r="BN45" s="490"/>
      <c r="BO45" s="490"/>
      <c r="BP45" s="490"/>
      <c r="BQ45" s="490"/>
      <c r="BR45" s="490"/>
      <c r="BS45" s="490"/>
      <c r="BT45" s="490"/>
      <c r="BU45" s="490"/>
      <c r="BV45" s="490"/>
      <c r="BW45" s="490"/>
      <c r="BX45" s="490"/>
      <c r="BY45" s="490"/>
      <c r="BZ45" s="490"/>
      <c r="CA45" s="490"/>
      <c r="CB45" s="490"/>
      <c r="CC45" s="490"/>
      <c r="CD45" s="490"/>
      <c r="CE45" s="490"/>
      <c r="CF45" s="490"/>
    </row>
    <row r="46" spans="1:84" ht="13.5" thickBot="1">
      <c r="A46" s="172"/>
      <c r="B46" s="1043" t="s">
        <v>100</v>
      </c>
      <c r="C46" s="1043"/>
      <c r="D46" s="1043"/>
      <c r="E46" s="1043"/>
      <c r="F46" s="1043"/>
      <c r="G46" s="750"/>
      <c r="H46" s="751"/>
      <c r="I46" s="751"/>
      <c r="J46" s="751"/>
      <c r="K46" s="751"/>
      <c r="L46" s="109">
        <f>SUM(G46:K46)</f>
        <v>0</v>
      </c>
      <c r="M46" s="7"/>
      <c r="N46" s="7"/>
      <c r="O46" s="7"/>
      <c r="P46" s="7"/>
      <c r="Q46" s="7"/>
      <c r="R46" s="53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84" ht="15">
      <c r="A47" s="172"/>
      <c r="B47" s="1044" t="s">
        <v>101</v>
      </c>
      <c r="C47" s="1045"/>
      <c r="D47" s="84"/>
      <c r="E47" s="84"/>
      <c r="F47" s="84"/>
      <c r="G47" s="137"/>
      <c r="H47" s="173"/>
      <c r="I47" s="139"/>
      <c r="J47" s="85"/>
      <c r="K47" s="139"/>
      <c r="L47" s="139"/>
      <c r="M47" s="140"/>
      <c r="N47" s="140"/>
      <c r="O47" s="140"/>
      <c r="P47" s="140"/>
      <c r="Q47" s="140"/>
      <c r="R47" s="141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84" s="491" customFormat="1" ht="24.95" customHeight="1">
      <c r="A48" s="499"/>
      <c r="B48" s="1046" t="s">
        <v>102</v>
      </c>
      <c r="C48" s="1047"/>
      <c r="D48" s="1047"/>
      <c r="E48" s="1047"/>
      <c r="F48" s="1048"/>
      <c r="G48" s="1046" t="s">
        <v>13</v>
      </c>
      <c r="H48" s="1047"/>
      <c r="I48" s="1047"/>
      <c r="J48" s="1047"/>
      <c r="K48" s="1047"/>
      <c r="L48" s="1047"/>
      <c r="M48" s="1048"/>
      <c r="N48" s="1046" t="s">
        <v>14</v>
      </c>
      <c r="O48" s="1048"/>
      <c r="P48" s="542"/>
      <c r="Q48" s="548"/>
      <c r="R48" s="549"/>
      <c r="S48" s="490"/>
      <c r="T48" s="490"/>
      <c r="U48" s="490"/>
      <c r="V48" s="490"/>
      <c r="W48" s="490"/>
      <c r="X48" s="490"/>
      <c r="Y48" s="490"/>
      <c r="Z48" s="490"/>
      <c r="AA48" s="490"/>
      <c r="AB48" s="490"/>
      <c r="AC48" s="490"/>
    </row>
    <row r="49" spans="1:84" s="491" customFormat="1" ht="33.75">
      <c r="A49" s="499"/>
      <c r="B49" s="811" t="s">
        <v>213</v>
      </c>
      <c r="C49" s="812" t="s">
        <v>212</v>
      </c>
      <c r="D49" s="813" t="s">
        <v>211</v>
      </c>
      <c r="E49" s="813" t="s">
        <v>210</v>
      </c>
      <c r="F49" s="814" t="s">
        <v>209</v>
      </c>
      <c r="G49" s="786" t="s">
        <v>559</v>
      </c>
      <c r="H49" s="814" t="s">
        <v>15</v>
      </c>
      <c r="I49" s="814" t="s">
        <v>16</v>
      </c>
      <c r="J49" s="814" t="s">
        <v>17</v>
      </c>
      <c r="K49" s="814" t="s">
        <v>18</v>
      </c>
      <c r="L49" s="814" t="s">
        <v>19</v>
      </c>
      <c r="M49" s="814" t="s">
        <v>20</v>
      </c>
      <c r="N49" s="814" t="s">
        <v>208</v>
      </c>
      <c r="O49" s="814" t="s">
        <v>207</v>
      </c>
      <c r="P49" s="809" t="s">
        <v>21</v>
      </c>
      <c r="Q49" s="822" t="s">
        <v>22</v>
      </c>
      <c r="R49" s="823" t="s">
        <v>23</v>
      </c>
      <c r="S49" s="490"/>
      <c r="T49" s="490"/>
      <c r="U49" s="490"/>
      <c r="V49" s="490"/>
      <c r="W49" s="490"/>
      <c r="X49" s="490"/>
      <c r="Y49" s="490"/>
      <c r="Z49" s="490"/>
      <c r="AA49" s="490"/>
      <c r="AB49" s="490"/>
      <c r="AC49" s="490"/>
      <c r="AD49" s="490"/>
      <c r="AE49" s="490"/>
      <c r="AF49" s="490"/>
      <c r="AG49" s="490"/>
      <c r="AH49" s="490"/>
      <c r="AI49" s="490"/>
      <c r="AJ49" s="490"/>
      <c r="AK49" s="490"/>
      <c r="AL49" s="490"/>
      <c r="AM49" s="490"/>
      <c r="AN49" s="490"/>
      <c r="AO49" s="490"/>
      <c r="AP49" s="490"/>
      <c r="AQ49" s="490"/>
      <c r="AR49" s="490"/>
      <c r="AS49" s="490"/>
      <c r="AT49" s="490"/>
      <c r="AU49" s="490"/>
      <c r="AV49" s="490"/>
      <c r="AW49" s="490"/>
      <c r="AX49" s="490"/>
      <c r="AY49" s="490"/>
      <c r="AZ49" s="490"/>
      <c r="BA49" s="490"/>
      <c r="BB49" s="490"/>
      <c r="BC49" s="490"/>
      <c r="BD49" s="490"/>
      <c r="BE49" s="490"/>
      <c r="BF49" s="490"/>
      <c r="BG49" s="490"/>
      <c r="BH49" s="490"/>
      <c r="BI49" s="490"/>
      <c r="BJ49" s="490"/>
      <c r="BK49" s="490"/>
      <c r="BL49" s="490"/>
      <c r="BM49" s="490"/>
      <c r="BN49" s="490"/>
      <c r="BO49" s="490"/>
      <c r="BP49" s="490"/>
      <c r="BQ49" s="490"/>
      <c r="BR49" s="490"/>
      <c r="BS49" s="490"/>
      <c r="BT49" s="490"/>
      <c r="BU49" s="490"/>
      <c r="BV49" s="490"/>
      <c r="BW49" s="490"/>
      <c r="BX49" s="490"/>
      <c r="BY49" s="490"/>
      <c r="BZ49" s="490"/>
      <c r="CA49" s="490"/>
      <c r="CB49" s="490"/>
      <c r="CC49" s="490"/>
    </row>
    <row r="50" spans="1:84" s="491" customFormat="1">
      <c r="A50" s="499"/>
      <c r="B50" s="824"/>
      <c r="C50" s="825"/>
      <c r="D50" s="826"/>
      <c r="E50" s="826"/>
      <c r="F50" s="827"/>
      <c r="G50" s="815"/>
      <c r="H50" s="815"/>
      <c r="I50" s="814"/>
      <c r="J50" s="815"/>
      <c r="K50" s="815"/>
      <c r="L50" s="814"/>
      <c r="M50" s="814"/>
      <c r="N50" s="815"/>
      <c r="O50" s="815"/>
      <c r="P50" s="821"/>
      <c r="Q50" s="550" t="s">
        <v>364</v>
      </c>
      <c r="R50" s="551" t="s">
        <v>364</v>
      </c>
      <c r="S50" s="490"/>
      <c r="T50" s="490"/>
      <c r="U50" s="490"/>
      <c r="V50" s="490"/>
      <c r="W50" s="490"/>
      <c r="X50" s="490"/>
      <c r="Y50" s="490"/>
      <c r="Z50" s="490"/>
      <c r="AA50" s="490"/>
      <c r="AB50" s="490"/>
      <c r="AC50" s="490"/>
      <c r="AD50" s="490"/>
      <c r="AE50" s="490"/>
      <c r="AF50" s="490"/>
      <c r="AG50" s="490"/>
      <c r="AH50" s="490"/>
      <c r="AI50" s="490"/>
      <c r="AJ50" s="490"/>
      <c r="AK50" s="490"/>
      <c r="AL50" s="490"/>
      <c r="AM50" s="490"/>
      <c r="AN50" s="490"/>
      <c r="AO50" s="490"/>
      <c r="AP50" s="490"/>
      <c r="AQ50" s="490"/>
      <c r="AR50" s="490"/>
      <c r="AS50" s="490"/>
      <c r="AT50" s="490"/>
      <c r="AU50" s="490"/>
      <c r="AV50" s="490"/>
      <c r="AW50" s="490"/>
      <c r="AX50" s="490"/>
      <c r="AY50" s="490"/>
      <c r="AZ50" s="490"/>
      <c r="BA50" s="490"/>
      <c r="BB50" s="490"/>
      <c r="BC50" s="490"/>
      <c r="BD50" s="490"/>
      <c r="BE50" s="490"/>
      <c r="BF50" s="490"/>
      <c r="BG50" s="490"/>
      <c r="BH50" s="490"/>
      <c r="BI50" s="490"/>
      <c r="BJ50" s="490"/>
      <c r="BK50" s="490"/>
      <c r="BL50" s="490"/>
      <c r="BM50" s="490"/>
      <c r="BN50" s="490"/>
      <c r="BO50" s="490"/>
      <c r="BP50" s="490"/>
      <c r="BQ50" s="490"/>
      <c r="BR50" s="490"/>
      <c r="BS50" s="490"/>
      <c r="BT50" s="490"/>
      <c r="BU50" s="490"/>
      <c r="BV50" s="490"/>
      <c r="BW50" s="490"/>
      <c r="BX50" s="490"/>
      <c r="BY50" s="490"/>
      <c r="BZ50" s="490"/>
      <c r="CA50" s="490"/>
      <c r="CB50" s="490"/>
      <c r="CC50" s="490"/>
    </row>
    <row r="51" spans="1:84">
      <c r="A51" s="172"/>
      <c r="B51" s="883"/>
      <c r="C51" s="884"/>
      <c r="D51" s="884"/>
      <c r="E51" s="884"/>
      <c r="F51" s="884"/>
      <c r="G51" s="885"/>
      <c r="H51" s="755"/>
      <c r="I51" s="755"/>
      <c r="J51" s="755"/>
      <c r="K51" s="755"/>
      <c r="L51" s="755"/>
      <c r="M51" s="142">
        <f>SUM(H51:L51)</f>
        <v>0</v>
      </c>
      <c r="N51" s="755"/>
      <c r="O51" s="755"/>
      <c r="P51" s="102">
        <f>M51+N51+O51</f>
        <v>0</v>
      </c>
      <c r="Q51" s="901"/>
      <c r="R51" s="907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84">
      <c r="A52" s="172"/>
      <c r="B52" s="886"/>
      <c r="C52" s="884"/>
      <c r="D52" s="884"/>
      <c r="E52" s="884"/>
      <c r="F52" s="884"/>
      <c r="G52" s="885"/>
      <c r="H52" s="755"/>
      <c r="I52" s="755"/>
      <c r="J52" s="755"/>
      <c r="K52" s="755"/>
      <c r="L52" s="755"/>
      <c r="M52" s="142">
        <f>SUM(H52:L52)</f>
        <v>0</v>
      </c>
      <c r="N52" s="755"/>
      <c r="O52" s="755"/>
      <c r="P52" s="102">
        <f>M52+N52+O52</f>
        <v>0</v>
      </c>
      <c r="Q52" s="901"/>
      <c r="R52" s="907"/>
    </row>
    <row r="53" spans="1:84">
      <c r="A53" s="172"/>
      <c r="B53" s="883"/>
      <c r="C53" s="884"/>
      <c r="D53" s="884"/>
      <c r="E53" s="884"/>
      <c r="F53" s="884"/>
      <c r="G53" s="885"/>
      <c r="H53" s="755"/>
      <c r="I53" s="755"/>
      <c r="J53" s="755"/>
      <c r="K53" s="755"/>
      <c r="L53" s="755"/>
      <c r="M53" s="142">
        <f>SUM(H53:L53)</f>
        <v>0</v>
      </c>
      <c r="N53" s="755"/>
      <c r="O53" s="755"/>
      <c r="P53" s="102">
        <f>M53+N53+O53</f>
        <v>0</v>
      </c>
      <c r="Q53" s="901"/>
      <c r="R53" s="907"/>
    </row>
    <row r="54" spans="1:84">
      <c r="A54" s="174"/>
      <c r="B54" s="883"/>
      <c r="C54" s="884"/>
      <c r="D54" s="884"/>
      <c r="E54" s="887"/>
      <c r="F54" s="887"/>
      <c r="G54" s="887"/>
      <c r="H54" s="755"/>
      <c r="I54" s="755"/>
      <c r="J54" s="755"/>
      <c r="K54" s="755"/>
      <c r="L54" s="755"/>
      <c r="M54" s="142">
        <f>SUM(H54:L54)</f>
        <v>0</v>
      </c>
      <c r="N54" s="755"/>
      <c r="O54" s="755"/>
      <c r="P54" s="102">
        <f>M54+N54+O54</f>
        <v>0</v>
      </c>
      <c r="Q54" s="901"/>
      <c r="R54" s="907"/>
    </row>
    <row r="55" spans="1:84" ht="8.1" customHeight="1">
      <c r="A55" s="175"/>
      <c r="B55" s="5"/>
      <c r="C55" s="86"/>
      <c r="D55" s="86"/>
      <c r="E55" s="95"/>
      <c r="F55" s="95"/>
      <c r="G55" s="95"/>
      <c r="H55" s="145"/>
      <c r="I55" s="176"/>
      <c r="J55" s="147"/>
      <c r="K55" s="147"/>
      <c r="L55" s="147"/>
      <c r="M55" s="147"/>
      <c r="N55" s="147"/>
      <c r="O55" s="147"/>
      <c r="P55" s="147"/>
      <c r="Q55" s="148"/>
      <c r="R55" s="69"/>
    </row>
    <row r="56" spans="1:84" ht="13.5" thickBot="1">
      <c r="A56" s="177"/>
      <c r="B56" s="34"/>
      <c r="C56" s="87"/>
      <c r="D56" s="6"/>
      <c r="E56" s="88"/>
      <c r="F56" s="1071" t="s">
        <v>25</v>
      </c>
      <c r="G56" s="1072"/>
      <c r="H56" s="178">
        <f t="shared" ref="H56:P56" si="2">SUM(H51:H54)</f>
        <v>0</v>
      </c>
      <c r="I56" s="178">
        <f t="shared" si="2"/>
        <v>0</v>
      </c>
      <c r="J56" s="178">
        <f t="shared" si="2"/>
        <v>0</v>
      </c>
      <c r="K56" s="178">
        <f t="shared" si="2"/>
        <v>0</v>
      </c>
      <c r="L56" s="178">
        <f t="shared" si="2"/>
        <v>0</v>
      </c>
      <c r="M56" s="106">
        <f t="shared" si="2"/>
        <v>0</v>
      </c>
      <c r="N56" s="179">
        <f t="shared" si="2"/>
        <v>0</v>
      </c>
      <c r="O56" s="179">
        <f t="shared" si="2"/>
        <v>0</v>
      </c>
      <c r="P56" s="107">
        <f t="shared" si="2"/>
        <v>0</v>
      </c>
      <c r="Q56" s="6"/>
      <c r="R56" s="89"/>
    </row>
    <row r="57" spans="1:84" ht="16.5" thickTop="1">
      <c r="A57" s="192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193"/>
      <c r="P57" s="193"/>
      <c r="Q57" s="193"/>
      <c r="R57" s="89"/>
    </row>
    <row r="58" spans="1:84" s="491" customFormat="1" ht="15" customHeight="1">
      <c r="A58" s="496"/>
      <c r="B58" s="1040" t="s">
        <v>97</v>
      </c>
      <c r="C58" s="1040"/>
      <c r="D58" s="1040"/>
      <c r="E58" s="1040"/>
      <c r="F58" s="1041"/>
      <c r="G58" s="1046" t="s">
        <v>98</v>
      </c>
      <c r="H58" s="1047"/>
      <c r="I58" s="1047"/>
      <c r="J58" s="1047"/>
      <c r="K58" s="1047"/>
      <c r="L58" s="1048"/>
      <c r="M58" s="542"/>
      <c r="N58" s="542"/>
      <c r="O58" s="542"/>
      <c r="P58" s="542"/>
      <c r="Q58" s="1058"/>
      <c r="R58" s="1059"/>
      <c r="S58" s="490"/>
      <c r="T58" s="490"/>
      <c r="U58" s="490"/>
      <c r="V58" s="490"/>
      <c r="W58" s="490"/>
      <c r="X58" s="490"/>
      <c r="Y58" s="490"/>
      <c r="Z58" s="490"/>
      <c r="AA58" s="490"/>
      <c r="AB58" s="490"/>
      <c r="AC58" s="490"/>
      <c r="AD58" s="490"/>
      <c r="AE58" s="490"/>
    </row>
    <row r="59" spans="1:84" s="491" customFormat="1" ht="45">
      <c r="A59" s="497"/>
      <c r="B59" s="1051" t="s">
        <v>501</v>
      </c>
      <c r="C59" s="1051"/>
      <c r="D59" s="1051"/>
      <c r="E59" s="1051"/>
      <c r="F59" s="1052"/>
      <c r="G59" s="809" t="s">
        <v>581</v>
      </c>
      <c r="H59" s="810" t="s">
        <v>442</v>
      </c>
      <c r="I59" s="810" t="s">
        <v>443</v>
      </c>
      <c r="J59" s="810" t="s">
        <v>444</v>
      </c>
      <c r="K59" s="810" t="s">
        <v>445</v>
      </c>
      <c r="L59" s="810" t="s">
        <v>99</v>
      </c>
      <c r="M59" s="490"/>
      <c r="N59" s="490"/>
      <c r="O59" s="490"/>
      <c r="P59" s="543"/>
      <c r="Q59" s="544"/>
      <c r="R59" s="545"/>
      <c r="S59" s="490"/>
      <c r="T59" s="490"/>
      <c r="U59" s="490"/>
      <c r="V59" s="490"/>
      <c r="W59" s="490"/>
      <c r="X59" s="490"/>
      <c r="Y59" s="490"/>
      <c r="Z59" s="490"/>
      <c r="AA59" s="490"/>
      <c r="AB59" s="490"/>
      <c r="AC59" s="490"/>
      <c r="AD59" s="490"/>
      <c r="AE59" s="490"/>
      <c r="AF59" s="490"/>
      <c r="AG59" s="490"/>
      <c r="AH59" s="490"/>
      <c r="AI59" s="490"/>
      <c r="AJ59" s="490"/>
      <c r="AK59" s="490"/>
      <c r="AL59" s="490"/>
      <c r="AM59" s="490"/>
      <c r="AN59" s="490"/>
      <c r="AO59" s="490"/>
      <c r="AP59" s="490"/>
      <c r="AQ59" s="490"/>
      <c r="AR59" s="490"/>
      <c r="AS59" s="490"/>
      <c r="AT59" s="490"/>
      <c r="AU59" s="490"/>
      <c r="AV59" s="490"/>
      <c r="AW59" s="490"/>
      <c r="AX59" s="490"/>
      <c r="AY59" s="490"/>
      <c r="AZ59" s="490"/>
      <c r="BA59" s="490"/>
      <c r="BB59" s="490"/>
      <c r="BC59" s="490"/>
      <c r="BD59" s="490"/>
      <c r="BE59" s="490"/>
      <c r="BF59" s="490"/>
      <c r="BG59" s="490"/>
      <c r="BH59" s="490"/>
      <c r="BI59" s="490"/>
      <c r="BJ59" s="490"/>
      <c r="BK59" s="490"/>
      <c r="BL59" s="490"/>
      <c r="BM59" s="490"/>
      <c r="BN59" s="490"/>
      <c r="BO59" s="490"/>
      <c r="BP59" s="490"/>
      <c r="BQ59" s="490"/>
      <c r="BR59" s="490"/>
      <c r="BS59" s="490"/>
      <c r="BT59" s="490"/>
      <c r="BU59" s="490"/>
      <c r="BV59" s="490"/>
      <c r="BW59" s="490"/>
      <c r="BX59" s="490"/>
      <c r="BY59" s="490"/>
      <c r="BZ59" s="490"/>
      <c r="CA59" s="490"/>
      <c r="CB59" s="490"/>
      <c r="CC59" s="490"/>
      <c r="CD59" s="490"/>
      <c r="CE59" s="490"/>
      <c r="CF59" s="490"/>
    </row>
    <row r="60" spans="1:84" ht="13.5" thickBot="1">
      <c r="A60" s="172"/>
      <c r="B60" s="1043" t="s">
        <v>100</v>
      </c>
      <c r="C60" s="1043"/>
      <c r="D60" s="1043"/>
      <c r="E60" s="1043"/>
      <c r="F60" s="1043"/>
      <c r="G60" s="750"/>
      <c r="H60" s="751"/>
      <c r="I60" s="751"/>
      <c r="J60" s="751"/>
      <c r="K60" s="751"/>
      <c r="L60" s="109">
        <f>SUM(G60:K60)</f>
        <v>0</v>
      </c>
      <c r="M60" s="7"/>
      <c r="N60" s="7"/>
      <c r="O60" s="7"/>
      <c r="P60" s="7"/>
      <c r="Q60" s="7"/>
      <c r="R60" s="53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spans="1:84" ht="15">
      <c r="A61" s="172"/>
      <c r="B61" s="1044" t="s">
        <v>101</v>
      </c>
      <c r="C61" s="1045"/>
      <c r="D61" s="84"/>
      <c r="E61" s="84"/>
      <c r="F61" s="84"/>
      <c r="G61" s="137"/>
      <c r="H61" s="173"/>
      <c r="I61" s="139"/>
      <c r="J61" s="85"/>
      <c r="K61" s="139"/>
      <c r="L61" s="139"/>
      <c r="M61" s="140"/>
      <c r="N61" s="140"/>
      <c r="O61" s="140"/>
      <c r="P61" s="140"/>
      <c r="Q61" s="140"/>
      <c r="R61" s="141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spans="1:84" s="491" customFormat="1" ht="24.95" customHeight="1">
      <c r="A62" s="499"/>
      <c r="B62" s="1046" t="s">
        <v>102</v>
      </c>
      <c r="C62" s="1047"/>
      <c r="D62" s="1047"/>
      <c r="E62" s="1047"/>
      <c r="F62" s="1048"/>
      <c r="G62" s="1046" t="s">
        <v>13</v>
      </c>
      <c r="H62" s="1047"/>
      <c r="I62" s="1047"/>
      <c r="J62" s="1047"/>
      <c r="K62" s="1047"/>
      <c r="L62" s="1047"/>
      <c r="M62" s="1048"/>
      <c r="N62" s="1046" t="s">
        <v>14</v>
      </c>
      <c r="O62" s="1048"/>
      <c r="P62" s="542"/>
      <c r="Q62" s="548"/>
      <c r="R62" s="549"/>
      <c r="S62" s="490"/>
      <c r="T62" s="490"/>
      <c r="U62" s="490"/>
      <c r="V62" s="490"/>
      <c r="W62" s="490"/>
      <c r="X62" s="490"/>
      <c r="Y62" s="490"/>
      <c r="Z62" s="490"/>
      <c r="AA62" s="490"/>
      <c r="AB62" s="490"/>
      <c r="AC62" s="490"/>
    </row>
    <row r="63" spans="1:84" s="838" customFormat="1" ht="33.75">
      <c r="A63" s="836"/>
      <c r="B63" s="811" t="s">
        <v>213</v>
      </c>
      <c r="C63" s="812" t="s">
        <v>212</v>
      </c>
      <c r="D63" s="813" t="s">
        <v>211</v>
      </c>
      <c r="E63" s="813" t="s">
        <v>210</v>
      </c>
      <c r="F63" s="814" t="s">
        <v>209</v>
      </c>
      <c r="G63" s="786" t="s">
        <v>559</v>
      </c>
      <c r="H63" s="814" t="s">
        <v>15</v>
      </c>
      <c r="I63" s="814" t="s">
        <v>16</v>
      </c>
      <c r="J63" s="814" t="s">
        <v>17</v>
      </c>
      <c r="K63" s="814" t="s">
        <v>18</v>
      </c>
      <c r="L63" s="814" t="s">
        <v>19</v>
      </c>
      <c r="M63" s="814" t="s">
        <v>20</v>
      </c>
      <c r="N63" s="814" t="s">
        <v>208</v>
      </c>
      <c r="O63" s="814" t="s">
        <v>207</v>
      </c>
      <c r="P63" s="809" t="s">
        <v>21</v>
      </c>
      <c r="Q63" s="822" t="s">
        <v>22</v>
      </c>
      <c r="R63" s="823" t="s">
        <v>23</v>
      </c>
      <c r="S63" s="837"/>
      <c r="T63" s="837"/>
      <c r="U63" s="837"/>
      <c r="V63" s="837"/>
      <c r="W63" s="837"/>
      <c r="X63" s="837"/>
      <c r="Y63" s="837"/>
      <c r="Z63" s="837"/>
      <c r="AA63" s="837"/>
      <c r="AB63" s="837"/>
      <c r="AC63" s="837"/>
      <c r="AD63" s="837"/>
      <c r="AE63" s="837"/>
      <c r="AF63" s="837"/>
      <c r="AG63" s="837"/>
      <c r="AH63" s="837"/>
      <c r="AI63" s="837"/>
      <c r="AJ63" s="837"/>
      <c r="AK63" s="837"/>
      <c r="AL63" s="837"/>
      <c r="AM63" s="837"/>
      <c r="AN63" s="837"/>
      <c r="AO63" s="837"/>
      <c r="AP63" s="837"/>
      <c r="AQ63" s="837"/>
      <c r="AR63" s="837"/>
      <c r="AS63" s="837"/>
      <c r="AT63" s="837"/>
      <c r="AU63" s="837"/>
      <c r="AV63" s="837"/>
      <c r="AW63" s="837"/>
      <c r="AX63" s="837"/>
      <c r="AY63" s="837"/>
      <c r="AZ63" s="837"/>
      <c r="BA63" s="837"/>
      <c r="BB63" s="837"/>
      <c r="BC63" s="837"/>
      <c r="BD63" s="837"/>
      <c r="BE63" s="837"/>
      <c r="BF63" s="837"/>
      <c r="BG63" s="837"/>
      <c r="BH63" s="837"/>
      <c r="BI63" s="837"/>
      <c r="BJ63" s="837"/>
      <c r="BK63" s="837"/>
      <c r="BL63" s="837"/>
      <c r="BM63" s="837"/>
      <c r="BN63" s="837"/>
      <c r="BO63" s="837"/>
      <c r="BP63" s="837"/>
      <c r="BQ63" s="837"/>
      <c r="BR63" s="837"/>
      <c r="BS63" s="837"/>
      <c r="BT63" s="837"/>
      <c r="BU63" s="837"/>
      <c r="BV63" s="837"/>
      <c r="BW63" s="837"/>
      <c r="BX63" s="837"/>
      <c r="BY63" s="837"/>
      <c r="BZ63" s="837"/>
      <c r="CA63" s="837"/>
      <c r="CB63" s="837"/>
      <c r="CC63" s="837"/>
    </row>
    <row r="64" spans="1:84" s="491" customFormat="1">
      <c r="A64" s="499"/>
      <c r="B64" s="824"/>
      <c r="C64" s="825"/>
      <c r="D64" s="826"/>
      <c r="E64" s="826"/>
      <c r="F64" s="827"/>
      <c r="G64" s="815"/>
      <c r="H64" s="815"/>
      <c r="I64" s="814"/>
      <c r="J64" s="815"/>
      <c r="K64" s="815"/>
      <c r="L64" s="814"/>
      <c r="M64" s="814"/>
      <c r="N64" s="815"/>
      <c r="O64" s="815"/>
      <c r="P64" s="821"/>
      <c r="Q64" s="550" t="s">
        <v>364</v>
      </c>
      <c r="R64" s="551" t="s">
        <v>364</v>
      </c>
      <c r="S64" s="490"/>
      <c r="T64" s="490"/>
      <c r="U64" s="490"/>
      <c r="V64" s="490"/>
      <c r="W64" s="490"/>
      <c r="X64" s="490"/>
      <c r="Y64" s="490"/>
      <c r="Z64" s="490"/>
      <c r="AA64" s="490"/>
      <c r="AB64" s="490"/>
      <c r="AC64" s="490"/>
      <c r="AD64" s="490"/>
      <c r="AE64" s="490"/>
      <c r="AF64" s="490"/>
      <c r="AG64" s="490"/>
      <c r="AH64" s="490"/>
      <c r="AI64" s="490"/>
      <c r="AJ64" s="490"/>
      <c r="AK64" s="490"/>
      <c r="AL64" s="490"/>
      <c r="AM64" s="490"/>
      <c r="AN64" s="490"/>
      <c r="AO64" s="490"/>
      <c r="AP64" s="490"/>
      <c r="AQ64" s="490"/>
      <c r="AR64" s="490"/>
      <c r="AS64" s="490"/>
      <c r="AT64" s="490"/>
      <c r="AU64" s="490"/>
      <c r="AV64" s="490"/>
      <c r="AW64" s="490"/>
      <c r="AX64" s="490"/>
      <c r="AY64" s="490"/>
      <c r="AZ64" s="490"/>
      <c r="BA64" s="490"/>
      <c r="BB64" s="490"/>
      <c r="BC64" s="490"/>
      <c r="BD64" s="490"/>
      <c r="BE64" s="490"/>
      <c r="BF64" s="490"/>
      <c r="BG64" s="490"/>
      <c r="BH64" s="490"/>
      <c r="BI64" s="490"/>
      <c r="BJ64" s="490"/>
      <c r="BK64" s="490"/>
      <c r="BL64" s="490"/>
      <c r="BM64" s="490"/>
      <c r="BN64" s="490"/>
      <c r="BO64" s="490"/>
      <c r="BP64" s="490"/>
      <c r="BQ64" s="490"/>
      <c r="BR64" s="490"/>
      <c r="BS64" s="490"/>
      <c r="BT64" s="490"/>
      <c r="BU64" s="490"/>
      <c r="BV64" s="490"/>
      <c r="BW64" s="490"/>
      <c r="BX64" s="490"/>
      <c r="BY64" s="490"/>
      <c r="BZ64" s="490"/>
      <c r="CA64" s="490"/>
      <c r="CB64" s="490"/>
      <c r="CC64" s="490"/>
    </row>
    <row r="65" spans="1:84">
      <c r="A65" s="172"/>
      <c r="B65" s="883"/>
      <c r="C65" s="884"/>
      <c r="D65" s="884"/>
      <c r="E65" s="884"/>
      <c r="F65" s="884"/>
      <c r="G65" s="885"/>
      <c r="H65" s="755"/>
      <c r="I65" s="755"/>
      <c r="J65" s="755"/>
      <c r="K65" s="755"/>
      <c r="L65" s="755"/>
      <c r="M65" s="142">
        <f>SUM(H65:L65)</f>
        <v>0</v>
      </c>
      <c r="N65" s="755"/>
      <c r="O65" s="755"/>
      <c r="P65" s="102">
        <f>M65+N65+O65</f>
        <v>0</v>
      </c>
      <c r="Q65" s="901"/>
      <c r="R65" s="907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84">
      <c r="A66" s="172"/>
      <c r="B66" s="886"/>
      <c r="C66" s="884"/>
      <c r="D66" s="884"/>
      <c r="E66" s="884"/>
      <c r="F66" s="884"/>
      <c r="G66" s="885"/>
      <c r="H66" s="755"/>
      <c r="I66" s="755"/>
      <c r="J66" s="755"/>
      <c r="K66" s="755"/>
      <c r="L66" s="755"/>
      <c r="M66" s="142">
        <f>SUM(H66:L66)</f>
        <v>0</v>
      </c>
      <c r="N66" s="755"/>
      <c r="O66" s="755"/>
      <c r="P66" s="102">
        <f>M66+N66+O66</f>
        <v>0</v>
      </c>
      <c r="Q66" s="901"/>
      <c r="R66" s="907"/>
    </row>
    <row r="67" spans="1:84">
      <c r="A67" s="172"/>
      <c r="B67" s="883"/>
      <c r="C67" s="884"/>
      <c r="D67" s="884"/>
      <c r="E67" s="884"/>
      <c r="F67" s="884"/>
      <c r="G67" s="885"/>
      <c r="H67" s="755"/>
      <c r="I67" s="755"/>
      <c r="J67" s="755"/>
      <c r="K67" s="755"/>
      <c r="L67" s="755"/>
      <c r="M67" s="142">
        <f>SUM(H67:L67)</f>
        <v>0</v>
      </c>
      <c r="N67" s="755"/>
      <c r="O67" s="755"/>
      <c r="P67" s="102">
        <f>M67+N67+O67</f>
        <v>0</v>
      </c>
      <c r="Q67" s="901"/>
      <c r="R67" s="907"/>
    </row>
    <row r="68" spans="1:84">
      <c r="A68" s="174"/>
      <c r="B68" s="883"/>
      <c r="C68" s="884"/>
      <c r="D68" s="884"/>
      <c r="E68" s="887"/>
      <c r="F68" s="887"/>
      <c r="G68" s="887"/>
      <c r="H68" s="755"/>
      <c r="I68" s="755"/>
      <c r="J68" s="755"/>
      <c r="K68" s="755"/>
      <c r="L68" s="755"/>
      <c r="M68" s="142">
        <f>SUM(H68:L68)</f>
        <v>0</v>
      </c>
      <c r="N68" s="755"/>
      <c r="O68" s="755"/>
      <c r="P68" s="102">
        <f>M68+N68+O68</f>
        <v>0</v>
      </c>
      <c r="Q68" s="901"/>
      <c r="R68" s="907"/>
    </row>
    <row r="69" spans="1:84" ht="8.1" customHeight="1">
      <c r="A69" s="175"/>
      <c r="B69" s="5"/>
      <c r="C69" s="86"/>
      <c r="D69" s="86"/>
      <c r="E69" s="95"/>
      <c r="F69" s="95"/>
      <c r="G69" s="95"/>
      <c r="H69" s="145"/>
      <c r="I69" s="176"/>
      <c r="J69" s="147"/>
      <c r="K69" s="147"/>
      <c r="L69" s="147"/>
      <c r="M69" s="147"/>
      <c r="N69" s="147"/>
      <c r="O69" s="147"/>
      <c r="P69" s="147"/>
      <c r="Q69" s="148"/>
      <c r="R69" s="69"/>
    </row>
    <row r="70" spans="1:84" ht="13.5" thickBot="1">
      <c r="A70" s="177"/>
      <c r="B70" s="34"/>
      <c r="C70" s="87"/>
      <c r="D70" s="6"/>
      <c r="E70" s="88"/>
      <c r="F70" s="1071" t="s">
        <v>25</v>
      </c>
      <c r="G70" s="1072"/>
      <c r="H70" s="178">
        <f t="shared" ref="H70:P70" si="3">SUM(H65:H68)</f>
        <v>0</v>
      </c>
      <c r="I70" s="178">
        <f t="shared" si="3"/>
        <v>0</v>
      </c>
      <c r="J70" s="178">
        <f t="shared" si="3"/>
        <v>0</v>
      </c>
      <c r="K70" s="178">
        <f t="shared" si="3"/>
        <v>0</v>
      </c>
      <c r="L70" s="178">
        <f t="shared" si="3"/>
        <v>0</v>
      </c>
      <c r="M70" s="106">
        <f t="shared" si="3"/>
        <v>0</v>
      </c>
      <c r="N70" s="179">
        <f t="shared" si="3"/>
        <v>0</v>
      </c>
      <c r="O70" s="179">
        <f t="shared" si="3"/>
        <v>0</v>
      </c>
      <c r="P70" s="107">
        <f t="shared" si="3"/>
        <v>0</v>
      </c>
      <c r="Q70" s="6"/>
      <c r="R70" s="89"/>
    </row>
    <row r="71" spans="1:84" ht="16.5" thickTop="1">
      <c r="A71" s="192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193"/>
      <c r="P71" s="193"/>
      <c r="Q71" s="193"/>
      <c r="R71" s="89"/>
    </row>
    <row r="72" spans="1:84" s="491" customFormat="1" ht="15" customHeight="1">
      <c r="A72" s="496"/>
      <c r="B72" s="1040" t="s">
        <v>97</v>
      </c>
      <c r="C72" s="1040"/>
      <c r="D72" s="1040"/>
      <c r="E72" s="1040"/>
      <c r="F72" s="1041"/>
      <c r="G72" s="1046" t="s">
        <v>98</v>
      </c>
      <c r="H72" s="1047"/>
      <c r="I72" s="1047"/>
      <c r="J72" s="1047"/>
      <c r="K72" s="1047"/>
      <c r="L72" s="1048"/>
      <c r="M72" s="542"/>
      <c r="N72" s="542"/>
      <c r="O72" s="542"/>
      <c r="P72" s="542"/>
      <c r="Q72" s="1058"/>
      <c r="R72" s="1059"/>
      <c r="S72" s="490"/>
      <c r="T72" s="490"/>
      <c r="U72" s="490"/>
      <c r="V72" s="490"/>
      <c r="W72" s="490"/>
      <c r="X72" s="490"/>
      <c r="Y72" s="490"/>
      <c r="Z72" s="490"/>
      <c r="AA72" s="490"/>
      <c r="AB72" s="490"/>
      <c r="AC72" s="490"/>
      <c r="AD72" s="490"/>
      <c r="AE72" s="490"/>
    </row>
    <row r="73" spans="1:84" s="491" customFormat="1" ht="45">
      <c r="A73" s="497"/>
      <c r="B73" s="1051" t="s">
        <v>446</v>
      </c>
      <c r="C73" s="1051"/>
      <c r="D73" s="1051"/>
      <c r="E73" s="1051"/>
      <c r="F73" s="1052"/>
      <c r="G73" s="809" t="s">
        <v>582</v>
      </c>
      <c r="H73" s="810" t="s">
        <v>447</v>
      </c>
      <c r="I73" s="810" t="s">
        <v>448</v>
      </c>
      <c r="J73" s="810" t="s">
        <v>449</v>
      </c>
      <c r="K73" s="810" t="s">
        <v>450</v>
      </c>
      <c r="L73" s="810" t="s">
        <v>99</v>
      </c>
      <c r="M73" s="490"/>
      <c r="N73" s="490"/>
      <c r="O73" s="490"/>
      <c r="P73" s="543"/>
      <c r="Q73" s="544"/>
      <c r="R73" s="545"/>
      <c r="S73" s="490"/>
      <c r="T73" s="490"/>
      <c r="U73" s="490"/>
      <c r="V73" s="490"/>
      <c r="W73" s="490"/>
      <c r="X73" s="490"/>
      <c r="Y73" s="490"/>
      <c r="Z73" s="490"/>
      <c r="AA73" s="490"/>
      <c r="AB73" s="490"/>
      <c r="AC73" s="490"/>
      <c r="AD73" s="490"/>
      <c r="AE73" s="490"/>
      <c r="AF73" s="490"/>
      <c r="AG73" s="490"/>
      <c r="AH73" s="490"/>
      <c r="AI73" s="490"/>
      <c r="AJ73" s="490"/>
      <c r="AK73" s="490"/>
      <c r="AL73" s="490"/>
      <c r="AM73" s="490"/>
      <c r="AN73" s="490"/>
      <c r="AO73" s="490"/>
      <c r="AP73" s="490"/>
      <c r="AQ73" s="490"/>
      <c r="AR73" s="490"/>
      <c r="AS73" s="490"/>
      <c r="AT73" s="490"/>
      <c r="AU73" s="490"/>
      <c r="AV73" s="490"/>
      <c r="AW73" s="490"/>
      <c r="AX73" s="490"/>
      <c r="AY73" s="490"/>
      <c r="AZ73" s="490"/>
      <c r="BA73" s="490"/>
      <c r="BB73" s="490"/>
      <c r="BC73" s="490"/>
      <c r="BD73" s="490"/>
      <c r="BE73" s="490"/>
      <c r="BF73" s="490"/>
      <c r="BG73" s="490"/>
      <c r="BH73" s="490"/>
      <c r="BI73" s="490"/>
      <c r="BJ73" s="490"/>
      <c r="BK73" s="490"/>
      <c r="BL73" s="490"/>
      <c r="BM73" s="490"/>
      <c r="BN73" s="490"/>
      <c r="BO73" s="490"/>
      <c r="BP73" s="490"/>
      <c r="BQ73" s="490"/>
      <c r="BR73" s="490"/>
      <c r="BS73" s="490"/>
      <c r="BT73" s="490"/>
      <c r="BU73" s="490"/>
      <c r="BV73" s="490"/>
      <c r="BW73" s="490"/>
      <c r="BX73" s="490"/>
      <c r="BY73" s="490"/>
      <c r="BZ73" s="490"/>
      <c r="CA73" s="490"/>
      <c r="CB73" s="490"/>
      <c r="CC73" s="490"/>
      <c r="CD73" s="490"/>
      <c r="CE73" s="490"/>
      <c r="CF73" s="490"/>
    </row>
    <row r="74" spans="1:84" ht="13.5" thickBot="1">
      <c r="A74" s="172"/>
      <c r="B74" s="1043" t="s">
        <v>100</v>
      </c>
      <c r="C74" s="1043"/>
      <c r="D74" s="1043"/>
      <c r="E74" s="1043"/>
      <c r="F74" s="1043"/>
      <c r="G74" s="750"/>
      <c r="H74" s="751"/>
      <c r="I74" s="751"/>
      <c r="J74" s="751"/>
      <c r="K74" s="751"/>
      <c r="L74" s="109">
        <f>SUM(G74:K74)</f>
        <v>0</v>
      </c>
      <c r="M74" s="7"/>
      <c r="N74" s="7"/>
      <c r="O74" s="7"/>
      <c r="P74" s="7"/>
      <c r="Q74" s="7"/>
      <c r="R74" s="53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</row>
    <row r="75" spans="1:84" ht="15">
      <c r="A75" s="172"/>
      <c r="B75" s="1044" t="s">
        <v>101</v>
      </c>
      <c r="C75" s="1045"/>
      <c r="D75" s="84"/>
      <c r="E75" s="84"/>
      <c r="F75" s="84"/>
      <c r="G75" s="137"/>
      <c r="H75" s="173"/>
      <c r="I75" s="139"/>
      <c r="J75" s="85"/>
      <c r="K75" s="139"/>
      <c r="L75" s="139"/>
      <c r="M75" s="140"/>
      <c r="N75" s="140"/>
      <c r="O75" s="140"/>
      <c r="P75" s="140"/>
      <c r="Q75" s="140"/>
      <c r="R75" s="141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</row>
    <row r="76" spans="1:84" s="491" customFormat="1" ht="24.95" customHeight="1">
      <c r="A76" s="499"/>
      <c r="B76" s="1046" t="s">
        <v>102</v>
      </c>
      <c r="C76" s="1047"/>
      <c r="D76" s="1047"/>
      <c r="E76" s="1047"/>
      <c r="F76" s="1048"/>
      <c r="G76" s="1046" t="s">
        <v>13</v>
      </c>
      <c r="H76" s="1047"/>
      <c r="I76" s="1047"/>
      <c r="J76" s="1047"/>
      <c r="K76" s="1047"/>
      <c r="L76" s="1047"/>
      <c r="M76" s="1048"/>
      <c r="N76" s="1046" t="s">
        <v>14</v>
      </c>
      <c r="O76" s="1048"/>
      <c r="P76" s="542"/>
      <c r="Q76" s="548"/>
      <c r="R76" s="549"/>
      <c r="S76" s="490"/>
      <c r="T76" s="490"/>
      <c r="U76" s="490"/>
      <c r="V76" s="490"/>
      <c r="W76" s="490"/>
      <c r="X76" s="490"/>
      <c r="Y76" s="490"/>
      <c r="Z76" s="490"/>
      <c r="AA76" s="490"/>
      <c r="AB76" s="490"/>
      <c r="AC76" s="490"/>
    </row>
    <row r="77" spans="1:84" s="838" customFormat="1" ht="33.75">
      <c r="A77" s="836"/>
      <c r="B77" s="811" t="s">
        <v>213</v>
      </c>
      <c r="C77" s="812" t="s">
        <v>212</v>
      </c>
      <c r="D77" s="813" t="s">
        <v>211</v>
      </c>
      <c r="E77" s="813" t="s">
        <v>210</v>
      </c>
      <c r="F77" s="814" t="s">
        <v>209</v>
      </c>
      <c r="G77" s="786" t="s">
        <v>559</v>
      </c>
      <c r="H77" s="814" t="s">
        <v>15</v>
      </c>
      <c r="I77" s="814" t="s">
        <v>16</v>
      </c>
      <c r="J77" s="814" t="s">
        <v>17</v>
      </c>
      <c r="K77" s="814" t="s">
        <v>18</v>
      </c>
      <c r="L77" s="814" t="s">
        <v>19</v>
      </c>
      <c r="M77" s="814" t="s">
        <v>20</v>
      </c>
      <c r="N77" s="814" t="s">
        <v>208</v>
      </c>
      <c r="O77" s="814" t="s">
        <v>207</v>
      </c>
      <c r="P77" s="809" t="s">
        <v>21</v>
      </c>
      <c r="Q77" s="822" t="s">
        <v>22</v>
      </c>
      <c r="R77" s="823" t="s">
        <v>23</v>
      </c>
      <c r="S77" s="837"/>
      <c r="T77" s="837"/>
      <c r="U77" s="837"/>
      <c r="V77" s="837"/>
      <c r="W77" s="837"/>
      <c r="X77" s="837"/>
      <c r="Y77" s="837"/>
      <c r="Z77" s="837"/>
      <c r="AA77" s="837"/>
      <c r="AB77" s="837"/>
      <c r="AC77" s="837"/>
      <c r="AD77" s="837"/>
      <c r="AE77" s="837"/>
      <c r="AF77" s="837"/>
      <c r="AG77" s="837"/>
      <c r="AH77" s="837"/>
      <c r="AI77" s="837"/>
      <c r="AJ77" s="837"/>
      <c r="AK77" s="837"/>
      <c r="AL77" s="837"/>
      <c r="AM77" s="837"/>
      <c r="AN77" s="837"/>
      <c r="AO77" s="837"/>
      <c r="AP77" s="837"/>
      <c r="AQ77" s="837"/>
      <c r="AR77" s="837"/>
      <c r="AS77" s="837"/>
      <c r="AT77" s="837"/>
      <c r="AU77" s="837"/>
      <c r="AV77" s="837"/>
      <c r="AW77" s="837"/>
      <c r="AX77" s="837"/>
      <c r="AY77" s="837"/>
      <c r="AZ77" s="837"/>
      <c r="BA77" s="837"/>
      <c r="BB77" s="837"/>
      <c r="BC77" s="837"/>
      <c r="BD77" s="837"/>
      <c r="BE77" s="837"/>
      <c r="BF77" s="837"/>
      <c r="BG77" s="837"/>
      <c r="BH77" s="837"/>
      <c r="BI77" s="837"/>
      <c r="BJ77" s="837"/>
      <c r="BK77" s="837"/>
      <c r="BL77" s="837"/>
      <c r="BM77" s="837"/>
      <c r="BN77" s="837"/>
      <c r="BO77" s="837"/>
      <c r="BP77" s="837"/>
      <c r="BQ77" s="837"/>
      <c r="BR77" s="837"/>
      <c r="BS77" s="837"/>
      <c r="BT77" s="837"/>
      <c r="BU77" s="837"/>
      <c r="BV77" s="837"/>
      <c r="BW77" s="837"/>
      <c r="BX77" s="837"/>
      <c r="BY77" s="837"/>
      <c r="BZ77" s="837"/>
      <c r="CA77" s="837"/>
      <c r="CB77" s="837"/>
      <c r="CC77" s="837"/>
    </row>
    <row r="78" spans="1:84" s="491" customFormat="1">
      <c r="A78" s="499"/>
      <c r="B78" s="824"/>
      <c r="C78" s="825"/>
      <c r="D78" s="826"/>
      <c r="E78" s="826"/>
      <c r="F78" s="827"/>
      <c r="G78" s="815"/>
      <c r="H78" s="815"/>
      <c r="I78" s="814"/>
      <c r="J78" s="815"/>
      <c r="K78" s="815"/>
      <c r="L78" s="814"/>
      <c r="M78" s="814"/>
      <c r="N78" s="815"/>
      <c r="O78" s="815"/>
      <c r="P78" s="821"/>
      <c r="Q78" s="550" t="s">
        <v>364</v>
      </c>
      <c r="R78" s="551" t="s">
        <v>364</v>
      </c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D78" s="490"/>
      <c r="AE78" s="490"/>
      <c r="AF78" s="490"/>
      <c r="AG78" s="490"/>
      <c r="AH78" s="490"/>
      <c r="AI78" s="490"/>
      <c r="AJ78" s="490"/>
      <c r="AK78" s="490"/>
      <c r="AL78" s="490"/>
      <c r="AM78" s="490"/>
      <c r="AN78" s="490"/>
      <c r="AO78" s="490"/>
      <c r="AP78" s="490"/>
      <c r="AQ78" s="490"/>
      <c r="AR78" s="490"/>
      <c r="AS78" s="490"/>
      <c r="AT78" s="490"/>
      <c r="AU78" s="490"/>
      <c r="AV78" s="490"/>
      <c r="AW78" s="490"/>
      <c r="AX78" s="490"/>
      <c r="AY78" s="490"/>
      <c r="AZ78" s="490"/>
      <c r="BA78" s="490"/>
      <c r="BB78" s="490"/>
      <c r="BC78" s="490"/>
      <c r="BD78" s="490"/>
      <c r="BE78" s="490"/>
      <c r="BF78" s="490"/>
      <c r="BG78" s="490"/>
      <c r="BH78" s="490"/>
      <c r="BI78" s="490"/>
      <c r="BJ78" s="490"/>
      <c r="BK78" s="490"/>
      <c r="BL78" s="490"/>
      <c r="BM78" s="490"/>
      <c r="BN78" s="490"/>
      <c r="BO78" s="490"/>
      <c r="BP78" s="490"/>
      <c r="BQ78" s="490"/>
      <c r="BR78" s="490"/>
      <c r="BS78" s="490"/>
      <c r="BT78" s="490"/>
      <c r="BU78" s="490"/>
      <c r="BV78" s="490"/>
      <c r="BW78" s="490"/>
      <c r="BX78" s="490"/>
      <c r="BY78" s="490"/>
      <c r="BZ78" s="490"/>
      <c r="CA78" s="490"/>
      <c r="CB78" s="490"/>
      <c r="CC78" s="490"/>
    </row>
    <row r="79" spans="1:84">
      <c r="A79" s="172"/>
      <c r="B79" s="883"/>
      <c r="C79" s="884"/>
      <c r="D79" s="884"/>
      <c r="E79" s="884"/>
      <c r="F79" s="884"/>
      <c r="G79" s="885"/>
      <c r="H79" s="755"/>
      <c r="I79" s="755"/>
      <c r="J79" s="755"/>
      <c r="K79" s="755"/>
      <c r="L79" s="755"/>
      <c r="M79" s="142">
        <f>SUM(H79:L79)</f>
        <v>0</v>
      </c>
      <c r="N79" s="755"/>
      <c r="O79" s="755"/>
      <c r="P79" s="102">
        <f>M79+N79+O79</f>
        <v>0</v>
      </c>
      <c r="Q79" s="901"/>
      <c r="R79" s="907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84">
      <c r="A80" s="172"/>
      <c r="B80" s="886"/>
      <c r="C80" s="884"/>
      <c r="D80" s="884"/>
      <c r="E80" s="884"/>
      <c r="F80" s="884"/>
      <c r="G80" s="885"/>
      <c r="H80" s="755"/>
      <c r="I80" s="755"/>
      <c r="J80" s="755"/>
      <c r="K80" s="755"/>
      <c r="L80" s="755"/>
      <c r="M80" s="142">
        <f>SUM(H80:L80)</f>
        <v>0</v>
      </c>
      <c r="N80" s="755"/>
      <c r="O80" s="755"/>
      <c r="P80" s="102">
        <f>M80+N80+O80</f>
        <v>0</v>
      </c>
      <c r="Q80" s="901"/>
      <c r="R80" s="907"/>
    </row>
    <row r="81" spans="1:84">
      <c r="A81" s="172"/>
      <c r="B81" s="883"/>
      <c r="C81" s="884"/>
      <c r="D81" s="884"/>
      <c r="E81" s="884"/>
      <c r="F81" s="884"/>
      <c r="G81" s="885"/>
      <c r="H81" s="755"/>
      <c r="I81" s="755"/>
      <c r="J81" s="755"/>
      <c r="K81" s="755"/>
      <c r="L81" s="755"/>
      <c r="M81" s="142">
        <f>SUM(H81:L81)</f>
        <v>0</v>
      </c>
      <c r="N81" s="755"/>
      <c r="O81" s="755"/>
      <c r="P81" s="102">
        <f>M81+N81+O81</f>
        <v>0</v>
      </c>
      <c r="Q81" s="901"/>
      <c r="R81" s="907"/>
    </row>
    <row r="82" spans="1:84">
      <c r="A82" s="174"/>
      <c r="B82" s="883"/>
      <c r="C82" s="884"/>
      <c r="D82" s="884"/>
      <c r="E82" s="887"/>
      <c r="F82" s="887"/>
      <c r="G82" s="887"/>
      <c r="H82" s="755"/>
      <c r="I82" s="755"/>
      <c r="J82" s="755"/>
      <c r="K82" s="755"/>
      <c r="L82" s="755"/>
      <c r="M82" s="142">
        <f>SUM(H82:L82)</f>
        <v>0</v>
      </c>
      <c r="N82" s="755"/>
      <c r="O82" s="755"/>
      <c r="P82" s="102">
        <f>M82+N82+O82</f>
        <v>0</v>
      </c>
      <c r="Q82" s="901"/>
      <c r="R82" s="907"/>
    </row>
    <row r="83" spans="1:84" ht="8.1" customHeight="1">
      <c r="A83" s="175"/>
      <c r="B83" s="5"/>
      <c r="C83" s="86"/>
      <c r="D83" s="86"/>
      <c r="E83" s="95"/>
      <c r="F83" s="95"/>
      <c r="G83" s="95"/>
      <c r="H83" s="145"/>
      <c r="I83" s="176"/>
      <c r="J83" s="147"/>
      <c r="K83" s="147"/>
      <c r="L83" s="147"/>
      <c r="M83" s="147"/>
      <c r="N83" s="147"/>
      <c r="O83" s="147"/>
      <c r="P83" s="147"/>
      <c r="Q83" s="148"/>
      <c r="R83" s="69"/>
    </row>
    <row r="84" spans="1:84" ht="13.5" thickBot="1">
      <c r="A84" s="177"/>
      <c r="B84" s="34"/>
      <c r="C84" s="87"/>
      <c r="D84" s="6"/>
      <c r="E84" s="88"/>
      <c r="F84" s="1071" t="s">
        <v>25</v>
      </c>
      <c r="G84" s="1072"/>
      <c r="H84" s="178">
        <f t="shared" ref="H84:P84" si="4">SUM(H79:H82)</f>
        <v>0</v>
      </c>
      <c r="I84" s="178">
        <f t="shared" si="4"/>
        <v>0</v>
      </c>
      <c r="J84" s="178">
        <f t="shared" si="4"/>
        <v>0</v>
      </c>
      <c r="K84" s="178">
        <f t="shared" si="4"/>
        <v>0</v>
      </c>
      <c r="L84" s="178">
        <f t="shared" si="4"/>
        <v>0</v>
      </c>
      <c r="M84" s="106">
        <f t="shared" si="4"/>
        <v>0</v>
      </c>
      <c r="N84" s="179">
        <f t="shared" si="4"/>
        <v>0</v>
      </c>
      <c r="O84" s="179">
        <f t="shared" si="4"/>
        <v>0</v>
      </c>
      <c r="P84" s="107">
        <f t="shared" si="4"/>
        <v>0</v>
      </c>
      <c r="Q84" s="6"/>
      <c r="R84" s="89"/>
    </row>
    <row r="85" spans="1:84" ht="16.5" thickTop="1">
      <c r="A85" s="192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193"/>
      <c r="P85" s="193"/>
      <c r="Q85" s="193"/>
      <c r="R85" s="89"/>
    </row>
    <row r="86" spans="1:84" s="491" customFormat="1" ht="15" customHeight="1">
      <c r="A86" s="496"/>
      <c r="B86" s="1040" t="s">
        <v>97</v>
      </c>
      <c r="C86" s="1040"/>
      <c r="D86" s="1040"/>
      <c r="E86" s="1040"/>
      <c r="F86" s="1041"/>
      <c r="G86" s="1046" t="s">
        <v>98</v>
      </c>
      <c r="H86" s="1047"/>
      <c r="I86" s="1047"/>
      <c r="J86" s="1047"/>
      <c r="K86" s="1047"/>
      <c r="L86" s="1048"/>
      <c r="M86" s="542"/>
      <c r="N86" s="542"/>
      <c r="O86" s="542"/>
      <c r="P86" s="542"/>
      <c r="Q86" s="1058"/>
      <c r="R86" s="1059"/>
      <c r="S86" s="490"/>
      <c r="T86" s="490"/>
      <c r="U86" s="490"/>
      <c r="V86" s="490"/>
      <c r="W86" s="490"/>
      <c r="X86" s="490"/>
      <c r="Y86" s="490"/>
      <c r="Z86" s="490"/>
      <c r="AA86" s="490"/>
      <c r="AB86" s="490"/>
      <c r="AC86" s="490"/>
      <c r="AD86" s="490"/>
      <c r="AE86" s="490"/>
    </row>
    <row r="87" spans="1:84" s="491" customFormat="1" ht="45">
      <c r="A87" s="497"/>
      <c r="B87" s="1051" t="s">
        <v>451</v>
      </c>
      <c r="C87" s="1051"/>
      <c r="D87" s="1051"/>
      <c r="E87" s="1051"/>
      <c r="F87" s="1052"/>
      <c r="G87" s="809" t="s">
        <v>583</v>
      </c>
      <c r="H87" s="810" t="s">
        <v>452</v>
      </c>
      <c r="I87" s="810" t="s">
        <v>453</v>
      </c>
      <c r="J87" s="810" t="s">
        <v>454</v>
      </c>
      <c r="K87" s="810" t="s">
        <v>455</v>
      </c>
      <c r="L87" s="810" t="s">
        <v>99</v>
      </c>
      <c r="M87" s="490"/>
      <c r="N87" s="490"/>
      <c r="O87" s="490"/>
      <c r="P87" s="543"/>
      <c r="Q87" s="544"/>
      <c r="R87" s="545"/>
      <c r="S87" s="490"/>
      <c r="T87" s="490"/>
      <c r="U87" s="490"/>
      <c r="V87" s="490"/>
      <c r="W87" s="490"/>
      <c r="X87" s="490"/>
      <c r="Y87" s="490"/>
      <c r="Z87" s="490"/>
      <c r="AA87" s="490"/>
      <c r="AB87" s="490"/>
      <c r="AC87" s="490"/>
      <c r="AD87" s="490"/>
      <c r="AE87" s="490"/>
      <c r="AF87" s="490"/>
      <c r="AG87" s="490"/>
      <c r="AH87" s="490"/>
      <c r="AI87" s="490"/>
      <c r="AJ87" s="490"/>
      <c r="AK87" s="490"/>
      <c r="AL87" s="490"/>
      <c r="AM87" s="490"/>
      <c r="AN87" s="490"/>
      <c r="AO87" s="490"/>
      <c r="AP87" s="490"/>
      <c r="AQ87" s="490"/>
      <c r="AR87" s="490"/>
      <c r="AS87" s="490"/>
      <c r="AT87" s="490"/>
      <c r="AU87" s="490"/>
      <c r="AV87" s="490"/>
      <c r="AW87" s="490"/>
      <c r="AX87" s="490"/>
      <c r="AY87" s="490"/>
      <c r="AZ87" s="490"/>
      <c r="BA87" s="490"/>
      <c r="BB87" s="490"/>
      <c r="BC87" s="490"/>
      <c r="BD87" s="490"/>
      <c r="BE87" s="490"/>
      <c r="BF87" s="490"/>
      <c r="BG87" s="490"/>
      <c r="BH87" s="490"/>
      <c r="BI87" s="490"/>
      <c r="BJ87" s="490"/>
      <c r="BK87" s="490"/>
      <c r="BL87" s="490"/>
      <c r="BM87" s="490"/>
      <c r="BN87" s="490"/>
      <c r="BO87" s="490"/>
      <c r="BP87" s="490"/>
      <c r="BQ87" s="490"/>
      <c r="BR87" s="490"/>
      <c r="BS87" s="490"/>
      <c r="BT87" s="490"/>
      <c r="BU87" s="490"/>
      <c r="BV87" s="490"/>
      <c r="BW87" s="490"/>
      <c r="BX87" s="490"/>
      <c r="BY87" s="490"/>
      <c r="BZ87" s="490"/>
      <c r="CA87" s="490"/>
      <c r="CB87" s="490"/>
      <c r="CC87" s="490"/>
      <c r="CD87" s="490"/>
      <c r="CE87" s="490"/>
      <c r="CF87" s="490"/>
    </row>
    <row r="88" spans="1:84" ht="13.5" thickBot="1">
      <c r="A88" s="172"/>
      <c r="B88" s="1043" t="s">
        <v>100</v>
      </c>
      <c r="C88" s="1043"/>
      <c r="D88" s="1043"/>
      <c r="E88" s="1043"/>
      <c r="F88" s="1043"/>
      <c r="G88" s="750"/>
      <c r="H88" s="751"/>
      <c r="I88" s="751"/>
      <c r="J88" s="751"/>
      <c r="K88" s="751"/>
      <c r="L88" s="109">
        <f>SUM(G88:K88)</f>
        <v>0</v>
      </c>
      <c r="M88" s="7"/>
      <c r="N88" s="7"/>
      <c r="O88" s="7"/>
      <c r="P88" s="7"/>
      <c r="Q88" s="7"/>
      <c r="R88" s="53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</row>
    <row r="89" spans="1:84" ht="15">
      <c r="A89" s="172"/>
      <c r="B89" s="1044" t="s">
        <v>101</v>
      </c>
      <c r="C89" s="1045"/>
      <c r="D89" s="84"/>
      <c r="E89" s="84"/>
      <c r="F89" s="84"/>
      <c r="G89" s="137"/>
      <c r="H89" s="173"/>
      <c r="I89" s="139"/>
      <c r="J89" s="85"/>
      <c r="K89" s="139"/>
      <c r="L89" s="139"/>
      <c r="M89" s="140"/>
      <c r="N89" s="140"/>
      <c r="O89" s="140"/>
      <c r="P89" s="140"/>
      <c r="Q89" s="140"/>
      <c r="R89" s="141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</row>
    <row r="90" spans="1:84" s="491" customFormat="1" ht="24.95" customHeight="1">
      <c r="A90" s="499"/>
      <c r="B90" s="1046" t="s">
        <v>102</v>
      </c>
      <c r="C90" s="1047"/>
      <c r="D90" s="1047"/>
      <c r="E90" s="1047"/>
      <c r="F90" s="1048"/>
      <c r="G90" s="1046" t="s">
        <v>13</v>
      </c>
      <c r="H90" s="1047"/>
      <c r="I90" s="1047"/>
      <c r="J90" s="1047"/>
      <c r="K90" s="1047"/>
      <c r="L90" s="1047"/>
      <c r="M90" s="1048"/>
      <c r="N90" s="1046" t="s">
        <v>14</v>
      </c>
      <c r="O90" s="1048"/>
      <c r="P90" s="542"/>
      <c r="Q90" s="548"/>
      <c r="R90" s="549"/>
      <c r="S90" s="490"/>
      <c r="T90" s="490"/>
      <c r="U90" s="490"/>
      <c r="V90" s="490"/>
      <c r="W90" s="490"/>
      <c r="X90" s="490"/>
      <c r="Y90" s="490"/>
      <c r="Z90" s="490"/>
      <c r="AA90" s="490"/>
      <c r="AB90" s="490"/>
      <c r="AC90" s="490"/>
    </row>
    <row r="91" spans="1:84" s="838" customFormat="1" ht="33.75">
      <c r="A91" s="836"/>
      <c r="B91" s="811" t="s">
        <v>213</v>
      </c>
      <c r="C91" s="812" t="s">
        <v>212</v>
      </c>
      <c r="D91" s="813" t="s">
        <v>211</v>
      </c>
      <c r="E91" s="813" t="s">
        <v>210</v>
      </c>
      <c r="F91" s="814" t="s">
        <v>209</v>
      </c>
      <c r="G91" s="786" t="s">
        <v>559</v>
      </c>
      <c r="H91" s="814" t="s">
        <v>15</v>
      </c>
      <c r="I91" s="814" t="s">
        <v>16</v>
      </c>
      <c r="J91" s="814" t="s">
        <v>17</v>
      </c>
      <c r="K91" s="814" t="s">
        <v>18</v>
      </c>
      <c r="L91" s="814" t="s">
        <v>19</v>
      </c>
      <c r="M91" s="814" t="s">
        <v>20</v>
      </c>
      <c r="N91" s="814" t="s">
        <v>208</v>
      </c>
      <c r="O91" s="814" t="s">
        <v>207</v>
      </c>
      <c r="P91" s="809" t="s">
        <v>21</v>
      </c>
      <c r="Q91" s="822" t="s">
        <v>22</v>
      </c>
      <c r="R91" s="823" t="s">
        <v>23</v>
      </c>
      <c r="S91" s="837"/>
      <c r="T91" s="837"/>
      <c r="U91" s="837"/>
      <c r="V91" s="837"/>
      <c r="W91" s="837"/>
      <c r="X91" s="837"/>
      <c r="Y91" s="837"/>
      <c r="Z91" s="837"/>
      <c r="AA91" s="837"/>
      <c r="AB91" s="837"/>
      <c r="AC91" s="837"/>
      <c r="AD91" s="837"/>
      <c r="AE91" s="837"/>
      <c r="AF91" s="837"/>
      <c r="AG91" s="837"/>
      <c r="AH91" s="837"/>
      <c r="AI91" s="837"/>
      <c r="AJ91" s="837"/>
      <c r="AK91" s="837"/>
      <c r="AL91" s="837"/>
      <c r="AM91" s="837"/>
      <c r="AN91" s="837"/>
      <c r="AO91" s="837"/>
      <c r="AP91" s="837"/>
      <c r="AQ91" s="837"/>
      <c r="AR91" s="837"/>
      <c r="AS91" s="837"/>
      <c r="AT91" s="837"/>
      <c r="AU91" s="837"/>
      <c r="AV91" s="837"/>
      <c r="AW91" s="837"/>
      <c r="AX91" s="837"/>
      <c r="AY91" s="837"/>
      <c r="AZ91" s="837"/>
      <c r="BA91" s="837"/>
      <c r="BB91" s="837"/>
      <c r="BC91" s="837"/>
      <c r="BD91" s="837"/>
      <c r="BE91" s="837"/>
      <c r="BF91" s="837"/>
      <c r="BG91" s="837"/>
      <c r="BH91" s="837"/>
      <c r="BI91" s="837"/>
      <c r="BJ91" s="837"/>
      <c r="BK91" s="837"/>
      <c r="BL91" s="837"/>
      <c r="BM91" s="837"/>
      <c r="BN91" s="837"/>
      <c r="BO91" s="837"/>
      <c r="BP91" s="837"/>
      <c r="BQ91" s="837"/>
      <c r="BR91" s="837"/>
      <c r="BS91" s="837"/>
      <c r="BT91" s="837"/>
      <c r="BU91" s="837"/>
      <c r="BV91" s="837"/>
      <c r="BW91" s="837"/>
      <c r="BX91" s="837"/>
      <c r="BY91" s="837"/>
      <c r="BZ91" s="837"/>
      <c r="CA91" s="837"/>
      <c r="CB91" s="837"/>
      <c r="CC91" s="837"/>
    </row>
    <row r="92" spans="1:84" s="491" customFormat="1">
      <c r="A92" s="499"/>
      <c r="B92" s="824"/>
      <c r="C92" s="825"/>
      <c r="D92" s="826"/>
      <c r="E92" s="826"/>
      <c r="F92" s="827"/>
      <c r="G92" s="815"/>
      <c r="H92" s="815"/>
      <c r="I92" s="814"/>
      <c r="J92" s="815"/>
      <c r="K92" s="815"/>
      <c r="L92" s="814"/>
      <c r="M92" s="814"/>
      <c r="N92" s="815"/>
      <c r="O92" s="815"/>
      <c r="P92" s="821"/>
      <c r="Q92" s="550" t="s">
        <v>364</v>
      </c>
      <c r="R92" s="551" t="s">
        <v>364</v>
      </c>
      <c r="S92" s="490"/>
      <c r="T92" s="490"/>
      <c r="U92" s="490"/>
      <c r="V92" s="490"/>
      <c r="W92" s="490"/>
      <c r="X92" s="490"/>
      <c r="Y92" s="490"/>
      <c r="Z92" s="490"/>
      <c r="AA92" s="490"/>
      <c r="AB92" s="490"/>
      <c r="AC92" s="490"/>
      <c r="AD92" s="490"/>
      <c r="AE92" s="490"/>
      <c r="AF92" s="490"/>
      <c r="AG92" s="490"/>
      <c r="AH92" s="490"/>
      <c r="AI92" s="490"/>
      <c r="AJ92" s="490"/>
      <c r="AK92" s="490"/>
      <c r="AL92" s="490"/>
      <c r="AM92" s="490"/>
      <c r="AN92" s="490"/>
      <c r="AO92" s="490"/>
      <c r="AP92" s="490"/>
      <c r="AQ92" s="490"/>
      <c r="AR92" s="490"/>
      <c r="AS92" s="490"/>
      <c r="AT92" s="490"/>
      <c r="AU92" s="490"/>
      <c r="AV92" s="490"/>
      <c r="AW92" s="490"/>
      <c r="AX92" s="490"/>
      <c r="AY92" s="490"/>
      <c r="AZ92" s="490"/>
      <c r="BA92" s="490"/>
      <c r="BB92" s="490"/>
      <c r="BC92" s="490"/>
      <c r="BD92" s="490"/>
      <c r="BE92" s="490"/>
      <c r="BF92" s="490"/>
      <c r="BG92" s="490"/>
      <c r="BH92" s="490"/>
      <c r="BI92" s="490"/>
      <c r="BJ92" s="490"/>
      <c r="BK92" s="490"/>
      <c r="BL92" s="490"/>
      <c r="BM92" s="490"/>
      <c r="BN92" s="490"/>
      <c r="BO92" s="490"/>
      <c r="BP92" s="490"/>
      <c r="BQ92" s="490"/>
      <c r="BR92" s="490"/>
      <c r="BS92" s="490"/>
      <c r="BT92" s="490"/>
      <c r="BU92" s="490"/>
      <c r="BV92" s="490"/>
      <c r="BW92" s="490"/>
      <c r="BX92" s="490"/>
      <c r="BY92" s="490"/>
      <c r="BZ92" s="490"/>
      <c r="CA92" s="490"/>
      <c r="CB92" s="490"/>
      <c r="CC92" s="490"/>
    </row>
    <row r="93" spans="1:84">
      <c r="A93" s="172"/>
      <c r="B93" s="883"/>
      <c r="C93" s="884"/>
      <c r="D93" s="884"/>
      <c r="E93" s="884"/>
      <c r="F93" s="884"/>
      <c r="G93" s="885"/>
      <c r="H93" s="755"/>
      <c r="I93" s="755"/>
      <c r="J93" s="755"/>
      <c r="K93" s="755"/>
      <c r="L93" s="755"/>
      <c r="M93" s="142">
        <f>SUM(H93:L93)</f>
        <v>0</v>
      </c>
      <c r="N93" s="755"/>
      <c r="O93" s="755"/>
      <c r="P93" s="102">
        <f>M93+N93+O93</f>
        <v>0</v>
      </c>
      <c r="Q93" s="901"/>
      <c r="R93" s="907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84">
      <c r="A94" s="172"/>
      <c r="B94" s="886"/>
      <c r="C94" s="884"/>
      <c r="D94" s="884"/>
      <c r="E94" s="884"/>
      <c r="F94" s="884"/>
      <c r="G94" s="885"/>
      <c r="H94" s="755"/>
      <c r="I94" s="755"/>
      <c r="J94" s="755"/>
      <c r="K94" s="755"/>
      <c r="L94" s="755"/>
      <c r="M94" s="142">
        <f>SUM(H94:L94)</f>
        <v>0</v>
      </c>
      <c r="N94" s="755"/>
      <c r="O94" s="755"/>
      <c r="P94" s="102">
        <f>M94+N94+O94</f>
        <v>0</v>
      </c>
      <c r="Q94" s="901"/>
      <c r="R94" s="907"/>
    </row>
    <row r="95" spans="1:84">
      <c r="A95" s="172"/>
      <c r="B95" s="883"/>
      <c r="C95" s="884"/>
      <c r="D95" s="884"/>
      <c r="E95" s="884"/>
      <c r="F95" s="884"/>
      <c r="G95" s="885"/>
      <c r="H95" s="755"/>
      <c r="I95" s="755"/>
      <c r="J95" s="755"/>
      <c r="K95" s="755"/>
      <c r="L95" s="755"/>
      <c r="M95" s="142">
        <f>SUM(H95:L95)</f>
        <v>0</v>
      </c>
      <c r="N95" s="755"/>
      <c r="O95" s="755"/>
      <c r="P95" s="102">
        <f>M95+N95+O95</f>
        <v>0</v>
      </c>
      <c r="Q95" s="901"/>
      <c r="R95" s="907"/>
    </row>
    <row r="96" spans="1:84">
      <c r="A96" s="174"/>
      <c r="B96" s="883"/>
      <c r="C96" s="884"/>
      <c r="D96" s="884"/>
      <c r="E96" s="887"/>
      <c r="F96" s="887"/>
      <c r="G96" s="887"/>
      <c r="H96" s="755"/>
      <c r="I96" s="755"/>
      <c r="J96" s="755"/>
      <c r="K96" s="755"/>
      <c r="L96" s="755"/>
      <c r="M96" s="142">
        <f>SUM(H96:L96)</f>
        <v>0</v>
      </c>
      <c r="N96" s="755"/>
      <c r="O96" s="755"/>
      <c r="P96" s="102">
        <f>M96+N96+O96</f>
        <v>0</v>
      </c>
      <c r="Q96" s="901"/>
      <c r="R96" s="907"/>
    </row>
    <row r="97" spans="1:80" ht="8.1" customHeight="1">
      <c r="A97" s="175"/>
      <c r="B97" s="5"/>
      <c r="C97" s="86"/>
      <c r="D97" s="86"/>
      <c r="E97" s="95"/>
      <c r="F97" s="95"/>
      <c r="G97" s="95"/>
      <c r="H97" s="145"/>
      <c r="I97" s="176"/>
      <c r="J97" s="147"/>
      <c r="K97" s="147"/>
      <c r="L97" s="147"/>
      <c r="M97" s="147"/>
      <c r="N97" s="147"/>
      <c r="O97" s="147"/>
      <c r="P97" s="147"/>
      <c r="Q97" s="148"/>
      <c r="R97" s="69"/>
    </row>
    <row r="98" spans="1:80" ht="13.5" thickBot="1">
      <c r="A98" s="177"/>
      <c r="B98" s="34"/>
      <c r="C98" s="87"/>
      <c r="D98" s="6"/>
      <c r="E98" s="88"/>
      <c r="F98" s="1071" t="s">
        <v>25</v>
      </c>
      <c r="G98" s="1072"/>
      <c r="H98" s="178">
        <f t="shared" ref="H98:P98" si="5">SUM(H93:H96)</f>
        <v>0</v>
      </c>
      <c r="I98" s="178">
        <f t="shared" si="5"/>
        <v>0</v>
      </c>
      <c r="J98" s="178">
        <f t="shared" si="5"/>
        <v>0</v>
      </c>
      <c r="K98" s="178">
        <f t="shared" si="5"/>
        <v>0</v>
      </c>
      <c r="L98" s="178">
        <f t="shared" si="5"/>
        <v>0</v>
      </c>
      <c r="M98" s="106">
        <f t="shared" si="5"/>
        <v>0</v>
      </c>
      <c r="N98" s="179">
        <f t="shared" si="5"/>
        <v>0</v>
      </c>
      <c r="O98" s="179">
        <f t="shared" si="5"/>
        <v>0</v>
      </c>
      <c r="P98" s="107">
        <f t="shared" si="5"/>
        <v>0</v>
      </c>
      <c r="Q98" s="6"/>
      <c r="R98" s="89"/>
    </row>
    <row r="99" spans="1:80" ht="16.5" hidden="1" thickTop="1">
      <c r="A99" s="192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193"/>
      <c r="P99" s="193"/>
      <c r="Q99" s="193"/>
      <c r="R99" s="44"/>
    </row>
    <row r="100" spans="1:80" ht="15.75" hidden="1">
      <c r="A100" s="182"/>
      <c r="B100" s="52"/>
      <c r="C100" s="28"/>
      <c r="D100" s="169"/>
      <c r="E100" s="169"/>
      <c r="F100" s="169"/>
      <c r="G100" s="169"/>
      <c r="H100" s="169"/>
      <c r="I100" s="169"/>
      <c r="J100" s="169"/>
      <c r="K100" s="154"/>
      <c r="L100" s="154"/>
      <c r="M100" s="154"/>
      <c r="N100" s="184"/>
      <c r="O100" s="184"/>
      <c r="P100" s="184"/>
      <c r="Q100" s="184"/>
      <c r="R100" s="185"/>
    </row>
    <row r="101" spans="1:80" ht="9" customHeight="1" thickTop="1">
      <c r="A101" s="32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167"/>
      <c r="Q101" s="6"/>
      <c r="R101" s="44"/>
    </row>
    <row r="102" spans="1:80" s="491" customFormat="1" ht="18">
      <c r="A102" s="808" t="s">
        <v>28</v>
      </c>
      <c r="B102" s="541"/>
      <c r="C102" s="541"/>
      <c r="D102" s="541"/>
      <c r="E102" s="541"/>
      <c r="F102" s="541"/>
      <c r="G102" s="541"/>
      <c r="H102" s="541"/>
      <c r="I102" s="541"/>
      <c r="J102" s="541"/>
      <c r="K102" s="541"/>
      <c r="L102" s="541"/>
      <c r="M102" s="541"/>
      <c r="N102" s="541"/>
      <c r="O102" s="541"/>
      <c r="P102" s="541"/>
      <c r="Q102" s="541"/>
      <c r="R102" s="494"/>
    </row>
    <row r="103" spans="1:80" ht="15.75">
      <c r="A103" s="1073" t="s">
        <v>29</v>
      </c>
      <c r="B103" s="1074"/>
      <c r="C103" s="1074"/>
      <c r="D103" s="1074"/>
      <c r="E103" s="1075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44"/>
    </row>
    <row r="104" spans="1:80" s="491" customFormat="1" ht="15" customHeight="1">
      <c r="A104" s="496"/>
      <c r="B104" s="1066" t="s">
        <v>97</v>
      </c>
      <c r="C104" s="1040"/>
      <c r="D104" s="1040"/>
      <c r="E104" s="1040"/>
      <c r="F104" s="1041"/>
      <c r="G104" s="828"/>
      <c r="H104" s="829"/>
      <c r="I104" s="829"/>
      <c r="J104" s="829"/>
      <c r="K104" s="829"/>
      <c r="L104" s="829"/>
      <c r="M104" s="542"/>
      <c r="N104" s="542"/>
      <c r="O104" s="542"/>
      <c r="P104" s="542"/>
      <c r="Q104" s="1058"/>
      <c r="R104" s="1059"/>
      <c r="S104" s="490"/>
      <c r="T104" s="490"/>
      <c r="U104" s="490"/>
      <c r="V104" s="490"/>
      <c r="W104" s="490"/>
      <c r="X104" s="490"/>
      <c r="Y104" s="490"/>
      <c r="Z104" s="490"/>
      <c r="AA104" s="490"/>
    </row>
    <row r="105" spans="1:80" s="491" customFormat="1" ht="15.75">
      <c r="A105" s="497"/>
      <c r="B105" s="1067" t="s">
        <v>456</v>
      </c>
      <c r="C105" s="1051"/>
      <c r="D105" s="1051"/>
      <c r="E105" s="1051"/>
      <c r="F105" s="1052"/>
      <c r="G105" s="809" t="s">
        <v>202</v>
      </c>
      <c r="H105" s="830"/>
      <c r="I105" s="830"/>
      <c r="J105" s="830"/>
      <c r="K105" s="830"/>
      <c r="L105" s="830"/>
      <c r="M105" s="490"/>
      <c r="N105" s="490"/>
      <c r="O105" s="490"/>
      <c r="P105" s="543"/>
      <c r="Q105" s="544"/>
      <c r="R105" s="545"/>
      <c r="S105" s="490"/>
      <c r="T105" s="490"/>
      <c r="U105" s="490"/>
      <c r="V105" s="490"/>
      <c r="W105" s="490"/>
      <c r="X105" s="490"/>
      <c r="Y105" s="490"/>
      <c r="Z105" s="490"/>
      <c r="AA105" s="490"/>
      <c r="AB105" s="490"/>
      <c r="AC105" s="490"/>
      <c r="AD105" s="490"/>
      <c r="AE105" s="490"/>
      <c r="AF105" s="490"/>
      <c r="AG105" s="490"/>
      <c r="AH105" s="490"/>
      <c r="AI105" s="490"/>
      <c r="AJ105" s="490"/>
      <c r="AK105" s="490"/>
      <c r="AL105" s="490"/>
      <c r="AM105" s="490"/>
      <c r="AN105" s="490"/>
      <c r="AO105" s="490"/>
      <c r="AP105" s="490"/>
      <c r="AQ105" s="490"/>
      <c r="AR105" s="490"/>
      <c r="AS105" s="490"/>
      <c r="AT105" s="490"/>
      <c r="AU105" s="490"/>
      <c r="AV105" s="490"/>
      <c r="AW105" s="490"/>
      <c r="AX105" s="490"/>
      <c r="AY105" s="490"/>
      <c r="AZ105" s="490"/>
      <c r="BA105" s="490"/>
      <c r="BB105" s="490"/>
      <c r="BC105" s="490"/>
      <c r="BD105" s="490"/>
      <c r="BE105" s="490"/>
      <c r="BF105" s="490"/>
      <c r="BG105" s="490"/>
      <c r="BH105" s="490"/>
      <c r="BI105" s="490"/>
      <c r="BJ105" s="490"/>
      <c r="BK105" s="490"/>
      <c r="BL105" s="490"/>
      <c r="BM105" s="490"/>
      <c r="BN105" s="490"/>
      <c r="BO105" s="490"/>
      <c r="BP105" s="490"/>
      <c r="BQ105" s="490"/>
      <c r="BR105" s="490"/>
      <c r="BS105" s="490"/>
      <c r="BT105" s="490"/>
      <c r="BU105" s="490"/>
      <c r="BV105" s="490"/>
      <c r="BW105" s="490"/>
      <c r="BX105" s="490"/>
      <c r="BY105" s="490"/>
      <c r="BZ105" s="490"/>
      <c r="CA105" s="490"/>
      <c r="CB105" s="490"/>
    </row>
    <row r="106" spans="1:80" ht="13.5" thickBot="1">
      <c r="A106" s="172"/>
      <c r="B106" s="1068" t="s">
        <v>100</v>
      </c>
      <c r="C106" s="1069"/>
      <c r="D106" s="1069"/>
      <c r="E106" s="1069"/>
      <c r="F106" s="1070"/>
      <c r="G106" s="758"/>
      <c r="H106" s="75"/>
      <c r="I106" s="75"/>
      <c r="J106" s="75"/>
      <c r="K106" s="75"/>
      <c r="L106" s="75"/>
      <c r="M106" s="7"/>
      <c r="N106" s="7"/>
      <c r="O106" s="7"/>
      <c r="P106" s="7"/>
      <c r="Q106" s="7"/>
      <c r="R106" s="53"/>
      <c r="S106" s="6"/>
      <c r="T106" s="6"/>
      <c r="U106" s="6"/>
      <c r="V106" s="6"/>
      <c r="W106" s="6"/>
      <c r="X106" s="6"/>
      <c r="Y106" s="6"/>
      <c r="Z106" s="6"/>
      <c r="AA106" s="6"/>
    </row>
    <row r="107" spans="1:80" ht="15">
      <c r="A107" s="172"/>
      <c r="B107" s="1044" t="s">
        <v>101</v>
      </c>
      <c r="C107" s="1045"/>
      <c r="D107" s="84"/>
      <c r="E107" s="84"/>
      <c r="F107" s="84"/>
      <c r="G107" s="137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1"/>
      <c r="S107" s="6"/>
      <c r="T107" s="6"/>
      <c r="U107" s="6"/>
      <c r="V107" s="6"/>
      <c r="W107" s="6"/>
      <c r="X107" s="6"/>
      <c r="Y107" s="6"/>
      <c r="Z107" s="6"/>
      <c r="AA107" s="6"/>
    </row>
    <row r="108" spans="1:80" s="491" customFormat="1" ht="15">
      <c r="A108" s="499"/>
      <c r="B108" s="1046" t="s">
        <v>30</v>
      </c>
      <c r="C108" s="1047"/>
      <c r="D108" s="1047"/>
      <c r="E108" s="1047"/>
      <c r="F108" s="1048"/>
      <c r="G108" s="1076" t="s">
        <v>31</v>
      </c>
      <c r="H108" s="1076"/>
      <c r="I108" s="1076"/>
      <c r="J108" s="1076"/>
      <c r="K108" s="1076"/>
      <c r="L108" s="1077"/>
      <c r="M108" s="1077"/>
      <c r="N108" s="542"/>
      <c r="O108" s="831"/>
      <c r="P108" s="831"/>
      <c r="Q108" s="490"/>
      <c r="R108" s="495"/>
      <c r="S108" s="490"/>
      <c r="T108" s="490"/>
      <c r="U108" s="490"/>
    </row>
    <row r="109" spans="1:80" s="838" customFormat="1" ht="33.75">
      <c r="A109" s="836"/>
      <c r="B109" s="814" t="s">
        <v>214</v>
      </c>
      <c r="C109" s="1078" t="s">
        <v>215</v>
      </c>
      <c r="D109" s="1079"/>
      <c r="E109" s="1079"/>
      <c r="F109" s="1080"/>
      <c r="G109" s="786" t="s">
        <v>561</v>
      </c>
      <c r="H109" s="814" t="s">
        <v>32</v>
      </c>
      <c r="I109" s="814" t="s">
        <v>208</v>
      </c>
      <c r="J109" s="814" t="s">
        <v>207</v>
      </c>
      <c r="K109" s="809" t="s">
        <v>21</v>
      </c>
      <c r="L109" s="809" t="s">
        <v>22</v>
      </c>
      <c r="M109" s="809" t="s">
        <v>23</v>
      </c>
      <c r="N109" s="830"/>
      <c r="O109" s="837"/>
      <c r="P109" s="837"/>
      <c r="Q109" s="837"/>
      <c r="R109" s="839"/>
      <c r="S109" s="837"/>
      <c r="T109" s="837"/>
      <c r="U109" s="837"/>
      <c r="V109" s="837"/>
      <c r="W109" s="837"/>
      <c r="X109" s="837"/>
      <c r="Y109" s="837"/>
      <c r="Z109" s="837"/>
      <c r="AA109" s="837"/>
      <c r="AB109" s="837"/>
      <c r="AC109" s="837"/>
      <c r="AD109" s="837"/>
      <c r="AE109" s="837"/>
      <c r="AF109" s="837"/>
      <c r="AG109" s="837"/>
      <c r="AH109" s="837"/>
      <c r="AI109" s="837"/>
      <c r="AJ109" s="837"/>
      <c r="AK109" s="837"/>
      <c r="AL109" s="837"/>
      <c r="AM109" s="837"/>
      <c r="AN109" s="837"/>
      <c r="AO109" s="837"/>
      <c r="AP109" s="837"/>
      <c r="AQ109" s="837"/>
      <c r="AR109" s="837"/>
      <c r="AS109" s="837"/>
      <c r="AT109" s="837"/>
      <c r="AU109" s="837"/>
      <c r="AV109" s="837"/>
      <c r="AW109" s="837"/>
      <c r="AX109" s="837"/>
      <c r="AY109" s="837"/>
      <c r="AZ109" s="837"/>
      <c r="BA109" s="837"/>
      <c r="BB109" s="837"/>
      <c r="BC109" s="837"/>
      <c r="BD109" s="837"/>
      <c r="BE109" s="837"/>
      <c r="BF109" s="837"/>
      <c r="BG109" s="837"/>
      <c r="BH109" s="837"/>
      <c r="BI109" s="837"/>
      <c r="BJ109" s="837"/>
      <c r="BK109" s="837"/>
      <c r="BL109" s="837"/>
      <c r="BM109" s="837"/>
      <c r="BN109" s="837"/>
      <c r="BO109" s="837"/>
      <c r="BP109" s="837"/>
      <c r="BQ109" s="837"/>
      <c r="BR109" s="837"/>
    </row>
    <row r="110" spans="1:80" s="491" customFormat="1">
      <c r="A110" s="499"/>
      <c r="B110" s="824"/>
      <c r="C110" s="1081"/>
      <c r="D110" s="1082"/>
      <c r="E110" s="1082"/>
      <c r="F110" s="1083"/>
      <c r="G110" s="815"/>
      <c r="H110" s="815"/>
      <c r="I110" s="815"/>
      <c r="J110" s="815"/>
      <c r="K110" s="821"/>
      <c r="L110" s="550" t="s">
        <v>364</v>
      </c>
      <c r="M110" s="833" t="s">
        <v>364</v>
      </c>
      <c r="N110" s="550"/>
      <c r="O110" s="490"/>
      <c r="P110" s="490"/>
      <c r="Q110" s="490"/>
      <c r="R110" s="495"/>
      <c r="S110" s="490"/>
      <c r="T110" s="490"/>
      <c r="U110" s="490"/>
      <c r="V110" s="490"/>
      <c r="W110" s="490"/>
      <c r="X110" s="490"/>
      <c r="Y110" s="490"/>
      <c r="Z110" s="490"/>
      <c r="AA110" s="490"/>
      <c r="AB110" s="490"/>
      <c r="AC110" s="490"/>
      <c r="AD110" s="490"/>
      <c r="AE110" s="490"/>
      <c r="AF110" s="490"/>
      <c r="AG110" s="490"/>
      <c r="AH110" s="490"/>
      <c r="AI110" s="490"/>
      <c r="AJ110" s="490"/>
      <c r="AK110" s="490"/>
      <c r="AL110" s="490"/>
      <c r="AM110" s="490"/>
      <c r="AN110" s="490"/>
      <c r="AO110" s="490"/>
      <c r="AP110" s="490"/>
      <c r="AQ110" s="490"/>
      <c r="AR110" s="490"/>
      <c r="AS110" s="490"/>
      <c r="AT110" s="490"/>
      <c r="AU110" s="490"/>
      <c r="AV110" s="490"/>
      <c r="AW110" s="490"/>
      <c r="AX110" s="490"/>
      <c r="AY110" s="490"/>
      <c r="AZ110" s="490"/>
      <c r="BA110" s="490"/>
      <c r="BB110" s="490"/>
      <c r="BC110" s="490"/>
      <c r="BD110" s="490"/>
      <c r="BE110" s="490"/>
      <c r="BF110" s="490"/>
      <c r="BG110" s="490"/>
      <c r="BH110" s="490"/>
      <c r="BI110" s="490"/>
      <c r="BJ110" s="490"/>
      <c r="BK110" s="490"/>
      <c r="BL110" s="490"/>
      <c r="BM110" s="490"/>
      <c r="BN110" s="490"/>
      <c r="BO110" s="490"/>
      <c r="BP110" s="490"/>
      <c r="BQ110" s="490"/>
      <c r="BR110" s="490"/>
    </row>
    <row r="111" spans="1:80">
      <c r="A111" s="172"/>
      <c r="B111" s="883"/>
      <c r="C111" s="1063"/>
      <c r="D111" s="1064"/>
      <c r="E111" s="1064"/>
      <c r="F111" s="1065"/>
      <c r="G111" s="885"/>
      <c r="H111" s="762"/>
      <c r="I111" s="762"/>
      <c r="J111" s="762"/>
      <c r="K111" s="102">
        <f t="shared" ref="K111:K118" si="6">SUM(H111:J111)</f>
        <v>0</v>
      </c>
      <c r="L111" s="901"/>
      <c r="M111" s="902"/>
      <c r="N111" s="90"/>
      <c r="O111" s="6"/>
      <c r="P111" s="6"/>
      <c r="Q111" s="6"/>
      <c r="R111" s="44"/>
    </row>
    <row r="112" spans="1:80">
      <c r="A112" s="172"/>
      <c r="B112" s="883"/>
      <c r="C112" s="1063"/>
      <c r="D112" s="1064"/>
      <c r="E112" s="1064"/>
      <c r="F112" s="1065"/>
      <c r="G112" s="885"/>
      <c r="H112" s="762"/>
      <c r="I112" s="762"/>
      <c r="J112" s="762"/>
      <c r="K112" s="102">
        <f t="shared" si="6"/>
        <v>0</v>
      </c>
      <c r="L112" s="901"/>
      <c r="M112" s="902"/>
      <c r="N112" s="90"/>
      <c r="O112" s="6"/>
      <c r="P112" s="6"/>
      <c r="Q112" s="6"/>
      <c r="R112" s="44"/>
    </row>
    <row r="113" spans="1:80">
      <c r="A113" s="172"/>
      <c r="B113" s="883"/>
      <c r="C113" s="1063"/>
      <c r="D113" s="1064"/>
      <c r="E113" s="1064"/>
      <c r="F113" s="1065"/>
      <c r="G113" s="885"/>
      <c r="H113" s="762"/>
      <c r="I113" s="762"/>
      <c r="J113" s="762"/>
      <c r="K113" s="102">
        <f t="shared" si="6"/>
        <v>0</v>
      </c>
      <c r="L113" s="901"/>
      <c r="M113" s="902"/>
      <c r="N113" s="90"/>
      <c r="O113" s="6"/>
      <c r="P113" s="6"/>
      <c r="Q113" s="6"/>
      <c r="R113" s="44"/>
    </row>
    <row r="114" spans="1:80">
      <c r="A114" s="172"/>
      <c r="B114" s="883"/>
      <c r="C114" s="1063"/>
      <c r="D114" s="1064"/>
      <c r="E114" s="1064"/>
      <c r="F114" s="1065"/>
      <c r="G114" s="885"/>
      <c r="H114" s="762"/>
      <c r="I114" s="762"/>
      <c r="J114" s="762"/>
      <c r="K114" s="102">
        <f t="shared" si="6"/>
        <v>0</v>
      </c>
      <c r="L114" s="901"/>
      <c r="M114" s="902"/>
      <c r="N114" s="90"/>
      <c r="O114" s="6"/>
      <c r="P114" s="6"/>
      <c r="Q114" s="6"/>
      <c r="R114" s="44"/>
    </row>
    <row r="115" spans="1:80">
      <c r="A115" s="172"/>
      <c r="B115" s="883"/>
      <c r="C115" s="1063"/>
      <c r="D115" s="1064"/>
      <c r="E115" s="1064"/>
      <c r="F115" s="1065"/>
      <c r="G115" s="885"/>
      <c r="H115" s="762"/>
      <c r="I115" s="762"/>
      <c r="J115" s="762"/>
      <c r="K115" s="102">
        <f t="shared" si="6"/>
        <v>0</v>
      </c>
      <c r="L115" s="901"/>
      <c r="M115" s="902"/>
      <c r="N115" s="90"/>
      <c r="O115" s="6"/>
      <c r="P115" s="6"/>
      <c r="Q115" s="6"/>
      <c r="R115" s="44"/>
    </row>
    <row r="116" spans="1:80">
      <c r="A116" s="172"/>
      <c r="B116" s="883"/>
      <c r="C116" s="1063"/>
      <c r="D116" s="1064"/>
      <c r="E116" s="1064"/>
      <c r="F116" s="1065"/>
      <c r="G116" s="885"/>
      <c r="H116" s="762"/>
      <c r="I116" s="762"/>
      <c r="J116" s="762"/>
      <c r="K116" s="102">
        <f t="shared" si="6"/>
        <v>0</v>
      </c>
      <c r="L116" s="901"/>
      <c r="M116" s="902"/>
      <c r="N116" s="90"/>
      <c r="O116" s="6"/>
      <c r="P116" s="6"/>
      <c r="Q116" s="6"/>
      <c r="R116" s="44"/>
    </row>
    <row r="117" spans="1:80">
      <c r="A117" s="172"/>
      <c r="B117" s="883"/>
      <c r="C117" s="1063"/>
      <c r="D117" s="1064"/>
      <c r="E117" s="1064"/>
      <c r="F117" s="1065"/>
      <c r="G117" s="885"/>
      <c r="H117" s="762"/>
      <c r="I117" s="762"/>
      <c r="J117" s="762"/>
      <c r="K117" s="102">
        <f t="shared" si="6"/>
        <v>0</v>
      </c>
      <c r="L117" s="901"/>
      <c r="M117" s="902"/>
      <c r="N117" s="90"/>
      <c r="O117" s="6"/>
      <c r="P117" s="6"/>
      <c r="Q117" s="6"/>
      <c r="R117" s="44"/>
    </row>
    <row r="118" spans="1:80">
      <c r="A118" s="174"/>
      <c r="B118" s="883"/>
      <c r="C118" s="1063"/>
      <c r="D118" s="1064"/>
      <c r="E118" s="1064"/>
      <c r="F118" s="1065"/>
      <c r="G118" s="887"/>
      <c r="H118" s="762"/>
      <c r="I118" s="762"/>
      <c r="J118" s="762"/>
      <c r="K118" s="102">
        <f t="shared" si="6"/>
        <v>0</v>
      </c>
      <c r="L118" s="901"/>
      <c r="M118" s="902"/>
      <c r="N118" s="90"/>
      <c r="O118" s="6"/>
      <c r="P118" s="6"/>
      <c r="Q118" s="6"/>
      <c r="R118" s="44"/>
    </row>
    <row r="119" spans="1:80" ht="8.1" customHeight="1">
      <c r="A119" s="175"/>
      <c r="B119" s="5"/>
      <c r="C119" s="86"/>
      <c r="D119" s="86"/>
      <c r="E119" s="95"/>
      <c r="F119" s="95"/>
      <c r="G119" s="95"/>
      <c r="H119" s="147"/>
      <c r="I119" s="147"/>
      <c r="J119" s="147"/>
      <c r="K119" s="103"/>
      <c r="L119" s="4"/>
      <c r="M119" s="4"/>
      <c r="N119" s="4"/>
      <c r="O119" s="6"/>
      <c r="P119" s="6"/>
      <c r="Q119" s="6"/>
      <c r="R119" s="44"/>
    </row>
    <row r="120" spans="1:80" ht="13.5" thickBot="1">
      <c r="A120" s="177"/>
      <c r="B120" s="34"/>
      <c r="C120" s="87"/>
      <c r="D120" s="6"/>
      <c r="E120" s="6"/>
      <c r="F120" s="6"/>
      <c r="G120" s="6"/>
      <c r="H120" s="178">
        <f>SUM(H111:H118)</f>
        <v>0</v>
      </c>
      <c r="I120" s="179">
        <f>SUM(I111:I118)</f>
        <v>0</v>
      </c>
      <c r="J120" s="179">
        <f>SUM(J111:J118)</f>
        <v>0</v>
      </c>
      <c r="K120" s="107">
        <f>SUM(K111:K118)</f>
        <v>0</v>
      </c>
      <c r="L120" s="10"/>
      <c r="M120" s="10"/>
      <c r="N120" s="10"/>
      <c r="O120" s="6"/>
      <c r="P120" s="6"/>
      <c r="Q120" s="6"/>
      <c r="R120" s="44"/>
    </row>
    <row r="121" spans="1:80" ht="13.5" thickTop="1">
      <c r="A121" s="177"/>
      <c r="B121" s="95"/>
      <c r="C121" s="34"/>
      <c r="D121" s="6"/>
      <c r="E121" s="6"/>
      <c r="F121" s="6"/>
      <c r="G121" s="6"/>
      <c r="H121" s="6"/>
      <c r="I121" s="6"/>
      <c r="J121" s="6"/>
      <c r="K121" s="152"/>
      <c r="L121" s="152"/>
      <c r="M121" s="152"/>
      <c r="N121" s="152"/>
      <c r="O121" s="152"/>
      <c r="P121" s="152"/>
      <c r="Q121" s="6"/>
      <c r="R121" s="44"/>
    </row>
    <row r="122" spans="1:80" s="491" customFormat="1" ht="15" customHeight="1">
      <c r="A122" s="496"/>
      <c r="B122" s="1066" t="s">
        <v>97</v>
      </c>
      <c r="C122" s="1040"/>
      <c r="D122" s="1040"/>
      <c r="E122" s="1040"/>
      <c r="F122" s="1041"/>
      <c r="G122" s="828"/>
      <c r="H122" s="829"/>
      <c r="I122" s="829"/>
      <c r="J122" s="829"/>
      <c r="K122" s="829"/>
      <c r="L122" s="829"/>
      <c r="M122" s="542"/>
      <c r="N122" s="542"/>
      <c r="O122" s="542"/>
      <c r="P122" s="542"/>
      <c r="Q122" s="1058"/>
      <c r="R122" s="1059"/>
      <c r="S122" s="490"/>
      <c r="T122" s="490"/>
      <c r="U122" s="490"/>
      <c r="V122" s="490"/>
      <c r="W122" s="490"/>
      <c r="X122" s="490"/>
      <c r="Y122" s="490"/>
      <c r="Z122" s="490"/>
      <c r="AA122" s="490"/>
    </row>
    <row r="123" spans="1:80" s="491" customFormat="1" ht="15.75">
      <c r="A123" s="497"/>
      <c r="B123" s="1067" t="s">
        <v>457</v>
      </c>
      <c r="C123" s="1051"/>
      <c r="D123" s="1051"/>
      <c r="E123" s="1051"/>
      <c r="F123" s="1052"/>
      <c r="G123" s="809" t="s">
        <v>202</v>
      </c>
      <c r="H123" s="830"/>
      <c r="I123" s="830"/>
      <c r="J123" s="830"/>
      <c r="K123" s="830"/>
      <c r="L123" s="830"/>
      <c r="M123" s="490"/>
      <c r="N123" s="490"/>
      <c r="O123" s="490"/>
      <c r="P123" s="543"/>
      <c r="Q123" s="544"/>
      <c r="R123" s="545"/>
      <c r="S123" s="490"/>
      <c r="T123" s="490"/>
      <c r="U123" s="490"/>
      <c r="V123" s="490"/>
      <c r="W123" s="490"/>
      <c r="X123" s="490"/>
      <c r="Y123" s="490"/>
      <c r="Z123" s="490"/>
      <c r="AA123" s="490"/>
      <c r="AB123" s="490"/>
      <c r="AC123" s="490"/>
      <c r="AD123" s="490"/>
      <c r="AE123" s="490"/>
      <c r="AF123" s="490"/>
      <c r="AG123" s="490"/>
      <c r="AH123" s="490"/>
      <c r="AI123" s="490"/>
      <c r="AJ123" s="490"/>
      <c r="AK123" s="490"/>
      <c r="AL123" s="490"/>
      <c r="AM123" s="490"/>
      <c r="AN123" s="490"/>
      <c r="AO123" s="490"/>
      <c r="AP123" s="490"/>
      <c r="AQ123" s="490"/>
      <c r="AR123" s="490"/>
      <c r="AS123" s="490"/>
      <c r="AT123" s="490"/>
      <c r="AU123" s="490"/>
      <c r="AV123" s="490"/>
      <c r="AW123" s="490"/>
      <c r="AX123" s="490"/>
      <c r="AY123" s="490"/>
      <c r="AZ123" s="490"/>
      <c r="BA123" s="490"/>
      <c r="BB123" s="490"/>
      <c r="BC123" s="490"/>
      <c r="BD123" s="490"/>
      <c r="BE123" s="490"/>
      <c r="BF123" s="490"/>
      <c r="BG123" s="490"/>
      <c r="BH123" s="490"/>
      <c r="BI123" s="490"/>
      <c r="BJ123" s="490"/>
      <c r="BK123" s="490"/>
      <c r="BL123" s="490"/>
      <c r="BM123" s="490"/>
      <c r="BN123" s="490"/>
      <c r="BO123" s="490"/>
      <c r="BP123" s="490"/>
      <c r="BQ123" s="490"/>
      <c r="BR123" s="490"/>
      <c r="BS123" s="490"/>
      <c r="BT123" s="490"/>
      <c r="BU123" s="490"/>
      <c r="BV123" s="490"/>
      <c r="BW123" s="490"/>
      <c r="BX123" s="490"/>
      <c r="BY123" s="490"/>
      <c r="BZ123" s="490"/>
      <c r="CA123" s="490"/>
      <c r="CB123" s="490"/>
    </row>
    <row r="124" spans="1:80" ht="13.5" thickBot="1">
      <c r="A124" s="172"/>
      <c r="B124" s="1068" t="s">
        <v>100</v>
      </c>
      <c r="C124" s="1069"/>
      <c r="D124" s="1069"/>
      <c r="E124" s="1069"/>
      <c r="F124" s="1070"/>
      <c r="G124" s="750"/>
      <c r="H124" s="75"/>
      <c r="I124" s="75"/>
      <c r="J124" s="75"/>
      <c r="K124" s="75"/>
      <c r="L124" s="75"/>
      <c r="M124" s="7"/>
      <c r="N124" s="7"/>
      <c r="O124" s="7"/>
      <c r="P124" s="7"/>
      <c r="Q124" s="7"/>
      <c r="R124" s="53"/>
      <c r="S124" s="6"/>
      <c r="T124" s="6"/>
      <c r="U124" s="6"/>
      <c r="V124" s="6"/>
      <c r="W124" s="6"/>
      <c r="X124" s="6"/>
      <c r="Y124" s="6"/>
      <c r="Z124" s="6"/>
      <c r="AA124" s="6"/>
    </row>
    <row r="125" spans="1:80" ht="15">
      <c r="A125" s="172"/>
      <c r="B125" s="1044" t="s">
        <v>101</v>
      </c>
      <c r="C125" s="1045"/>
      <c r="D125" s="84"/>
      <c r="E125" s="84"/>
      <c r="F125" s="84"/>
      <c r="G125" s="137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1"/>
      <c r="S125" s="6"/>
      <c r="T125" s="6"/>
      <c r="U125" s="6"/>
      <c r="V125" s="6"/>
      <c r="W125" s="6"/>
      <c r="X125" s="6"/>
      <c r="Y125" s="6"/>
      <c r="Z125" s="6"/>
      <c r="AA125" s="6"/>
    </row>
    <row r="126" spans="1:80" s="491" customFormat="1" ht="15">
      <c r="A126" s="499"/>
      <c r="B126" s="1046" t="s">
        <v>30</v>
      </c>
      <c r="C126" s="1047"/>
      <c r="D126" s="1047"/>
      <c r="E126" s="1047"/>
      <c r="F126" s="1048"/>
      <c r="G126" s="1076" t="s">
        <v>31</v>
      </c>
      <c r="H126" s="1076"/>
      <c r="I126" s="1076"/>
      <c r="J126" s="1076"/>
      <c r="K126" s="1076"/>
      <c r="L126" s="1077"/>
      <c r="M126" s="1077"/>
      <c r="N126" s="542"/>
      <c r="O126" s="831"/>
      <c r="P126" s="831"/>
      <c r="Q126" s="831"/>
      <c r="R126" s="495"/>
      <c r="S126" s="490"/>
      <c r="T126" s="490"/>
      <c r="U126" s="490"/>
      <c r="V126" s="490"/>
    </row>
    <row r="127" spans="1:80" s="838" customFormat="1" ht="33.75">
      <c r="A127" s="836"/>
      <c r="B127" s="814" t="s">
        <v>214</v>
      </c>
      <c r="C127" s="1078" t="s">
        <v>215</v>
      </c>
      <c r="D127" s="1079"/>
      <c r="E127" s="1079"/>
      <c r="F127" s="1080"/>
      <c r="G127" s="786" t="s">
        <v>561</v>
      </c>
      <c r="H127" s="814" t="s">
        <v>32</v>
      </c>
      <c r="I127" s="814" t="s">
        <v>208</v>
      </c>
      <c r="J127" s="814" t="s">
        <v>207</v>
      </c>
      <c r="K127" s="809" t="s">
        <v>21</v>
      </c>
      <c r="L127" s="809" t="s">
        <v>22</v>
      </c>
      <c r="M127" s="809" t="s">
        <v>23</v>
      </c>
      <c r="N127" s="830"/>
      <c r="O127" s="543"/>
      <c r="P127" s="837"/>
      <c r="Q127" s="837"/>
      <c r="R127" s="839"/>
      <c r="S127" s="837"/>
      <c r="T127" s="837"/>
      <c r="U127" s="837"/>
      <c r="V127" s="837"/>
      <c r="W127" s="837"/>
      <c r="X127" s="837"/>
      <c r="Y127" s="837"/>
      <c r="Z127" s="837"/>
      <c r="AA127" s="837"/>
      <c r="AB127" s="837"/>
      <c r="AC127" s="837"/>
      <c r="AD127" s="837"/>
      <c r="AE127" s="837"/>
      <c r="AF127" s="837"/>
      <c r="AG127" s="837"/>
      <c r="AH127" s="837"/>
      <c r="AI127" s="837"/>
      <c r="AJ127" s="837"/>
      <c r="AK127" s="837"/>
      <c r="AL127" s="837"/>
      <c r="AM127" s="837"/>
      <c r="AN127" s="837"/>
      <c r="AO127" s="837"/>
      <c r="AP127" s="837"/>
      <c r="AQ127" s="837"/>
      <c r="AR127" s="837"/>
      <c r="AS127" s="837"/>
      <c r="AT127" s="837"/>
      <c r="AU127" s="837"/>
      <c r="AV127" s="837"/>
      <c r="AW127" s="837"/>
      <c r="AX127" s="837"/>
      <c r="AY127" s="837"/>
      <c r="AZ127" s="837"/>
      <c r="BA127" s="837"/>
      <c r="BB127" s="837"/>
      <c r="BC127" s="837"/>
      <c r="BD127" s="837"/>
      <c r="BE127" s="837"/>
      <c r="BF127" s="837"/>
      <c r="BG127" s="837"/>
      <c r="BH127" s="837"/>
      <c r="BI127" s="837"/>
      <c r="BJ127" s="837"/>
      <c r="BK127" s="837"/>
      <c r="BL127" s="837"/>
      <c r="BM127" s="837"/>
      <c r="BN127" s="837"/>
      <c r="BO127" s="837"/>
      <c r="BP127" s="837"/>
      <c r="BQ127" s="837"/>
      <c r="BR127" s="837"/>
      <c r="BS127" s="837"/>
    </row>
    <row r="128" spans="1:80" s="491" customFormat="1">
      <c r="A128" s="499"/>
      <c r="B128" s="824"/>
      <c r="C128" s="1081"/>
      <c r="D128" s="1082"/>
      <c r="E128" s="1082"/>
      <c r="F128" s="1083"/>
      <c r="G128" s="815"/>
      <c r="H128" s="815"/>
      <c r="I128" s="815"/>
      <c r="J128" s="815"/>
      <c r="K128" s="821"/>
      <c r="L128" s="550" t="s">
        <v>364</v>
      </c>
      <c r="M128" s="833" t="s">
        <v>364</v>
      </c>
      <c r="N128" s="550"/>
      <c r="O128" s="543"/>
      <c r="P128" s="490"/>
      <c r="Q128" s="490"/>
      <c r="R128" s="495"/>
      <c r="S128" s="490"/>
      <c r="T128" s="490"/>
      <c r="U128" s="490"/>
      <c r="V128" s="490"/>
      <c r="W128" s="490"/>
      <c r="X128" s="490"/>
      <c r="Y128" s="490"/>
      <c r="Z128" s="490"/>
      <c r="AA128" s="490"/>
      <c r="AB128" s="490"/>
      <c r="AC128" s="490"/>
      <c r="AD128" s="490"/>
      <c r="AE128" s="490"/>
      <c r="AF128" s="490"/>
      <c r="AG128" s="490"/>
      <c r="AH128" s="490"/>
      <c r="AI128" s="490"/>
      <c r="AJ128" s="490"/>
      <c r="AK128" s="490"/>
      <c r="AL128" s="490"/>
      <c r="AM128" s="490"/>
      <c r="AN128" s="490"/>
      <c r="AO128" s="490"/>
      <c r="AP128" s="490"/>
      <c r="AQ128" s="490"/>
      <c r="AR128" s="490"/>
      <c r="AS128" s="490"/>
      <c r="AT128" s="490"/>
      <c r="AU128" s="490"/>
      <c r="AV128" s="490"/>
      <c r="AW128" s="490"/>
      <c r="AX128" s="490"/>
      <c r="AY128" s="490"/>
      <c r="AZ128" s="490"/>
      <c r="BA128" s="490"/>
      <c r="BB128" s="490"/>
      <c r="BC128" s="490"/>
      <c r="BD128" s="490"/>
      <c r="BE128" s="490"/>
      <c r="BF128" s="490"/>
      <c r="BG128" s="490"/>
      <c r="BH128" s="490"/>
      <c r="BI128" s="490"/>
      <c r="BJ128" s="490"/>
      <c r="BK128" s="490"/>
      <c r="BL128" s="490"/>
      <c r="BM128" s="490"/>
      <c r="BN128" s="490"/>
      <c r="BO128" s="490"/>
      <c r="BP128" s="490"/>
      <c r="BQ128" s="490"/>
      <c r="BR128" s="490"/>
      <c r="BS128" s="490"/>
    </row>
    <row r="129" spans="1:80">
      <c r="A129" s="172"/>
      <c r="B129" s="883"/>
      <c r="C129" s="1063"/>
      <c r="D129" s="1064"/>
      <c r="E129" s="1064"/>
      <c r="F129" s="1065"/>
      <c r="G129" s="885"/>
      <c r="H129" s="762"/>
      <c r="I129" s="762"/>
      <c r="J129" s="762"/>
      <c r="K129" s="110">
        <f>SUM(H129:J129)</f>
        <v>0</v>
      </c>
      <c r="L129" s="901"/>
      <c r="M129" s="902"/>
      <c r="N129" s="90"/>
      <c r="O129" s="6"/>
      <c r="P129" s="6"/>
      <c r="Q129" s="6"/>
      <c r="R129" s="44"/>
    </row>
    <row r="130" spans="1:80">
      <c r="A130" s="172"/>
      <c r="B130" s="886"/>
      <c r="C130" s="1063"/>
      <c r="D130" s="1064"/>
      <c r="E130" s="1064"/>
      <c r="F130" s="1065"/>
      <c r="G130" s="885"/>
      <c r="H130" s="762"/>
      <c r="I130" s="762"/>
      <c r="J130" s="762"/>
      <c r="K130" s="110">
        <f>SUM(H130:J130)</f>
        <v>0</v>
      </c>
      <c r="L130" s="901"/>
      <c r="M130" s="902"/>
      <c r="N130" s="90"/>
      <c r="O130" s="6"/>
      <c r="P130" s="6"/>
      <c r="Q130" s="6"/>
      <c r="R130" s="44"/>
    </row>
    <row r="131" spans="1:80">
      <c r="A131" s="172"/>
      <c r="B131" s="883"/>
      <c r="C131" s="1063"/>
      <c r="D131" s="1064"/>
      <c r="E131" s="1064"/>
      <c r="F131" s="1065"/>
      <c r="G131" s="885"/>
      <c r="H131" s="762"/>
      <c r="I131" s="762"/>
      <c r="J131" s="762"/>
      <c r="K131" s="110">
        <f>SUM(H131:J131)</f>
        <v>0</v>
      </c>
      <c r="L131" s="901"/>
      <c r="M131" s="902"/>
      <c r="N131" s="90"/>
      <c r="O131" s="6"/>
      <c r="P131" s="6"/>
      <c r="Q131" s="6"/>
      <c r="R131" s="44"/>
    </row>
    <row r="132" spans="1:80">
      <c r="A132" s="174"/>
      <c r="B132" s="883"/>
      <c r="C132" s="1063"/>
      <c r="D132" s="1064"/>
      <c r="E132" s="1064"/>
      <c r="F132" s="1065"/>
      <c r="G132" s="887"/>
      <c r="H132" s="762"/>
      <c r="I132" s="762"/>
      <c r="J132" s="762"/>
      <c r="K132" s="110">
        <f>SUM(H132:J132)</f>
        <v>0</v>
      </c>
      <c r="L132" s="901"/>
      <c r="M132" s="902"/>
      <c r="N132" s="90"/>
      <c r="O132" s="6"/>
      <c r="P132" s="6"/>
      <c r="Q132" s="6"/>
      <c r="R132" s="44"/>
    </row>
    <row r="133" spans="1:80" ht="8.1" customHeight="1">
      <c r="A133" s="175"/>
      <c r="B133" s="5"/>
      <c r="C133" s="86"/>
      <c r="D133" s="86"/>
      <c r="E133" s="95"/>
      <c r="F133" s="95"/>
      <c r="G133" s="95"/>
      <c r="H133" s="157"/>
      <c r="I133" s="157"/>
      <c r="J133" s="157"/>
      <c r="K133" s="111"/>
      <c r="L133" s="4"/>
      <c r="M133" s="4"/>
      <c r="N133" s="4"/>
      <c r="O133" s="6"/>
      <c r="P133" s="6"/>
      <c r="Q133" s="6"/>
      <c r="R133" s="44"/>
    </row>
    <row r="134" spans="1:80" ht="13.5" thickBot="1">
      <c r="A134" s="177"/>
      <c r="B134" s="34"/>
      <c r="C134" s="87"/>
      <c r="D134" s="6"/>
      <c r="E134" s="6"/>
      <c r="F134" s="6"/>
      <c r="G134" s="6"/>
      <c r="H134" s="194">
        <f>SUM(H129:H132)</f>
        <v>0</v>
      </c>
      <c r="I134" s="195">
        <f>SUM(I129:I132)</f>
        <v>0</v>
      </c>
      <c r="J134" s="195">
        <f>SUM(J129:J132)</f>
        <v>0</v>
      </c>
      <c r="K134" s="112">
        <f>SUM(K129:K132)</f>
        <v>0</v>
      </c>
      <c r="L134" s="10"/>
      <c r="M134" s="10"/>
      <c r="N134" s="10"/>
      <c r="O134" s="6"/>
      <c r="P134" s="6"/>
      <c r="Q134" s="6"/>
      <c r="R134" s="44"/>
    </row>
    <row r="135" spans="1:80" ht="13.5" thickTop="1">
      <c r="A135" s="177"/>
      <c r="B135" s="95"/>
      <c r="C135" s="34"/>
      <c r="D135" s="6"/>
      <c r="E135" s="6"/>
      <c r="F135" s="6"/>
      <c r="G135" s="6"/>
      <c r="H135" s="6"/>
      <c r="I135" s="6"/>
      <c r="J135" s="6"/>
      <c r="K135" s="152"/>
      <c r="L135" s="152"/>
      <c r="M135" s="152"/>
      <c r="N135" s="152"/>
      <c r="O135" s="152"/>
      <c r="P135" s="152"/>
      <c r="Q135" s="152"/>
      <c r="R135" s="44"/>
    </row>
    <row r="136" spans="1:80" s="491" customFormat="1" ht="15" customHeight="1">
      <c r="A136" s="496"/>
      <c r="B136" s="1066" t="s">
        <v>97</v>
      </c>
      <c r="C136" s="1040"/>
      <c r="D136" s="1040"/>
      <c r="E136" s="1040"/>
      <c r="F136" s="1041"/>
      <c r="G136" s="828"/>
      <c r="H136" s="829"/>
      <c r="I136" s="829"/>
      <c r="J136" s="829"/>
      <c r="K136" s="829"/>
      <c r="L136" s="829"/>
      <c r="M136" s="542"/>
      <c r="N136" s="542"/>
      <c r="O136" s="542"/>
      <c r="P136" s="1058"/>
      <c r="Q136" s="1058"/>
      <c r="R136" s="495"/>
      <c r="S136" s="490"/>
      <c r="T136" s="490"/>
      <c r="U136" s="490"/>
      <c r="V136" s="490"/>
      <c r="W136" s="490"/>
      <c r="X136" s="490"/>
      <c r="Y136" s="490"/>
      <c r="Z136" s="490"/>
    </row>
    <row r="137" spans="1:80" s="491" customFormat="1" ht="15.75">
      <c r="A137" s="497"/>
      <c r="B137" s="1067" t="s">
        <v>458</v>
      </c>
      <c r="C137" s="1051"/>
      <c r="D137" s="1051"/>
      <c r="E137" s="1051"/>
      <c r="F137" s="1052"/>
      <c r="G137" s="809" t="s">
        <v>202</v>
      </c>
      <c r="H137" s="830"/>
      <c r="I137" s="830"/>
      <c r="J137" s="830"/>
      <c r="K137" s="830"/>
      <c r="L137" s="830"/>
      <c r="M137" s="490"/>
      <c r="N137" s="490"/>
      <c r="O137" s="490"/>
      <c r="P137" s="543"/>
      <c r="Q137" s="544"/>
      <c r="R137" s="545"/>
      <c r="S137" s="490"/>
      <c r="T137" s="490"/>
      <c r="U137" s="490"/>
      <c r="V137" s="490"/>
      <c r="W137" s="490"/>
      <c r="X137" s="490"/>
      <c r="Y137" s="490"/>
      <c r="Z137" s="490"/>
      <c r="AA137" s="490"/>
      <c r="AB137" s="490"/>
      <c r="AC137" s="490"/>
      <c r="AD137" s="490"/>
      <c r="AE137" s="490"/>
      <c r="AF137" s="490"/>
      <c r="AG137" s="490"/>
      <c r="AH137" s="490"/>
      <c r="AI137" s="490"/>
      <c r="AJ137" s="490"/>
      <c r="AK137" s="490"/>
      <c r="AL137" s="490"/>
      <c r="AM137" s="490"/>
      <c r="AN137" s="490"/>
      <c r="AO137" s="490"/>
      <c r="AP137" s="490"/>
      <c r="AQ137" s="490"/>
      <c r="AR137" s="490"/>
      <c r="AS137" s="490"/>
      <c r="AT137" s="490"/>
      <c r="AU137" s="490"/>
      <c r="AV137" s="490"/>
      <c r="AW137" s="490"/>
      <c r="AX137" s="490"/>
      <c r="AY137" s="490"/>
      <c r="AZ137" s="490"/>
      <c r="BA137" s="490"/>
      <c r="BB137" s="490"/>
      <c r="BC137" s="490"/>
      <c r="BD137" s="490"/>
      <c r="BE137" s="490"/>
      <c r="BF137" s="490"/>
      <c r="BG137" s="490"/>
      <c r="BH137" s="490"/>
      <c r="BI137" s="490"/>
      <c r="BJ137" s="490"/>
      <c r="BK137" s="490"/>
      <c r="BL137" s="490"/>
      <c r="BM137" s="490"/>
      <c r="BN137" s="490"/>
      <c r="BO137" s="490"/>
      <c r="BP137" s="490"/>
      <c r="BQ137" s="490"/>
      <c r="BR137" s="490"/>
      <c r="BS137" s="490"/>
      <c r="BT137" s="490"/>
      <c r="BU137" s="490"/>
      <c r="BV137" s="490"/>
      <c r="BW137" s="490"/>
      <c r="BX137" s="490"/>
      <c r="BY137" s="490"/>
      <c r="BZ137" s="490"/>
      <c r="CA137" s="490"/>
      <c r="CB137" s="490"/>
    </row>
    <row r="138" spans="1:80" ht="13.5" thickBot="1">
      <c r="A138" s="172"/>
      <c r="B138" s="1068" t="s">
        <v>100</v>
      </c>
      <c r="C138" s="1069"/>
      <c r="D138" s="1069"/>
      <c r="E138" s="1069"/>
      <c r="F138" s="1070"/>
      <c r="G138" s="750"/>
      <c r="H138" s="75"/>
      <c r="I138" s="75"/>
      <c r="J138" s="75"/>
      <c r="K138" s="75"/>
      <c r="L138" s="75"/>
      <c r="M138" s="7"/>
      <c r="N138" s="7"/>
      <c r="O138" s="7"/>
      <c r="P138" s="7"/>
      <c r="Q138" s="7"/>
      <c r="R138" s="53"/>
      <c r="S138" s="6"/>
      <c r="T138" s="6"/>
      <c r="U138" s="6"/>
      <c r="V138" s="6"/>
      <c r="W138" s="6"/>
      <c r="X138" s="6"/>
      <c r="Y138" s="6"/>
      <c r="Z138" s="6"/>
      <c r="AA138" s="6"/>
    </row>
    <row r="139" spans="1:80" ht="15">
      <c r="A139" s="172"/>
      <c r="B139" s="1044" t="s">
        <v>101</v>
      </c>
      <c r="C139" s="1045"/>
      <c r="D139" s="84"/>
      <c r="E139" s="84"/>
      <c r="F139" s="84"/>
      <c r="G139" s="137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1"/>
      <c r="S139" s="6"/>
      <c r="T139" s="6"/>
      <c r="U139" s="6"/>
      <c r="V139" s="6"/>
      <c r="W139" s="6"/>
      <c r="X139" s="6"/>
      <c r="Y139" s="6"/>
      <c r="Z139" s="6"/>
      <c r="AA139" s="6"/>
    </row>
    <row r="140" spans="1:80" s="491" customFormat="1" ht="15">
      <c r="A140" s="499"/>
      <c r="B140" s="1046" t="s">
        <v>30</v>
      </c>
      <c r="C140" s="1047"/>
      <c r="D140" s="1047"/>
      <c r="E140" s="1047"/>
      <c r="F140" s="1048"/>
      <c r="G140" s="1076" t="s">
        <v>31</v>
      </c>
      <c r="H140" s="1076"/>
      <c r="I140" s="1076"/>
      <c r="J140" s="1076"/>
      <c r="K140" s="1076"/>
      <c r="L140" s="1077"/>
      <c r="M140" s="1077"/>
      <c r="N140" s="542"/>
      <c r="O140" s="542"/>
      <c r="P140" s="831"/>
      <c r="Q140" s="831"/>
      <c r="R140" s="549"/>
      <c r="S140" s="490"/>
      <c r="T140" s="490"/>
      <c r="U140" s="490"/>
      <c r="V140" s="490"/>
      <c r="W140" s="490"/>
    </row>
    <row r="141" spans="1:80" s="838" customFormat="1" ht="33.75">
      <c r="A141" s="836"/>
      <c r="B141" s="814" t="s">
        <v>214</v>
      </c>
      <c r="C141" s="1078" t="s">
        <v>215</v>
      </c>
      <c r="D141" s="1079"/>
      <c r="E141" s="1079"/>
      <c r="F141" s="1080"/>
      <c r="G141" s="786" t="s">
        <v>561</v>
      </c>
      <c r="H141" s="814" t="s">
        <v>32</v>
      </c>
      <c r="I141" s="814" t="s">
        <v>208</v>
      </c>
      <c r="J141" s="814" t="s">
        <v>207</v>
      </c>
      <c r="K141" s="809" t="s">
        <v>21</v>
      </c>
      <c r="L141" s="809" t="s">
        <v>22</v>
      </c>
      <c r="M141" s="809" t="s">
        <v>23</v>
      </c>
      <c r="N141" s="830"/>
      <c r="O141" s="543"/>
      <c r="P141" s="543"/>
      <c r="Q141" s="837"/>
      <c r="R141" s="839"/>
      <c r="S141" s="837"/>
      <c r="T141" s="837"/>
      <c r="U141" s="837"/>
      <c r="V141" s="837"/>
      <c r="W141" s="837"/>
      <c r="X141" s="837"/>
      <c r="Y141" s="837"/>
      <c r="Z141" s="837"/>
      <c r="AA141" s="837"/>
      <c r="AB141" s="837"/>
      <c r="AC141" s="837"/>
      <c r="AD141" s="837"/>
      <c r="AE141" s="837"/>
      <c r="AF141" s="837"/>
      <c r="AG141" s="837"/>
      <c r="AH141" s="837"/>
      <c r="AI141" s="837"/>
      <c r="AJ141" s="837"/>
      <c r="AK141" s="837"/>
      <c r="AL141" s="837"/>
      <c r="AM141" s="837"/>
      <c r="AN141" s="837"/>
      <c r="AO141" s="837"/>
      <c r="AP141" s="837"/>
      <c r="AQ141" s="837"/>
      <c r="AR141" s="837"/>
      <c r="AS141" s="837"/>
      <c r="AT141" s="837"/>
      <c r="AU141" s="837"/>
      <c r="AV141" s="837"/>
      <c r="AW141" s="837"/>
      <c r="AX141" s="837"/>
      <c r="AY141" s="837"/>
      <c r="AZ141" s="837"/>
      <c r="BA141" s="837"/>
      <c r="BB141" s="837"/>
      <c r="BC141" s="837"/>
      <c r="BD141" s="837"/>
      <c r="BE141" s="837"/>
      <c r="BF141" s="837"/>
      <c r="BG141" s="837"/>
      <c r="BH141" s="837"/>
      <c r="BI141" s="837"/>
      <c r="BJ141" s="837"/>
      <c r="BK141" s="837"/>
      <c r="BL141" s="837"/>
      <c r="BM141" s="837"/>
      <c r="BN141" s="837"/>
      <c r="BO141" s="837"/>
      <c r="BP141" s="837"/>
      <c r="BQ141" s="837"/>
      <c r="BR141" s="837"/>
      <c r="BS141" s="837"/>
      <c r="BT141" s="837"/>
    </row>
    <row r="142" spans="1:80" s="491" customFormat="1">
      <c r="A142" s="499"/>
      <c r="B142" s="824"/>
      <c r="C142" s="1081"/>
      <c r="D142" s="1082"/>
      <c r="E142" s="1082"/>
      <c r="F142" s="1083"/>
      <c r="G142" s="815"/>
      <c r="H142" s="815"/>
      <c r="I142" s="815"/>
      <c r="J142" s="815"/>
      <c r="K142" s="821"/>
      <c r="L142" s="550" t="s">
        <v>364</v>
      </c>
      <c r="M142" s="833" t="s">
        <v>364</v>
      </c>
      <c r="N142" s="550"/>
      <c r="O142" s="543"/>
      <c r="P142" s="543"/>
      <c r="Q142" s="490"/>
      <c r="R142" s="495"/>
      <c r="S142" s="490"/>
      <c r="T142" s="490"/>
      <c r="U142" s="490"/>
      <c r="V142" s="490"/>
      <c r="W142" s="490"/>
      <c r="X142" s="490"/>
      <c r="Y142" s="490"/>
      <c r="Z142" s="490"/>
      <c r="AA142" s="490"/>
      <c r="AB142" s="490"/>
      <c r="AC142" s="490"/>
      <c r="AD142" s="490"/>
      <c r="AE142" s="490"/>
      <c r="AF142" s="490"/>
      <c r="AG142" s="490"/>
      <c r="AH142" s="490"/>
      <c r="AI142" s="490"/>
      <c r="AJ142" s="490"/>
      <c r="AK142" s="490"/>
      <c r="AL142" s="490"/>
      <c r="AM142" s="490"/>
      <c r="AN142" s="490"/>
      <c r="AO142" s="490"/>
      <c r="AP142" s="490"/>
      <c r="AQ142" s="490"/>
      <c r="AR142" s="490"/>
      <c r="AS142" s="490"/>
      <c r="AT142" s="490"/>
      <c r="AU142" s="490"/>
      <c r="AV142" s="490"/>
      <c r="AW142" s="490"/>
      <c r="AX142" s="490"/>
      <c r="AY142" s="490"/>
      <c r="AZ142" s="490"/>
      <c r="BA142" s="490"/>
      <c r="BB142" s="490"/>
      <c r="BC142" s="490"/>
      <c r="BD142" s="490"/>
      <c r="BE142" s="490"/>
      <c r="BF142" s="490"/>
      <c r="BG142" s="490"/>
      <c r="BH142" s="490"/>
      <c r="BI142" s="490"/>
      <c r="BJ142" s="490"/>
      <c r="BK142" s="490"/>
      <c r="BL142" s="490"/>
      <c r="BM142" s="490"/>
      <c r="BN142" s="490"/>
      <c r="BO142" s="490"/>
      <c r="BP142" s="490"/>
      <c r="BQ142" s="490"/>
      <c r="BR142" s="490"/>
      <c r="BS142" s="490"/>
      <c r="BT142" s="490"/>
    </row>
    <row r="143" spans="1:80">
      <c r="A143" s="172"/>
      <c r="B143" s="883"/>
      <c r="C143" s="1063"/>
      <c r="D143" s="1064"/>
      <c r="E143" s="1064"/>
      <c r="F143" s="1065"/>
      <c r="G143" s="885"/>
      <c r="H143" s="762"/>
      <c r="I143" s="762"/>
      <c r="J143" s="762"/>
      <c r="K143" s="110">
        <f>SUM(H143:J143)</f>
        <v>0</v>
      </c>
      <c r="L143" s="901"/>
      <c r="M143" s="902"/>
      <c r="N143" s="90"/>
      <c r="O143" s="6"/>
      <c r="P143" s="6"/>
      <c r="Q143" s="6"/>
      <c r="R143" s="44"/>
      <c r="S143" s="6"/>
    </row>
    <row r="144" spans="1:80">
      <c r="A144" s="172"/>
      <c r="B144" s="883"/>
      <c r="C144" s="1063"/>
      <c r="D144" s="1064"/>
      <c r="E144" s="1064"/>
      <c r="F144" s="1065"/>
      <c r="G144" s="885"/>
      <c r="H144" s="762"/>
      <c r="I144" s="762"/>
      <c r="J144" s="762"/>
      <c r="K144" s="110">
        <f>SUM(H144:J144)</f>
        <v>0</v>
      </c>
      <c r="L144" s="901"/>
      <c r="M144" s="902"/>
      <c r="N144" s="90"/>
      <c r="O144" s="6"/>
      <c r="P144" s="6"/>
      <c r="Q144" s="6"/>
      <c r="R144" s="44"/>
    </row>
    <row r="145" spans="1:80">
      <c r="A145" s="172"/>
      <c r="B145" s="883"/>
      <c r="C145" s="1063"/>
      <c r="D145" s="1064"/>
      <c r="E145" s="1064"/>
      <c r="F145" s="1065"/>
      <c r="G145" s="885"/>
      <c r="H145" s="762"/>
      <c r="I145" s="762"/>
      <c r="J145" s="762"/>
      <c r="K145" s="110">
        <f t="shared" ref="K145:K150" si="7">SUM(H145:J145)</f>
        <v>0</v>
      </c>
      <c r="L145" s="901"/>
      <c r="M145" s="902"/>
      <c r="N145" s="90"/>
      <c r="O145" s="6"/>
      <c r="P145" s="6"/>
      <c r="Q145" s="6"/>
      <c r="R145" s="44"/>
    </row>
    <row r="146" spans="1:80">
      <c r="A146" s="172"/>
      <c r="B146" s="883"/>
      <c r="C146" s="1063"/>
      <c r="D146" s="1064"/>
      <c r="E146" s="1064"/>
      <c r="F146" s="1065"/>
      <c r="G146" s="885"/>
      <c r="H146" s="762"/>
      <c r="I146" s="762"/>
      <c r="J146" s="762"/>
      <c r="K146" s="110">
        <f t="shared" si="7"/>
        <v>0</v>
      </c>
      <c r="L146" s="901"/>
      <c r="M146" s="902"/>
      <c r="N146" s="90"/>
      <c r="O146" s="6"/>
      <c r="P146" s="6"/>
      <c r="Q146" s="6"/>
      <c r="R146" s="44"/>
    </row>
    <row r="147" spans="1:80">
      <c r="A147" s="172"/>
      <c r="B147" s="883"/>
      <c r="C147" s="1063"/>
      <c r="D147" s="1064"/>
      <c r="E147" s="1064"/>
      <c r="F147" s="1065"/>
      <c r="G147" s="885"/>
      <c r="H147" s="762"/>
      <c r="I147" s="762"/>
      <c r="J147" s="762"/>
      <c r="K147" s="110">
        <f t="shared" si="7"/>
        <v>0</v>
      </c>
      <c r="L147" s="901"/>
      <c r="M147" s="902"/>
      <c r="N147" s="90"/>
      <c r="O147" s="6"/>
      <c r="P147" s="6"/>
      <c r="Q147" s="6"/>
      <c r="R147" s="44"/>
    </row>
    <row r="148" spans="1:80">
      <c r="A148" s="172"/>
      <c r="B148" s="883"/>
      <c r="C148" s="1063"/>
      <c r="D148" s="1064"/>
      <c r="E148" s="1064"/>
      <c r="F148" s="1065"/>
      <c r="G148" s="885"/>
      <c r="H148" s="762"/>
      <c r="I148" s="762"/>
      <c r="J148" s="762"/>
      <c r="K148" s="110">
        <f t="shared" si="7"/>
        <v>0</v>
      </c>
      <c r="L148" s="901"/>
      <c r="M148" s="902"/>
      <c r="N148" s="90"/>
      <c r="O148" s="6"/>
      <c r="P148" s="6"/>
      <c r="Q148" s="6"/>
      <c r="R148" s="44"/>
    </row>
    <row r="149" spans="1:80">
      <c r="A149" s="172"/>
      <c r="B149" s="883"/>
      <c r="C149" s="1063"/>
      <c r="D149" s="1064"/>
      <c r="E149" s="1064"/>
      <c r="F149" s="1065"/>
      <c r="G149" s="885"/>
      <c r="H149" s="762"/>
      <c r="I149" s="762"/>
      <c r="J149" s="762"/>
      <c r="K149" s="110">
        <f t="shared" si="7"/>
        <v>0</v>
      </c>
      <c r="L149" s="901"/>
      <c r="M149" s="902"/>
      <c r="N149" s="90"/>
      <c r="O149" s="6"/>
      <c r="P149" s="6"/>
      <c r="Q149" s="6"/>
      <c r="R149" s="44"/>
    </row>
    <row r="150" spans="1:80">
      <c r="A150" s="172"/>
      <c r="B150" s="883"/>
      <c r="C150" s="1063"/>
      <c r="D150" s="1064"/>
      <c r="E150" s="1064"/>
      <c r="F150" s="1065"/>
      <c r="G150" s="885"/>
      <c r="H150" s="762"/>
      <c r="I150" s="762"/>
      <c r="J150" s="762"/>
      <c r="K150" s="110">
        <f t="shared" si="7"/>
        <v>0</v>
      </c>
      <c r="L150" s="901"/>
      <c r="M150" s="902"/>
      <c r="N150" s="90"/>
      <c r="O150" s="6"/>
      <c r="P150" s="6"/>
      <c r="Q150" s="6"/>
      <c r="R150" s="44"/>
    </row>
    <row r="151" spans="1:80">
      <c r="A151" s="174"/>
      <c r="B151" s="883"/>
      <c r="C151" s="1063"/>
      <c r="D151" s="1064"/>
      <c r="E151" s="1064"/>
      <c r="F151" s="1065"/>
      <c r="G151" s="887"/>
      <c r="H151" s="762"/>
      <c r="I151" s="762"/>
      <c r="J151" s="762"/>
      <c r="K151" s="110">
        <f>SUM(H151:J151)</f>
        <v>0</v>
      </c>
      <c r="L151" s="901"/>
      <c r="M151" s="902"/>
      <c r="N151" s="90"/>
      <c r="O151" s="180"/>
      <c r="P151" s="6"/>
      <c r="Q151" s="6"/>
      <c r="R151" s="44"/>
    </row>
    <row r="152" spans="1:80" ht="8.1" customHeight="1">
      <c r="A152" s="175"/>
      <c r="B152" s="5"/>
      <c r="C152" s="86"/>
      <c r="D152" s="86"/>
      <c r="E152" s="95"/>
      <c r="F152" s="95"/>
      <c r="G152" s="95"/>
      <c r="H152" s="157"/>
      <c r="I152" s="157"/>
      <c r="J152" s="157"/>
      <c r="K152" s="111"/>
      <c r="L152" s="4"/>
      <c r="M152" s="4"/>
      <c r="N152" s="4"/>
      <c r="O152" s="6"/>
      <c r="P152" s="6"/>
      <c r="Q152" s="6"/>
      <c r="R152" s="44"/>
    </row>
    <row r="153" spans="1:80" ht="13.5" thickBot="1">
      <c r="A153" s="177"/>
      <c r="B153" s="34"/>
      <c r="C153" s="87"/>
      <c r="D153" s="6"/>
      <c r="E153" s="6"/>
      <c r="F153" s="6"/>
      <c r="G153" s="6"/>
      <c r="H153" s="194">
        <f>SUM(H143:H151)</f>
        <v>0</v>
      </c>
      <c r="I153" s="195">
        <f>SUM(I143:I151)</f>
        <v>0</v>
      </c>
      <c r="J153" s="195">
        <f>SUM(J143:J151)</f>
        <v>0</v>
      </c>
      <c r="K153" s="112">
        <f>SUM(K143:K151)</f>
        <v>0</v>
      </c>
      <c r="L153" s="10"/>
      <c r="M153" s="10"/>
      <c r="N153" s="10"/>
      <c r="O153" s="35"/>
      <c r="P153" s="6"/>
      <c r="Q153" s="6"/>
      <c r="R153" s="44"/>
    </row>
    <row r="154" spans="1:80" ht="13.5" thickTop="1">
      <c r="A154" s="177"/>
      <c r="B154" s="6"/>
      <c r="C154" s="34"/>
      <c r="D154" s="6"/>
      <c r="E154" s="6"/>
      <c r="F154" s="6"/>
      <c r="G154" s="6"/>
      <c r="H154" s="196"/>
      <c r="I154" s="197"/>
      <c r="J154" s="198"/>
      <c r="K154" s="198"/>
      <c r="L154" s="152"/>
      <c r="M154" s="10"/>
      <c r="N154" s="10"/>
      <c r="O154" s="6"/>
      <c r="P154" s="6"/>
      <c r="Q154" s="6"/>
      <c r="R154" s="44"/>
    </row>
    <row r="155" spans="1:80" s="491" customFormat="1" ht="15" customHeight="1">
      <c r="A155" s="496"/>
      <c r="B155" s="1066" t="s">
        <v>97</v>
      </c>
      <c r="C155" s="1040"/>
      <c r="D155" s="1040"/>
      <c r="E155" s="1040"/>
      <c r="F155" s="1041"/>
      <c r="G155" s="828"/>
      <c r="H155" s="829"/>
      <c r="I155" s="829"/>
      <c r="J155" s="829"/>
      <c r="K155" s="829"/>
      <c r="L155" s="829"/>
      <c r="M155" s="542"/>
      <c r="N155" s="542"/>
      <c r="O155" s="542"/>
      <c r="P155" s="1058"/>
      <c r="Q155" s="1058"/>
      <c r="R155" s="495"/>
      <c r="S155" s="490"/>
      <c r="T155" s="490"/>
      <c r="U155" s="490"/>
      <c r="V155" s="490"/>
      <c r="W155" s="490"/>
      <c r="X155" s="490"/>
      <c r="Y155" s="490"/>
      <c r="Z155" s="490"/>
    </row>
    <row r="156" spans="1:80" s="491" customFormat="1" ht="15.75">
      <c r="A156" s="497"/>
      <c r="B156" s="1067" t="s">
        <v>459</v>
      </c>
      <c r="C156" s="1051"/>
      <c r="D156" s="1051"/>
      <c r="E156" s="1051"/>
      <c r="F156" s="1052"/>
      <c r="G156" s="809" t="s">
        <v>202</v>
      </c>
      <c r="H156" s="830"/>
      <c r="I156" s="830"/>
      <c r="J156" s="830"/>
      <c r="K156" s="830"/>
      <c r="L156" s="830"/>
      <c r="M156" s="490"/>
      <c r="N156" s="490"/>
      <c r="O156" s="490"/>
      <c r="P156" s="543"/>
      <c r="Q156" s="544"/>
      <c r="R156" s="545"/>
      <c r="S156" s="490"/>
      <c r="T156" s="490"/>
      <c r="U156" s="490"/>
      <c r="V156" s="490"/>
      <c r="W156" s="490"/>
      <c r="X156" s="490"/>
      <c r="Y156" s="490"/>
      <c r="Z156" s="490"/>
      <c r="AA156" s="490"/>
      <c r="AB156" s="490"/>
      <c r="AC156" s="490"/>
      <c r="AD156" s="490"/>
      <c r="AE156" s="490"/>
      <c r="AF156" s="490"/>
      <c r="AG156" s="490"/>
      <c r="AH156" s="490"/>
      <c r="AI156" s="490"/>
      <c r="AJ156" s="490"/>
      <c r="AK156" s="490"/>
      <c r="AL156" s="490"/>
      <c r="AM156" s="490"/>
      <c r="AN156" s="490"/>
      <c r="AO156" s="490"/>
      <c r="AP156" s="490"/>
      <c r="AQ156" s="490"/>
      <c r="AR156" s="490"/>
      <c r="AS156" s="490"/>
      <c r="AT156" s="490"/>
      <c r="AU156" s="490"/>
      <c r="AV156" s="490"/>
      <c r="AW156" s="490"/>
      <c r="AX156" s="490"/>
      <c r="AY156" s="490"/>
      <c r="AZ156" s="490"/>
      <c r="BA156" s="490"/>
      <c r="BB156" s="490"/>
      <c r="BC156" s="490"/>
      <c r="BD156" s="490"/>
      <c r="BE156" s="490"/>
      <c r="BF156" s="490"/>
      <c r="BG156" s="490"/>
      <c r="BH156" s="490"/>
      <c r="BI156" s="490"/>
      <c r="BJ156" s="490"/>
      <c r="BK156" s="490"/>
      <c r="BL156" s="490"/>
      <c r="BM156" s="490"/>
      <c r="BN156" s="490"/>
      <c r="BO156" s="490"/>
      <c r="BP156" s="490"/>
      <c r="BQ156" s="490"/>
      <c r="BR156" s="490"/>
      <c r="BS156" s="490"/>
      <c r="BT156" s="490"/>
      <c r="BU156" s="490"/>
      <c r="BV156" s="490"/>
      <c r="BW156" s="490"/>
      <c r="BX156" s="490"/>
      <c r="BY156" s="490"/>
      <c r="BZ156" s="490"/>
      <c r="CA156" s="490"/>
      <c r="CB156" s="490"/>
    </row>
    <row r="157" spans="1:80" ht="13.5" thickBot="1">
      <c r="A157" s="172"/>
      <c r="B157" s="1068" t="s">
        <v>100</v>
      </c>
      <c r="C157" s="1069"/>
      <c r="D157" s="1069"/>
      <c r="E157" s="1069"/>
      <c r="F157" s="1070"/>
      <c r="G157" s="750"/>
      <c r="H157" s="75"/>
      <c r="I157" s="75"/>
      <c r="J157" s="75"/>
      <c r="K157" s="75"/>
      <c r="L157" s="75"/>
      <c r="M157" s="7"/>
      <c r="N157" s="7"/>
      <c r="O157" s="7"/>
      <c r="P157" s="7"/>
      <c r="Q157" s="7"/>
      <c r="R157" s="53"/>
      <c r="S157" s="6"/>
      <c r="T157" s="6"/>
      <c r="U157" s="6"/>
      <c r="V157" s="6"/>
      <c r="W157" s="6"/>
      <c r="X157" s="6"/>
      <c r="Y157" s="6"/>
      <c r="Z157" s="6"/>
      <c r="AA157" s="6"/>
    </row>
    <row r="158" spans="1:80" ht="15">
      <c r="A158" s="172"/>
      <c r="B158" s="1044" t="s">
        <v>101</v>
      </c>
      <c r="C158" s="1045"/>
      <c r="D158" s="84"/>
      <c r="E158" s="84"/>
      <c r="F158" s="84"/>
      <c r="G158" s="137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1"/>
      <c r="S158" s="6"/>
      <c r="T158" s="6"/>
      <c r="U158" s="6"/>
      <c r="V158" s="6"/>
      <c r="W158" s="6"/>
      <c r="X158" s="6"/>
      <c r="Y158" s="6"/>
      <c r="Z158" s="6"/>
      <c r="AA158" s="6"/>
    </row>
    <row r="159" spans="1:80" s="491" customFormat="1" ht="15">
      <c r="A159" s="499"/>
      <c r="B159" s="1046" t="s">
        <v>30</v>
      </c>
      <c r="C159" s="1047"/>
      <c r="D159" s="1047"/>
      <c r="E159" s="1047"/>
      <c r="F159" s="1048"/>
      <c r="G159" s="1076" t="s">
        <v>31</v>
      </c>
      <c r="H159" s="1076"/>
      <c r="I159" s="1076"/>
      <c r="J159" s="1076"/>
      <c r="K159" s="1076"/>
      <c r="L159" s="1077"/>
      <c r="M159" s="1077"/>
      <c r="N159" s="542"/>
      <c r="O159" s="542"/>
      <c r="P159" s="831"/>
      <c r="Q159" s="831"/>
      <c r="R159" s="549"/>
      <c r="S159" s="490"/>
      <c r="T159" s="490"/>
      <c r="U159" s="490"/>
      <c r="V159" s="490"/>
      <c r="W159" s="490"/>
    </row>
    <row r="160" spans="1:80" s="838" customFormat="1" ht="33.75">
      <c r="A160" s="836"/>
      <c r="B160" s="814" t="s">
        <v>214</v>
      </c>
      <c r="C160" s="1078" t="s">
        <v>215</v>
      </c>
      <c r="D160" s="1079"/>
      <c r="E160" s="1079"/>
      <c r="F160" s="1080"/>
      <c r="G160" s="786" t="s">
        <v>561</v>
      </c>
      <c r="H160" s="814" t="s">
        <v>32</v>
      </c>
      <c r="I160" s="814" t="s">
        <v>208</v>
      </c>
      <c r="J160" s="814" t="s">
        <v>207</v>
      </c>
      <c r="K160" s="809" t="s">
        <v>21</v>
      </c>
      <c r="L160" s="809" t="s">
        <v>22</v>
      </c>
      <c r="M160" s="809" t="s">
        <v>23</v>
      </c>
      <c r="N160" s="830"/>
      <c r="O160" s="543"/>
      <c r="P160" s="543"/>
      <c r="Q160" s="837"/>
      <c r="R160" s="839"/>
      <c r="S160" s="837"/>
      <c r="T160" s="837"/>
      <c r="U160" s="837"/>
      <c r="V160" s="837"/>
      <c r="W160" s="837"/>
      <c r="X160" s="837"/>
      <c r="Y160" s="837"/>
      <c r="Z160" s="837"/>
      <c r="AA160" s="837"/>
      <c r="AB160" s="837"/>
      <c r="AC160" s="837"/>
      <c r="AD160" s="837"/>
      <c r="AE160" s="837"/>
      <c r="AF160" s="837"/>
      <c r="AG160" s="837"/>
      <c r="AH160" s="837"/>
      <c r="AI160" s="837"/>
      <c r="AJ160" s="837"/>
      <c r="AK160" s="837"/>
      <c r="AL160" s="837"/>
      <c r="AM160" s="837"/>
      <c r="AN160" s="837"/>
      <c r="AO160" s="837"/>
      <c r="AP160" s="837"/>
      <c r="AQ160" s="837"/>
      <c r="AR160" s="837"/>
      <c r="AS160" s="837"/>
      <c r="AT160" s="837"/>
      <c r="AU160" s="837"/>
      <c r="AV160" s="837"/>
      <c r="AW160" s="837"/>
      <c r="AX160" s="837"/>
      <c r="AY160" s="837"/>
      <c r="AZ160" s="837"/>
      <c r="BA160" s="837"/>
      <c r="BB160" s="837"/>
      <c r="BC160" s="837"/>
      <c r="BD160" s="837"/>
      <c r="BE160" s="837"/>
      <c r="BF160" s="837"/>
      <c r="BG160" s="837"/>
      <c r="BH160" s="837"/>
      <c r="BI160" s="837"/>
      <c r="BJ160" s="837"/>
      <c r="BK160" s="837"/>
      <c r="BL160" s="837"/>
      <c r="BM160" s="837"/>
      <c r="BN160" s="837"/>
      <c r="BO160" s="837"/>
      <c r="BP160" s="837"/>
      <c r="BQ160" s="837"/>
      <c r="BR160" s="837"/>
      <c r="BS160" s="837"/>
      <c r="BT160" s="837"/>
    </row>
    <row r="161" spans="1:80" s="491" customFormat="1">
      <c r="A161" s="499"/>
      <c r="B161" s="824"/>
      <c r="C161" s="1081"/>
      <c r="D161" s="1082"/>
      <c r="E161" s="1082"/>
      <c r="F161" s="1083"/>
      <c r="G161" s="815"/>
      <c r="H161" s="815"/>
      <c r="I161" s="815"/>
      <c r="J161" s="815"/>
      <c r="K161" s="821"/>
      <c r="L161" s="550" t="s">
        <v>364</v>
      </c>
      <c r="M161" s="833" t="s">
        <v>364</v>
      </c>
      <c r="N161" s="550"/>
      <c r="O161" s="543"/>
      <c r="P161" s="543"/>
      <c r="Q161" s="490"/>
      <c r="R161" s="495"/>
      <c r="S161" s="490"/>
      <c r="T161" s="490"/>
      <c r="U161" s="490"/>
      <c r="V161" s="490"/>
      <c r="W161" s="490"/>
      <c r="X161" s="490"/>
      <c r="Y161" s="490"/>
      <c r="Z161" s="490"/>
      <c r="AA161" s="490"/>
      <c r="AB161" s="490"/>
      <c r="AC161" s="490"/>
      <c r="AD161" s="490"/>
      <c r="AE161" s="490"/>
      <c r="AF161" s="490"/>
      <c r="AG161" s="490"/>
      <c r="AH161" s="490"/>
      <c r="AI161" s="490"/>
      <c r="AJ161" s="490"/>
      <c r="AK161" s="490"/>
      <c r="AL161" s="490"/>
      <c r="AM161" s="490"/>
      <c r="AN161" s="490"/>
      <c r="AO161" s="490"/>
      <c r="AP161" s="490"/>
      <c r="AQ161" s="490"/>
      <c r="AR161" s="490"/>
      <c r="AS161" s="490"/>
      <c r="AT161" s="490"/>
      <c r="AU161" s="490"/>
      <c r="AV161" s="490"/>
      <c r="AW161" s="490"/>
      <c r="AX161" s="490"/>
      <c r="AY161" s="490"/>
      <c r="AZ161" s="490"/>
      <c r="BA161" s="490"/>
      <c r="BB161" s="490"/>
      <c r="BC161" s="490"/>
      <c r="BD161" s="490"/>
      <c r="BE161" s="490"/>
      <c r="BF161" s="490"/>
      <c r="BG161" s="490"/>
      <c r="BH161" s="490"/>
      <c r="BI161" s="490"/>
      <c r="BJ161" s="490"/>
      <c r="BK161" s="490"/>
      <c r="BL161" s="490"/>
      <c r="BM161" s="490"/>
      <c r="BN161" s="490"/>
      <c r="BO161" s="490"/>
      <c r="BP161" s="490"/>
      <c r="BQ161" s="490"/>
      <c r="BR161" s="490"/>
      <c r="BS161" s="490"/>
      <c r="BT161" s="490"/>
    </row>
    <row r="162" spans="1:80">
      <c r="A162" s="172"/>
      <c r="B162" s="883"/>
      <c r="C162" s="1063"/>
      <c r="D162" s="1064"/>
      <c r="E162" s="1064"/>
      <c r="F162" s="1065"/>
      <c r="G162" s="885"/>
      <c r="H162" s="762"/>
      <c r="I162" s="762"/>
      <c r="J162" s="762"/>
      <c r="K162" s="110">
        <f>SUM(H162:J162)</f>
        <v>0</v>
      </c>
      <c r="L162" s="901"/>
      <c r="M162" s="902"/>
      <c r="N162" s="90"/>
      <c r="O162" s="6"/>
      <c r="P162" s="6"/>
      <c r="Q162" s="6"/>
      <c r="R162" s="44"/>
      <c r="S162" s="6"/>
    </row>
    <row r="163" spans="1:80">
      <c r="A163" s="172"/>
      <c r="B163" s="886"/>
      <c r="C163" s="1063"/>
      <c r="D163" s="1064"/>
      <c r="E163" s="1064"/>
      <c r="F163" s="1065"/>
      <c r="G163" s="885"/>
      <c r="H163" s="762"/>
      <c r="I163" s="762"/>
      <c r="J163" s="762"/>
      <c r="K163" s="110">
        <f>SUM(H163:J163)</f>
        <v>0</v>
      </c>
      <c r="L163" s="901"/>
      <c r="M163" s="902"/>
      <c r="N163" s="90"/>
      <c r="O163" s="6"/>
      <c r="P163" s="6"/>
      <c r="Q163" s="6"/>
      <c r="R163" s="44"/>
    </row>
    <row r="164" spans="1:80">
      <c r="A164" s="172"/>
      <c r="B164" s="883"/>
      <c r="C164" s="1063"/>
      <c r="D164" s="1064"/>
      <c r="E164" s="1064"/>
      <c r="F164" s="1065"/>
      <c r="G164" s="885"/>
      <c r="H164" s="762"/>
      <c r="I164" s="762"/>
      <c r="J164" s="762"/>
      <c r="K164" s="110">
        <f>SUM(H164:J164)</f>
        <v>0</v>
      </c>
      <c r="L164" s="901"/>
      <c r="M164" s="902"/>
      <c r="N164" s="90"/>
      <c r="O164" s="6"/>
      <c r="P164" s="6"/>
      <c r="Q164" s="6"/>
      <c r="R164" s="44"/>
    </row>
    <row r="165" spans="1:80">
      <c r="A165" s="174"/>
      <c r="B165" s="883"/>
      <c r="C165" s="1063"/>
      <c r="D165" s="1064"/>
      <c r="E165" s="1064"/>
      <c r="F165" s="1065"/>
      <c r="G165" s="887"/>
      <c r="H165" s="762"/>
      <c r="I165" s="762"/>
      <c r="J165" s="762"/>
      <c r="K165" s="110">
        <f>SUM(H165:J165)</f>
        <v>0</v>
      </c>
      <c r="L165" s="901"/>
      <c r="M165" s="902"/>
      <c r="N165" s="90"/>
      <c r="O165" s="180"/>
      <c r="P165" s="6"/>
      <c r="Q165" s="6"/>
      <c r="R165" s="44"/>
    </row>
    <row r="166" spans="1:80" ht="8.1" customHeight="1">
      <c r="A166" s="175"/>
      <c r="B166" s="5"/>
      <c r="C166" s="86"/>
      <c r="D166" s="86"/>
      <c r="E166" s="95"/>
      <c r="F166" s="95"/>
      <c r="G166" s="95"/>
      <c r="H166" s="157"/>
      <c r="I166" s="157"/>
      <c r="J166" s="157"/>
      <c r="K166" s="111"/>
      <c r="L166" s="908"/>
      <c r="M166" s="908"/>
      <c r="N166" s="4"/>
      <c r="O166" s="6"/>
      <c r="P166" s="6"/>
      <c r="Q166" s="6"/>
      <c r="R166" s="44"/>
    </row>
    <row r="167" spans="1:80" ht="13.5" thickBot="1">
      <c r="A167" s="177"/>
      <c r="B167" s="34"/>
      <c r="C167" s="87"/>
      <c r="D167" s="6"/>
      <c r="E167" s="6"/>
      <c r="F167" s="6"/>
      <c r="G167" s="6"/>
      <c r="H167" s="194">
        <f>SUM(H162:H165)</f>
        <v>0</v>
      </c>
      <c r="I167" s="195">
        <f>SUM(I162:I165)</f>
        <v>0</v>
      </c>
      <c r="J167" s="195">
        <f>SUM(J162:J165)</f>
        <v>0</v>
      </c>
      <c r="K167" s="112">
        <f>SUM(K162:K165)</f>
        <v>0</v>
      </c>
      <c r="L167" s="10"/>
      <c r="M167" s="10"/>
      <c r="N167" s="10"/>
      <c r="O167" s="35"/>
      <c r="P167" s="6"/>
      <c r="Q167" s="6"/>
      <c r="R167" s="44"/>
    </row>
    <row r="168" spans="1:80" ht="13.5" thickTop="1">
      <c r="A168" s="177"/>
      <c r="B168" s="6"/>
      <c r="C168" s="34"/>
      <c r="D168" s="6"/>
      <c r="E168" s="6"/>
      <c r="F168" s="6"/>
      <c r="G168" s="6"/>
      <c r="H168" s="95"/>
      <c r="I168" s="6"/>
      <c r="J168" s="152"/>
      <c r="K168" s="152"/>
      <c r="L168" s="152"/>
      <c r="M168" s="10"/>
      <c r="N168" s="10"/>
      <c r="O168" s="6"/>
      <c r="P168" s="6"/>
      <c r="Q168" s="6"/>
      <c r="R168" s="44"/>
    </row>
    <row r="169" spans="1:80" s="491" customFormat="1" ht="15" customHeight="1">
      <c r="A169" s="496"/>
      <c r="B169" s="1066" t="s">
        <v>97</v>
      </c>
      <c r="C169" s="1040"/>
      <c r="D169" s="1040"/>
      <c r="E169" s="1040"/>
      <c r="F169" s="1041"/>
      <c r="G169" s="828"/>
      <c r="H169" s="829"/>
      <c r="I169" s="829"/>
      <c r="J169" s="829"/>
      <c r="K169" s="829"/>
      <c r="L169" s="829"/>
      <c r="M169" s="542"/>
      <c r="N169" s="542"/>
      <c r="O169" s="542"/>
      <c r="P169" s="542"/>
      <c r="Q169" s="1058"/>
      <c r="R169" s="1059"/>
      <c r="S169" s="490"/>
      <c r="T169" s="490"/>
      <c r="U169" s="490"/>
      <c r="V169" s="490"/>
      <c r="W169" s="490"/>
      <c r="X169" s="490"/>
      <c r="Y169" s="490"/>
      <c r="Z169" s="490"/>
      <c r="AA169" s="490"/>
    </row>
    <row r="170" spans="1:80" s="491" customFormat="1" ht="15.75">
      <c r="A170" s="497"/>
      <c r="B170" s="1067" t="s">
        <v>460</v>
      </c>
      <c r="C170" s="1051"/>
      <c r="D170" s="1051"/>
      <c r="E170" s="1051"/>
      <c r="F170" s="1052"/>
      <c r="G170" s="809" t="s">
        <v>202</v>
      </c>
      <c r="H170" s="830"/>
      <c r="I170" s="830"/>
      <c r="J170" s="830"/>
      <c r="K170" s="830"/>
      <c r="L170" s="830"/>
      <c r="M170" s="490"/>
      <c r="N170" s="490"/>
      <c r="O170" s="490"/>
      <c r="P170" s="543"/>
      <c r="Q170" s="544"/>
      <c r="R170" s="545"/>
      <c r="S170" s="490"/>
      <c r="T170" s="490"/>
      <c r="U170" s="490"/>
      <c r="V170" s="490"/>
      <c r="W170" s="490"/>
      <c r="X170" s="490"/>
      <c r="Y170" s="490"/>
      <c r="Z170" s="490"/>
      <c r="AA170" s="490"/>
      <c r="AB170" s="490"/>
      <c r="AC170" s="490"/>
      <c r="AD170" s="490"/>
      <c r="AE170" s="490"/>
      <c r="AF170" s="490"/>
      <c r="AG170" s="490"/>
      <c r="AH170" s="490"/>
      <c r="AI170" s="490"/>
      <c r="AJ170" s="490"/>
      <c r="AK170" s="490"/>
      <c r="AL170" s="490"/>
      <c r="AM170" s="490"/>
      <c r="AN170" s="490"/>
      <c r="AO170" s="490"/>
      <c r="AP170" s="490"/>
      <c r="AQ170" s="490"/>
      <c r="AR170" s="490"/>
      <c r="AS170" s="490"/>
      <c r="AT170" s="490"/>
      <c r="AU170" s="490"/>
      <c r="AV170" s="490"/>
      <c r="AW170" s="490"/>
      <c r="AX170" s="490"/>
      <c r="AY170" s="490"/>
      <c r="AZ170" s="490"/>
      <c r="BA170" s="490"/>
      <c r="BB170" s="490"/>
      <c r="BC170" s="490"/>
      <c r="BD170" s="490"/>
      <c r="BE170" s="490"/>
      <c r="BF170" s="490"/>
      <c r="BG170" s="490"/>
      <c r="BH170" s="490"/>
      <c r="BI170" s="490"/>
      <c r="BJ170" s="490"/>
      <c r="BK170" s="490"/>
      <c r="BL170" s="490"/>
      <c r="BM170" s="490"/>
      <c r="BN170" s="490"/>
      <c r="BO170" s="490"/>
      <c r="BP170" s="490"/>
      <c r="BQ170" s="490"/>
      <c r="BR170" s="490"/>
      <c r="BS170" s="490"/>
      <c r="BT170" s="490"/>
      <c r="BU170" s="490"/>
      <c r="BV170" s="490"/>
      <c r="BW170" s="490"/>
      <c r="BX170" s="490"/>
      <c r="BY170" s="490"/>
      <c r="BZ170" s="490"/>
      <c r="CA170" s="490"/>
      <c r="CB170" s="490"/>
    </row>
    <row r="171" spans="1:80" ht="13.5" thickBot="1">
      <c r="A171" s="172"/>
      <c r="B171" s="1068" t="s">
        <v>100</v>
      </c>
      <c r="C171" s="1069"/>
      <c r="D171" s="1069"/>
      <c r="E171" s="1069"/>
      <c r="F171" s="1070"/>
      <c r="G171" s="750"/>
      <c r="H171" s="75"/>
      <c r="I171" s="75"/>
      <c r="J171" s="75"/>
      <c r="K171" s="75"/>
      <c r="L171" s="75"/>
      <c r="M171" s="7"/>
      <c r="N171" s="7"/>
      <c r="O171" s="7"/>
      <c r="P171" s="7"/>
      <c r="Q171" s="7"/>
      <c r="R171" s="53"/>
      <c r="S171" s="6"/>
      <c r="T171" s="6"/>
      <c r="U171" s="6"/>
      <c r="V171" s="6"/>
      <c r="W171" s="6"/>
      <c r="X171" s="6"/>
      <c r="Y171" s="6"/>
      <c r="Z171" s="6"/>
      <c r="AA171" s="6"/>
    </row>
    <row r="172" spans="1:80" ht="15">
      <c r="A172" s="172"/>
      <c r="B172" s="1044" t="s">
        <v>101</v>
      </c>
      <c r="C172" s="1045"/>
      <c r="D172" s="84"/>
      <c r="E172" s="84"/>
      <c r="F172" s="84"/>
      <c r="G172" s="137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1"/>
      <c r="S172" s="6"/>
      <c r="T172" s="6"/>
      <c r="U172" s="6"/>
      <c r="V172" s="6"/>
      <c r="W172" s="6"/>
      <c r="X172" s="6"/>
      <c r="Y172" s="6"/>
      <c r="Z172" s="6"/>
      <c r="AA172" s="6"/>
    </row>
    <row r="173" spans="1:80" s="491" customFormat="1" ht="15">
      <c r="A173" s="499"/>
      <c r="B173" s="1046" t="s">
        <v>30</v>
      </c>
      <c r="C173" s="1047"/>
      <c r="D173" s="1047"/>
      <c r="E173" s="1047"/>
      <c r="F173" s="1048"/>
      <c r="G173" s="1076" t="s">
        <v>31</v>
      </c>
      <c r="H173" s="1076"/>
      <c r="I173" s="1076"/>
      <c r="J173" s="1076"/>
      <c r="K173" s="1076"/>
      <c r="L173" s="1077"/>
      <c r="M173" s="1077"/>
      <c r="N173" s="542"/>
      <c r="O173" s="542"/>
      <c r="P173" s="831"/>
      <c r="Q173" s="831"/>
      <c r="R173" s="549"/>
      <c r="S173" s="490"/>
      <c r="T173" s="490"/>
      <c r="U173" s="490"/>
      <c r="V173" s="490"/>
      <c r="W173" s="490"/>
    </row>
    <row r="174" spans="1:80" s="838" customFormat="1" ht="33.75">
      <c r="A174" s="836"/>
      <c r="B174" s="814" t="s">
        <v>214</v>
      </c>
      <c r="C174" s="1078" t="s">
        <v>215</v>
      </c>
      <c r="D174" s="1079"/>
      <c r="E174" s="1079"/>
      <c r="F174" s="1080"/>
      <c r="G174" s="786" t="s">
        <v>561</v>
      </c>
      <c r="H174" s="814" t="s">
        <v>32</v>
      </c>
      <c r="I174" s="814" t="s">
        <v>208</v>
      </c>
      <c r="J174" s="814" t="s">
        <v>207</v>
      </c>
      <c r="K174" s="809" t="s">
        <v>21</v>
      </c>
      <c r="L174" s="809" t="s">
        <v>22</v>
      </c>
      <c r="M174" s="809" t="s">
        <v>23</v>
      </c>
      <c r="N174" s="830"/>
      <c r="O174" s="543"/>
      <c r="P174" s="543"/>
      <c r="Q174" s="837"/>
      <c r="R174" s="839"/>
      <c r="S174" s="837"/>
      <c r="T174" s="837"/>
      <c r="U174" s="837"/>
      <c r="V174" s="837"/>
      <c r="W174" s="837"/>
      <c r="X174" s="837"/>
      <c r="Y174" s="837"/>
      <c r="Z174" s="837"/>
      <c r="AA174" s="837"/>
      <c r="AB174" s="837"/>
      <c r="AC174" s="837"/>
      <c r="AD174" s="837"/>
      <c r="AE174" s="837"/>
      <c r="AF174" s="837"/>
      <c r="AG174" s="837"/>
      <c r="AH174" s="837"/>
      <c r="AI174" s="837"/>
      <c r="AJ174" s="837"/>
      <c r="AK174" s="837"/>
      <c r="AL174" s="837"/>
      <c r="AM174" s="837"/>
      <c r="AN174" s="837"/>
      <c r="AO174" s="837"/>
      <c r="AP174" s="837"/>
      <c r="AQ174" s="837"/>
      <c r="AR174" s="837"/>
      <c r="AS174" s="837"/>
      <c r="AT174" s="837"/>
      <c r="AU174" s="837"/>
      <c r="AV174" s="837"/>
      <c r="AW174" s="837"/>
      <c r="AX174" s="837"/>
      <c r="AY174" s="837"/>
      <c r="AZ174" s="837"/>
      <c r="BA174" s="837"/>
      <c r="BB174" s="837"/>
      <c r="BC174" s="837"/>
      <c r="BD174" s="837"/>
      <c r="BE174" s="837"/>
      <c r="BF174" s="837"/>
      <c r="BG174" s="837"/>
      <c r="BH174" s="837"/>
      <c r="BI174" s="837"/>
      <c r="BJ174" s="837"/>
      <c r="BK174" s="837"/>
      <c r="BL174" s="837"/>
      <c r="BM174" s="837"/>
      <c r="BN174" s="837"/>
      <c r="BO174" s="837"/>
      <c r="BP174" s="837"/>
      <c r="BQ174" s="837"/>
      <c r="BR174" s="837"/>
      <c r="BS174" s="837"/>
      <c r="BT174" s="837"/>
    </row>
    <row r="175" spans="1:80" s="491" customFormat="1">
      <c r="A175" s="499"/>
      <c r="B175" s="824"/>
      <c r="C175" s="1081"/>
      <c r="D175" s="1082"/>
      <c r="E175" s="1082"/>
      <c r="F175" s="1083"/>
      <c r="G175" s="815"/>
      <c r="H175" s="815"/>
      <c r="I175" s="815"/>
      <c r="J175" s="815"/>
      <c r="K175" s="821"/>
      <c r="L175" s="550" t="s">
        <v>364</v>
      </c>
      <c r="M175" s="833" t="s">
        <v>364</v>
      </c>
      <c r="N175" s="550"/>
      <c r="O175" s="543"/>
      <c r="P175" s="543"/>
      <c r="Q175" s="490"/>
      <c r="R175" s="495"/>
      <c r="S175" s="490"/>
      <c r="T175" s="490"/>
      <c r="U175" s="490"/>
      <c r="V175" s="490"/>
      <c r="W175" s="490"/>
      <c r="X175" s="490"/>
      <c r="Y175" s="490"/>
      <c r="Z175" s="490"/>
      <c r="AA175" s="490"/>
      <c r="AB175" s="490"/>
      <c r="AC175" s="490"/>
      <c r="AD175" s="490"/>
      <c r="AE175" s="490"/>
      <c r="AF175" s="490"/>
      <c r="AG175" s="490"/>
      <c r="AH175" s="490"/>
      <c r="AI175" s="490"/>
      <c r="AJ175" s="490"/>
      <c r="AK175" s="490"/>
      <c r="AL175" s="490"/>
      <c r="AM175" s="490"/>
      <c r="AN175" s="490"/>
      <c r="AO175" s="490"/>
      <c r="AP175" s="490"/>
      <c r="AQ175" s="490"/>
      <c r="AR175" s="490"/>
      <c r="AS175" s="490"/>
      <c r="AT175" s="490"/>
      <c r="AU175" s="490"/>
      <c r="AV175" s="490"/>
      <c r="AW175" s="490"/>
      <c r="AX175" s="490"/>
      <c r="AY175" s="490"/>
      <c r="AZ175" s="490"/>
      <c r="BA175" s="490"/>
      <c r="BB175" s="490"/>
      <c r="BC175" s="490"/>
      <c r="BD175" s="490"/>
      <c r="BE175" s="490"/>
      <c r="BF175" s="490"/>
      <c r="BG175" s="490"/>
      <c r="BH175" s="490"/>
      <c r="BI175" s="490"/>
      <c r="BJ175" s="490"/>
      <c r="BK175" s="490"/>
      <c r="BL175" s="490"/>
      <c r="BM175" s="490"/>
      <c r="BN175" s="490"/>
      <c r="BO175" s="490"/>
      <c r="BP175" s="490"/>
      <c r="BQ175" s="490"/>
      <c r="BR175" s="490"/>
      <c r="BS175" s="490"/>
      <c r="BT175" s="490"/>
    </row>
    <row r="176" spans="1:80">
      <c r="A176" s="172"/>
      <c r="B176" s="883"/>
      <c r="C176" s="1063"/>
      <c r="D176" s="1064"/>
      <c r="E176" s="1064"/>
      <c r="F176" s="1065"/>
      <c r="G176" s="885"/>
      <c r="H176" s="762"/>
      <c r="I176" s="762"/>
      <c r="J176" s="762"/>
      <c r="K176" s="110">
        <f>SUM(H176:J176)</f>
        <v>0</v>
      </c>
      <c r="L176" s="901"/>
      <c r="M176" s="902"/>
      <c r="N176" s="90"/>
      <c r="O176" s="6"/>
      <c r="P176" s="6"/>
      <c r="Q176" s="6"/>
      <c r="R176" s="44"/>
      <c r="S176" s="6"/>
    </row>
    <row r="177" spans="1:23">
      <c r="A177" s="172"/>
      <c r="B177" s="883"/>
      <c r="C177" s="1063"/>
      <c r="D177" s="1064"/>
      <c r="E177" s="1064"/>
      <c r="F177" s="1065"/>
      <c r="G177" s="885"/>
      <c r="H177" s="762"/>
      <c r="I177" s="762"/>
      <c r="J177" s="762"/>
      <c r="K177" s="110">
        <f>SUM(H177:J177)</f>
        <v>0</v>
      </c>
      <c r="L177" s="901"/>
      <c r="M177" s="902"/>
      <c r="N177" s="90"/>
      <c r="O177" s="6"/>
      <c r="P177" s="6"/>
      <c r="Q177" s="6"/>
      <c r="R177" s="44"/>
    </row>
    <row r="178" spans="1:23">
      <c r="A178" s="172"/>
      <c r="B178" s="883"/>
      <c r="C178" s="1063"/>
      <c r="D178" s="1064"/>
      <c r="E178" s="1064"/>
      <c r="F178" s="1065"/>
      <c r="G178" s="885"/>
      <c r="H178" s="762"/>
      <c r="I178" s="762"/>
      <c r="J178" s="762"/>
      <c r="K178" s="110">
        <f t="shared" ref="K178:K183" si="8">SUM(H178:J178)</f>
        <v>0</v>
      </c>
      <c r="L178" s="901"/>
      <c r="M178" s="902"/>
      <c r="N178" s="90"/>
      <c r="O178" s="6"/>
      <c r="P178" s="6"/>
      <c r="Q178" s="6"/>
      <c r="R178" s="44"/>
    </row>
    <row r="179" spans="1:23">
      <c r="A179" s="172"/>
      <c r="B179" s="883"/>
      <c r="C179" s="1063"/>
      <c r="D179" s="1064"/>
      <c r="E179" s="1064"/>
      <c r="F179" s="1065"/>
      <c r="G179" s="885"/>
      <c r="H179" s="762"/>
      <c r="I179" s="762"/>
      <c r="J179" s="762"/>
      <c r="K179" s="110">
        <f t="shared" si="8"/>
        <v>0</v>
      </c>
      <c r="L179" s="901"/>
      <c r="M179" s="902"/>
      <c r="N179" s="90"/>
      <c r="O179" s="6"/>
      <c r="P179" s="6"/>
      <c r="Q179" s="6"/>
      <c r="R179" s="44"/>
    </row>
    <row r="180" spans="1:23">
      <c r="A180" s="172"/>
      <c r="B180" s="883"/>
      <c r="C180" s="1063"/>
      <c r="D180" s="1064"/>
      <c r="E180" s="1064"/>
      <c r="F180" s="1065"/>
      <c r="G180" s="885"/>
      <c r="H180" s="762"/>
      <c r="I180" s="762"/>
      <c r="J180" s="762"/>
      <c r="K180" s="110">
        <f t="shared" si="8"/>
        <v>0</v>
      </c>
      <c r="L180" s="901"/>
      <c r="M180" s="902"/>
      <c r="N180" s="90"/>
      <c r="O180" s="6"/>
      <c r="P180" s="6"/>
      <c r="Q180" s="6"/>
      <c r="R180" s="44"/>
    </row>
    <row r="181" spans="1:23">
      <c r="A181" s="172"/>
      <c r="B181" s="883"/>
      <c r="C181" s="1063"/>
      <c r="D181" s="1064"/>
      <c r="E181" s="1064"/>
      <c r="F181" s="1065"/>
      <c r="G181" s="885"/>
      <c r="H181" s="762"/>
      <c r="I181" s="762"/>
      <c r="J181" s="762"/>
      <c r="K181" s="110">
        <f t="shared" si="8"/>
        <v>0</v>
      </c>
      <c r="L181" s="901"/>
      <c r="M181" s="902"/>
      <c r="N181" s="90"/>
      <c r="O181" s="6"/>
      <c r="P181" s="6"/>
      <c r="Q181" s="6"/>
      <c r="R181" s="44"/>
    </row>
    <row r="182" spans="1:23">
      <c r="A182" s="172"/>
      <c r="B182" s="883"/>
      <c r="C182" s="1063"/>
      <c r="D182" s="1064"/>
      <c r="E182" s="1064"/>
      <c r="F182" s="1065"/>
      <c r="G182" s="885"/>
      <c r="H182" s="762"/>
      <c r="I182" s="762"/>
      <c r="J182" s="762"/>
      <c r="K182" s="110">
        <f t="shared" si="8"/>
        <v>0</v>
      </c>
      <c r="L182" s="901"/>
      <c r="M182" s="902"/>
      <c r="N182" s="90"/>
      <c r="O182" s="6"/>
      <c r="P182" s="6"/>
      <c r="Q182" s="6"/>
      <c r="R182" s="44"/>
    </row>
    <row r="183" spans="1:23">
      <c r="A183" s="172"/>
      <c r="B183" s="883"/>
      <c r="C183" s="1063"/>
      <c r="D183" s="1064"/>
      <c r="E183" s="1064"/>
      <c r="F183" s="1065"/>
      <c r="G183" s="885"/>
      <c r="H183" s="762"/>
      <c r="I183" s="762"/>
      <c r="J183" s="762"/>
      <c r="K183" s="110">
        <f t="shared" si="8"/>
        <v>0</v>
      </c>
      <c r="L183" s="901"/>
      <c r="M183" s="902"/>
      <c r="N183" s="90"/>
      <c r="O183" s="6"/>
      <c r="P183" s="6"/>
      <c r="Q183" s="6"/>
      <c r="R183" s="44"/>
    </row>
    <row r="184" spans="1:23">
      <c r="A184" s="174"/>
      <c r="B184" s="883"/>
      <c r="C184" s="1063"/>
      <c r="D184" s="1064"/>
      <c r="E184" s="1064"/>
      <c r="F184" s="1065"/>
      <c r="G184" s="889"/>
      <c r="H184" s="762"/>
      <c r="I184" s="762"/>
      <c r="J184" s="762"/>
      <c r="K184" s="110">
        <f>SUM(H184:J184)</f>
        <v>0</v>
      </c>
      <c r="L184" s="901"/>
      <c r="M184" s="902"/>
      <c r="N184" s="90"/>
      <c r="O184" s="180"/>
      <c r="P184" s="6"/>
      <c r="Q184" s="6"/>
      <c r="R184" s="44"/>
    </row>
    <row r="185" spans="1:23" ht="8.1" customHeight="1">
      <c r="A185" s="175"/>
      <c r="B185" s="5"/>
      <c r="C185" s="86"/>
      <c r="D185" s="86"/>
      <c r="E185" s="95"/>
      <c r="F185" s="95"/>
      <c r="G185" s="95"/>
      <c r="H185" s="157"/>
      <c r="I185" s="157"/>
      <c r="J185" s="157"/>
      <c r="K185" s="111"/>
      <c r="L185" s="4"/>
      <c r="M185" s="4"/>
      <c r="N185" s="4"/>
      <c r="O185" s="6"/>
      <c r="P185" s="6"/>
      <c r="Q185" s="6"/>
      <c r="R185" s="44"/>
    </row>
    <row r="186" spans="1:23" ht="13.5" thickBot="1">
      <c r="A186" s="177"/>
      <c r="B186" s="34"/>
      <c r="C186" s="87"/>
      <c r="D186" s="6"/>
      <c r="E186" s="6"/>
      <c r="F186" s="6"/>
      <c r="G186" s="6"/>
      <c r="H186" s="194">
        <f>SUM(H176:H184)</f>
        <v>0</v>
      </c>
      <c r="I186" s="195">
        <f>SUM(I176:I184)</f>
        <v>0</v>
      </c>
      <c r="J186" s="195">
        <f>SUM(J176:J184)</f>
        <v>0</v>
      </c>
      <c r="K186" s="112">
        <f>SUM(K176:K184)</f>
        <v>0</v>
      </c>
      <c r="L186" s="10"/>
      <c r="M186" s="10"/>
      <c r="N186" s="10"/>
      <c r="O186" s="35"/>
      <c r="P186" s="6"/>
      <c r="Q186" s="6"/>
      <c r="R186" s="44"/>
    </row>
    <row r="187" spans="1:23" ht="13.5" hidden="1" thickTop="1">
      <c r="A187" s="177"/>
      <c r="B187" s="95"/>
      <c r="C187" s="34"/>
      <c r="D187" s="6"/>
      <c r="E187" s="6"/>
      <c r="F187" s="6"/>
      <c r="G187" s="6"/>
      <c r="H187" s="6"/>
      <c r="I187" s="6"/>
      <c r="J187" s="6"/>
      <c r="K187" s="152"/>
      <c r="L187" s="152"/>
      <c r="M187" s="152"/>
      <c r="N187" s="199"/>
      <c r="O187" s="199"/>
      <c r="P187" s="199"/>
      <c r="Q187" s="199"/>
      <c r="R187" s="200"/>
    </row>
    <row r="188" spans="1:23" ht="16.5" hidden="1" thickBot="1">
      <c r="A188" s="186"/>
      <c r="B188" s="51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187"/>
      <c r="P188" s="187"/>
      <c r="Q188" s="187"/>
      <c r="R188" s="50"/>
    </row>
    <row r="189" spans="1:23" ht="9" customHeight="1" thickTop="1">
      <c r="A189" s="177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44"/>
    </row>
    <row r="190" spans="1:23" s="491" customFormat="1" ht="18">
      <c r="A190" s="808" t="s">
        <v>34</v>
      </c>
      <c r="B190" s="541"/>
      <c r="C190" s="541"/>
      <c r="D190" s="541"/>
      <c r="E190" s="541"/>
      <c r="F190" s="541"/>
      <c r="G190" s="541"/>
      <c r="H190" s="541"/>
      <c r="I190" s="541"/>
      <c r="J190" s="541"/>
      <c r="K190" s="541"/>
      <c r="L190" s="541"/>
      <c r="M190" s="541"/>
      <c r="N190" s="541"/>
      <c r="O190" s="541"/>
      <c r="P190" s="541"/>
      <c r="Q190" s="541"/>
      <c r="R190" s="494"/>
    </row>
    <row r="191" spans="1:23" ht="18" customHeight="1">
      <c r="A191" s="1073" t="s">
        <v>35</v>
      </c>
      <c r="B191" s="1074"/>
      <c r="C191" s="1074"/>
      <c r="D191" s="1074"/>
      <c r="E191" s="1075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44"/>
    </row>
    <row r="192" spans="1:23" s="491" customFormat="1" ht="15">
      <c r="A192" s="499"/>
      <c r="B192" s="1076" t="s">
        <v>30</v>
      </c>
      <c r="C192" s="1076"/>
      <c r="D192" s="1076"/>
      <c r="E192" s="1076"/>
      <c r="F192" s="1076"/>
      <c r="G192" s="835" t="s">
        <v>36</v>
      </c>
      <c r="H192" s="1076" t="s">
        <v>103</v>
      </c>
      <c r="I192" s="1076"/>
      <c r="J192" s="1076"/>
      <c r="K192" s="1076"/>
      <c r="L192" s="1077"/>
      <c r="M192" s="1077"/>
      <c r="N192" s="542"/>
      <c r="O192" s="542"/>
      <c r="P192" s="831"/>
      <c r="Q192" s="831"/>
      <c r="R192" s="549"/>
      <c r="S192" s="490"/>
      <c r="T192" s="490"/>
      <c r="U192" s="490"/>
      <c r="V192" s="490"/>
      <c r="W192" s="490"/>
    </row>
    <row r="193" spans="1:66" s="838" customFormat="1" ht="33.75">
      <c r="A193" s="836"/>
      <c r="B193" s="814" t="s">
        <v>214</v>
      </c>
      <c r="C193" s="1078" t="s">
        <v>215</v>
      </c>
      <c r="D193" s="1079"/>
      <c r="E193" s="1079"/>
      <c r="F193" s="1080"/>
      <c r="G193" s="809" t="s">
        <v>104</v>
      </c>
      <c r="H193" s="811" t="s">
        <v>105</v>
      </c>
      <c r="I193" s="811" t="s">
        <v>208</v>
      </c>
      <c r="J193" s="811" t="s">
        <v>207</v>
      </c>
      <c r="K193" s="809" t="s">
        <v>21</v>
      </c>
      <c r="L193" s="809" t="s">
        <v>22</v>
      </c>
      <c r="M193" s="809" t="s">
        <v>23</v>
      </c>
      <c r="N193" s="837"/>
      <c r="O193" s="837"/>
      <c r="P193" s="837"/>
      <c r="Q193" s="837"/>
      <c r="R193" s="839"/>
      <c r="S193" s="837"/>
      <c r="T193" s="837"/>
      <c r="U193" s="837"/>
      <c r="V193" s="837"/>
      <c r="W193" s="837"/>
      <c r="X193" s="837"/>
      <c r="Y193" s="837"/>
      <c r="Z193" s="837"/>
      <c r="AA193" s="837"/>
      <c r="AB193" s="837"/>
      <c r="AC193" s="837"/>
      <c r="AD193" s="837"/>
      <c r="AE193" s="837"/>
      <c r="AF193" s="837"/>
      <c r="AG193" s="837"/>
      <c r="AH193" s="837"/>
      <c r="AI193" s="837"/>
      <c r="AJ193" s="837"/>
      <c r="AK193" s="837"/>
      <c r="AL193" s="837"/>
      <c r="AM193" s="837"/>
      <c r="AN193" s="837"/>
      <c r="AO193" s="837"/>
      <c r="AP193" s="837"/>
      <c r="AQ193" s="837"/>
      <c r="AR193" s="837"/>
      <c r="AS193" s="837"/>
      <c r="AT193" s="837"/>
      <c r="AU193" s="837"/>
      <c r="AV193" s="837"/>
      <c r="AW193" s="837"/>
      <c r="AX193" s="837"/>
      <c r="AY193" s="837"/>
      <c r="AZ193" s="837"/>
      <c r="BA193" s="837"/>
      <c r="BB193" s="837"/>
      <c r="BC193" s="837"/>
      <c r="BD193" s="837"/>
      <c r="BE193" s="837"/>
      <c r="BF193" s="837"/>
      <c r="BG193" s="837"/>
      <c r="BH193" s="837"/>
      <c r="BI193" s="837"/>
      <c r="BJ193" s="837"/>
      <c r="BK193" s="837"/>
      <c r="BL193" s="837"/>
      <c r="BM193" s="837"/>
      <c r="BN193" s="837"/>
    </row>
    <row r="194" spans="1:66" s="491" customFormat="1">
      <c r="A194" s="499"/>
      <c r="B194" s="824"/>
      <c r="C194" s="1081"/>
      <c r="D194" s="1082"/>
      <c r="E194" s="1082"/>
      <c r="F194" s="1083"/>
      <c r="G194" s="821"/>
      <c r="H194" s="815"/>
      <c r="I194" s="815"/>
      <c r="J194" s="815"/>
      <c r="K194" s="821"/>
      <c r="L194" s="550" t="s">
        <v>364</v>
      </c>
      <c r="M194" s="833" t="s">
        <v>364</v>
      </c>
      <c r="N194" s="490"/>
      <c r="O194" s="490"/>
      <c r="P194" s="490"/>
      <c r="Q194" s="490"/>
      <c r="R194" s="495"/>
      <c r="S194" s="490"/>
      <c r="T194" s="490"/>
      <c r="U194" s="490"/>
      <c r="V194" s="490"/>
      <c r="W194" s="490"/>
      <c r="X194" s="490"/>
      <c r="Y194" s="490"/>
      <c r="Z194" s="490"/>
      <c r="AA194" s="490"/>
      <c r="AB194" s="490"/>
      <c r="AC194" s="490"/>
      <c r="AD194" s="490"/>
      <c r="AE194" s="490"/>
      <c r="AF194" s="490"/>
      <c r="AG194" s="490"/>
      <c r="AH194" s="490"/>
      <c r="AI194" s="490"/>
      <c r="AJ194" s="490"/>
      <c r="AK194" s="490"/>
      <c r="AL194" s="490"/>
      <c r="AM194" s="490"/>
      <c r="AN194" s="490"/>
      <c r="AO194" s="490"/>
      <c r="AP194" s="490"/>
      <c r="AQ194" s="490"/>
      <c r="AR194" s="490"/>
      <c r="AS194" s="490"/>
      <c r="AT194" s="490"/>
      <c r="AU194" s="490"/>
      <c r="AV194" s="490"/>
      <c r="AW194" s="490"/>
      <c r="AX194" s="490"/>
      <c r="AY194" s="490"/>
      <c r="AZ194" s="490"/>
      <c r="BA194" s="490"/>
      <c r="BB194" s="490"/>
      <c r="BC194" s="490"/>
      <c r="BD194" s="490"/>
      <c r="BE194" s="490"/>
      <c r="BF194" s="490"/>
      <c r="BG194" s="490"/>
      <c r="BH194" s="490"/>
      <c r="BI194" s="490"/>
      <c r="BJ194" s="490"/>
      <c r="BK194" s="490"/>
      <c r="BL194" s="490"/>
      <c r="BM194" s="490"/>
      <c r="BN194" s="490"/>
    </row>
    <row r="195" spans="1:66">
      <c r="A195" s="172"/>
      <c r="B195" s="886"/>
      <c r="C195" s="1084" t="s">
        <v>461</v>
      </c>
      <c r="D195" s="1085"/>
      <c r="E195" s="1085"/>
      <c r="F195" s="1086"/>
      <c r="G195" s="750"/>
      <c r="H195" s="762"/>
      <c r="I195" s="762"/>
      <c r="J195" s="762"/>
      <c r="K195" s="110">
        <f>SUM(H195:J195)</f>
        <v>0</v>
      </c>
      <c r="L195" s="901"/>
      <c r="M195" s="902"/>
      <c r="N195" s="6"/>
      <c r="O195" s="6"/>
      <c r="P195" s="6"/>
      <c r="Q195" s="6"/>
      <c r="R195" s="44"/>
    </row>
    <row r="196" spans="1:66" ht="8.1" customHeight="1">
      <c r="A196" s="175"/>
      <c r="B196" s="5"/>
      <c r="C196" s="86"/>
      <c r="D196" s="86"/>
      <c r="E196" s="95"/>
      <c r="F196" s="95"/>
      <c r="G196" s="111"/>
      <c r="H196" s="157"/>
      <c r="I196" s="157"/>
      <c r="J196" s="157"/>
      <c r="K196" s="111"/>
      <c r="L196" s="4"/>
      <c r="M196" s="4"/>
      <c r="N196" s="6"/>
      <c r="O196" s="6"/>
      <c r="P196" s="6"/>
      <c r="Q196" s="6"/>
      <c r="R196" s="44"/>
    </row>
    <row r="197" spans="1:66" ht="13.5" thickBot="1">
      <c r="A197" s="177"/>
      <c r="B197" s="34"/>
      <c r="C197" s="87"/>
      <c r="D197" s="6"/>
      <c r="E197" s="6"/>
      <c r="F197" s="6"/>
      <c r="G197" s="112">
        <f>SUM(G195:G195)</f>
        <v>0</v>
      </c>
      <c r="H197" s="194">
        <f>SUM(H195:H195)</f>
        <v>0</v>
      </c>
      <c r="I197" s="195">
        <f>SUM(I195:I195)</f>
        <v>0</v>
      </c>
      <c r="J197" s="195">
        <f>SUM(J195:J195)</f>
        <v>0</v>
      </c>
      <c r="K197" s="112">
        <f>SUM(K195:K195)</f>
        <v>0</v>
      </c>
      <c r="L197" s="10"/>
      <c r="M197" s="10"/>
      <c r="N197" s="6"/>
      <c r="O197" s="6"/>
      <c r="P197" s="6"/>
      <c r="Q197" s="6"/>
      <c r="R197" s="44"/>
    </row>
    <row r="198" spans="1:66" ht="13.5" hidden="1" thickTop="1">
      <c r="A198" s="32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44"/>
    </row>
    <row r="199" spans="1:66" ht="14.25" thickTop="1" thickBot="1">
      <c r="A199" s="48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50"/>
    </row>
    <row r="200" spans="1:66">
      <c r="A200" s="177"/>
      <c r="B200" s="95"/>
      <c r="C200" s="34"/>
      <c r="D200" s="6"/>
      <c r="E200" s="6"/>
      <c r="F200" s="6"/>
      <c r="G200" s="6"/>
      <c r="H200" s="6"/>
      <c r="I200" s="6"/>
      <c r="J200" s="6"/>
      <c r="K200" s="152"/>
      <c r="L200" s="152"/>
      <c r="M200" s="152"/>
      <c r="N200" s="199"/>
      <c r="O200" s="199"/>
      <c r="P200" s="199"/>
      <c r="Q200" s="199"/>
      <c r="R200" s="199"/>
    </row>
    <row r="201" spans="1:66">
      <c r="A201" s="188"/>
      <c r="Q201" s="189"/>
    </row>
    <row r="202" spans="1:66" hidden="1">
      <c r="A202" s="81" t="s">
        <v>106</v>
      </c>
      <c r="Q202" s="189"/>
    </row>
    <row r="203" spans="1:66" hidden="1">
      <c r="A203" s="81"/>
      <c r="B203" s="3"/>
      <c r="M203" s="190"/>
      <c r="N203" s="3"/>
      <c r="Q203" s="189"/>
    </row>
    <row r="204" spans="1:66" hidden="1">
      <c r="A204" s="903" t="s">
        <v>356</v>
      </c>
      <c r="Q204" s="189"/>
    </row>
    <row r="205" spans="1:66" hidden="1">
      <c r="A205" s="903" t="s">
        <v>357</v>
      </c>
      <c r="Q205" s="189"/>
    </row>
    <row r="206" spans="1:66" hidden="1">
      <c r="A206" s="903" t="s">
        <v>49</v>
      </c>
    </row>
    <row r="207" spans="1:66" hidden="1">
      <c r="A207" s="903" t="s">
        <v>358</v>
      </c>
    </row>
    <row r="208" spans="1:66" hidden="1">
      <c r="A208" s="81"/>
    </row>
    <row r="209" spans="1:17" hidden="1">
      <c r="A209" s="161" t="s">
        <v>107</v>
      </c>
    </row>
    <row r="210" spans="1:17" hidden="1">
      <c r="A210" s="161"/>
      <c r="C210" s="81"/>
      <c r="D210" s="81" t="s">
        <v>75</v>
      </c>
      <c r="E210" s="81" t="s">
        <v>76</v>
      </c>
      <c r="F210" s="81" t="s">
        <v>249</v>
      </c>
    </row>
    <row r="211" spans="1:17" hidden="1">
      <c r="A211" s="904" t="s">
        <v>359</v>
      </c>
      <c r="C211" s="162"/>
      <c r="D211" s="94">
        <f>SUMIF(R$23:R$96,"Admin/Support - Health Director's Office and Staff",P$23:P$96)</f>
        <v>0</v>
      </c>
      <c r="E211" s="94">
        <f>SUMIF(M$111:M$195,"Admin/Support - Health Director's Office and Staff",K$111:K$195)</f>
        <v>0</v>
      </c>
      <c r="F211" s="163">
        <f t="shared" ref="F211:F245" si="9">SUM(D211:E211)</f>
        <v>0</v>
      </c>
    </row>
    <row r="212" spans="1:17" hidden="1">
      <c r="A212" s="81" t="s">
        <v>111</v>
      </c>
      <c r="C212" s="162"/>
      <c r="D212" s="94">
        <f>SUMIF(R$23:R$96,"Admin/Support - Finance Office and Staff",P$23:P$96)</f>
        <v>0</v>
      </c>
      <c r="E212" s="94">
        <f>SUMIF(M$111:M$195,"Admin/Support - Finance Office and Staff",K$111:K$195)</f>
        <v>0</v>
      </c>
      <c r="F212" s="163">
        <f t="shared" si="9"/>
        <v>0</v>
      </c>
    </row>
    <row r="213" spans="1:17" hidden="1">
      <c r="A213" s="81" t="s">
        <v>360</v>
      </c>
      <c r="C213" s="162"/>
      <c r="D213" s="94">
        <f>SUMIF(R$23:R$96,"Admin/Support - Other Personnel",P$23:P$96)</f>
        <v>0</v>
      </c>
      <c r="E213" s="94">
        <f>SUMIF(M$111:M$195,"Admin/Support - Other Personnel",K$111:K$195)</f>
        <v>0</v>
      </c>
      <c r="F213" s="163">
        <f t="shared" si="9"/>
        <v>0</v>
      </c>
    </row>
    <row r="214" spans="1:17" hidden="1">
      <c r="A214" s="81" t="s">
        <v>112</v>
      </c>
      <c r="C214" s="162"/>
      <c r="D214" s="94">
        <f>SUMIF(R$23:R$96,"Admin/Support - Supplies",P$23:P$96)</f>
        <v>0</v>
      </c>
      <c r="E214" s="94">
        <f>SUMIF(M$111:M$195,"Admin/Support - Supplies",K$111:K$195)</f>
        <v>0</v>
      </c>
      <c r="F214" s="163">
        <f t="shared" si="9"/>
        <v>0</v>
      </c>
      <c r="Q214" s="189"/>
    </row>
    <row r="215" spans="1:17" hidden="1">
      <c r="A215" s="81" t="s">
        <v>113</v>
      </c>
      <c r="C215" s="162"/>
      <c r="D215" s="94">
        <f>SUMIF(R$23:R$96,"Admin/Support - Capital Expenditures",P$23:P$96)</f>
        <v>0</v>
      </c>
      <c r="E215" s="94">
        <f>SUMIF(M$111:M$195,"Admin/Support - Capital Expenditures",K$111:K$195)</f>
        <v>0</v>
      </c>
      <c r="F215" s="163">
        <f t="shared" si="9"/>
        <v>0</v>
      </c>
      <c r="Q215" s="189"/>
    </row>
    <row r="216" spans="1:17" hidden="1">
      <c r="A216" s="81" t="s">
        <v>114</v>
      </c>
      <c r="C216" s="162"/>
      <c r="D216" s="94">
        <f>SUMIF(R$23:R$96,"Admin/Support - Contracted Services",P$23:P$96)</f>
        <v>0</v>
      </c>
      <c r="E216" s="94">
        <f>SUMIF(M$111:M$195,"Admin/Support - Contracted Services",K$111:K$195)</f>
        <v>0</v>
      </c>
      <c r="F216" s="163">
        <f t="shared" si="9"/>
        <v>0</v>
      </c>
      <c r="Q216" s="189"/>
    </row>
    <row r="217" spans="1:17" hidden="1">
      <c r="A217" s="81" t="s">
        <v>115</v>
      </c>
      <c r="C217" s="162"/>
      <c r="D217" s="94">
        <f>SUMIF(R$23:R$96,"Admin/Support - Other Operating Expenditures",P$23:P$96)</f>
        <v>0</v>
      </c>
      <c r="E217" s="94">
        <f>SUMIF(M$111:M$195,"Admin/Support - Other Operating Expenditures",K$111:K$195)</f>
        <v>0</v>
      </c>
      <c r="F217" s="163">
        <f t="shared" si="9"/>
        <v>0</v>
      </c>
      <c r="Q217" s="189"/>
    </row>
    <row r="218" spans="1:17" hidden="1">
      <c r="A218" s="905" t="s">
        <v>120</v>
      </c>
      <c r="C218" s="162"/>
      <c r="D218" s="94">
        <f>SUMIF(R$23:R$96,"Clinical Admin - Nursing Director's Office and Clinical Supervisors",P$23:P$96)</f>
        <v>0</v>
      </c>
      <c r="E218" s="94">
        <f>SUMIF(M$111:M$195,"Clinical Admin - Nursing Director's Office and Clinical Supervisors",K$111:K$195)</f>
        <v>0</v>
      </c>
      <c r="F218" s="163">
        <f t="shared" si="9"/>
        <v>0</v>
      </c>
      <c r="Q218" s="189"/>
    </row>
    <row r="219" spans="1:17" hidden="1">
      <c r="A219" s="905" t="s">
        <v>361</v>
      </c>
      <c r="C219" s="162"/>
      <c r="D219" s="94">
        <f>SUMIF(R$23:R$96,"Clinical Admin - Billing Office",P$23:P$96)</f>
        <v>0</v>
      </c>
      <c r="E219" s="94">
        <f>SUMIF(M$111:M$195,"Clinical Admin - Billing Office",K$111:K$195)</f>
        <v>0</v>
      </c>
      <c r="F219" s="163">
        <f t="shared" si="9"/>
        <v>0</v>
      </c>
      <c r="Q219" s="189"/>
    </row>
    <row r="220" spans="1:17" hidden="1">
      <c r="A220" s="905" t="s">
        <v>362</v>
      </c>
      <c r="C220" s="162"/>
      <c r="D220" s="94">
        <f>SUMIF(R$23:R$96,"Clinical Admin - Interpreters",P$23:P$96)</f>
        <v>0</v>
      </c>
      <c r="E220" s="94">
        <f>SUMIF(M$111:M$195,"Clinical Admin - Interpreters",K$111:K$195)</f>
        <v>0</v>
      </c>
      <c r="F220" s="163">
        <f t="shared" si="9"/>
        <v>0</v>
      </c>
      <c r="Q220" s="189"/>
    </row>
    <row r="221" spans="1:17" hidden="1">
      <c r="A221" s="905" t="s">
        <v>363</v>
      </c>
      <c r="C221" s="162"/>
      <c r="D221" s="94">
        <f>SUMIF(R$23:R$96,"Clinical Admin - Other Personnel",P$23:P$96)</f>
        <v>0</v>
      </c>
      <c r="E221" s="94">
        <f>SUMIF(M$111:M$195,"Clinical Admin - Other Personnel",K$111:K$195)</f>
        <v>0</v>
      </c>
      <c r="F221" s="163">
        <f t="shared" si="9"/>
        <v>0</v>
      </c>
      <c r="Q221" s="189"/>
    </row>
    <row r="222" spans="1:17" hidden="1">
      <c r="A222" s="81" t="s">
        <v>116</v>
      </c>
      <c r="C222" s="162"/>
      <c r="D222" s="94">
        <f>SUMIF(R$23:R$96,"Clinical Admin - Supplies",P$23:P$96)</f>
        <v>0</v>
      </c>
      <c r="E222" s="94">
        <f>SUMIF(M$111:M$195,"Clinical Admin - Supplies",K$111:K$195)</f>
        <v>0</v>
      </c>
      <c r="F222" s="163">
        <f t="shared" si="9"/>
        <v>0</v>
      </c>
      <c r="Q222" s="189"/>
    </row>
    <row r="223" spans="1:17" hidden="1">
      <c r="A223" s="81" t="s">
        <v>117</v>
      </c>
      <c r="C223" s="162"/>
      <c r="D223" s="94">
        <f>SUMIF(R$23:R$96,"Clinical Admin - Capital Expenditures",P$23:P$96)</f>
        <v>0</v>
      </c>
      <c r="E223" s="94">
        <f>SUMIF(M$111:M$195,"Clinical Admin - Capital Expenditures",K$111:K$195)</f>
        <v>0</v>
      </c>
      <c r="F223" s="163">
        <f t="shared" si="9"/>
        <v>0</v>
      </c>
      <c r="Q223" s="189"/>
    </row>
    <row r="224" spans="1:17" hidden="1">
      <c r="A224" s="81" t="s">
        <v>118</v>
      </c>
      <c r="C224" s="162"/>
      <c r="D224" s="94">
        <f>SUMIF(R$23:R$96,"Clinical Admin - Contracted Services",P$23:P$96)</f>
        <v>0</v>
      </c>
      <c r="E224" s="94">
        <f>SUMIF(M$111:M$195,"Clinical Admin - Contracted Services",K$111:K$195)</f>
        <v>0</v>
      </c>
      <c r="F224" s="163">
        <f t="shared" si="9"/>
        <v>0</v>
      </c>
      <c r="Q224" s="189"/>
    </row>
    <row r="225" spans="1:17" hidden="1">
      <c r="A225" s="81" t="s">
        <v>119</v>
      </c>
      <c r="C225" s="162"/>
      <c r="D225" s="94">
        <f>SUMIF(R$23:R$96,"Clinical Admin - Other Operating Expenditures",P$23:P$96)</f>
        <v>0</v>
      </c>
      <c r="E225" s="94">
        <f>SUMIF(M$111:M$195,"Clinical Admin - Other Operating Expenditures",K$111:K$195)</f>
        <v>0</v>
      </c>
      <c r="F225" s="163">
        <f t="shared" si="9"/>
        <v>0</v>
      </c>
      <c r="Q225" s="189"/>
    </row>
    <row r="226" spans="1:17" hidden="1">
      <c r="A226" s="905" t="s">
        <v>39</v>
      </c>
      <c r="C226" s="162"/>
      <c r="D226" s="94">
        <f>SUMIF(R$23:R$96,"Direct Medical / Clinic - Physician, PA, PE",P$23:P$96)</f>
        <v>0</v>
      </c>
      <c r="E226" s="94">
        <f>SUMIF(M$111:M$195,"Direct Medical / Clinic - Physician, PA, PE",K$111:K$195)</f>
        <v>0</v>
      </c>
      <c r="F226" s="163">
        <f t="shared" si="9"/>
        <v>0</v>
      </c>
      <c r="Q226" s="189"/>
    </row>
    <row r="227" spans="1:17" hidden="1">
      <c r="A227" s="905" t="s">
        <v>40</v>
      </c>
      <c r="C227" s="162"/>
      <c r="D227" s="94">
        <f>SUMIF(R$23:R$96,"Direct Medical / Clinic - Nurse (PHN, RN, Etc.)",P$23:P$96)</f>
        <v>0</v>
      </c>
      <c r="E227" s="94">
        <f>SUMIF(M$111:M$195,"Direct Medical / Clinic - Nurse (PHN, RN, Etc.)",K$111:K$195)</f>
        <v>0</v>
      </c>
      <c r="F227" s="163">
        <f t="shared" si="9"/>
        <v>0</v>
      </c>
      <c r="Q227" s="189"/>
    </row>
    <row r="228" spans="1:17" hidden="1">
      <c r="A228" s="905" t="s">
        <v>41</v>
      </c>
      <c r="C228" s="162"/>
      <c r="D228" s="94">
        <f>SUMIF(R$23:R$96,"Direct Medical / Clinic - Social Worker",P$23:P$96)</f>
        <v>0</v>
      </c>
      <c r="E228" s="94">
        <f>SUMIF(M$111:M$195,"Direct Medical / Clinic - Social Worker",K$111:K$195)</f>
        <v>0</v>
      </c>
      <c r="F228" s="163">
        <f t="shared" si="9"/>
        <v>0</v>
      </c>
      <c r="Q228" s="189"/>
    </row>
    <row r="229" spans="1:17" hidden="1">
      <c r="A229" s="905" t="s">
        <v>42</v>
      </c>
      <c r="C229" s="162"/>
      <c r="D229" s="94">
        <f>SUMIF(R$23:R$96,"Direct Medical / Clinic - Outreach Worker/Health Education",P$23:P$96)</f>
        <v>0</v>
      </c>
      <c r="E229" s="94">
        <f>SUMIF(M$111:M$195,"Direct Medical / Clinic - Outreach Worker/Health Education",K$111:K$195)</f>
        <v>0</v>
      </c>
      <c r="F229" s="163">
        <f t="shared" si="9"/>
        <v>0</v>
      </c>
      <c r="Q229" s="189"/>
    </row>
    <row r="230" spans="1:17" hidden="1">
      <c r="A230" s="906" t="s">
        <v>52</v>
      </c>
      <c r="C230" s="162"/>
      <c r="D230" s="94">
        <f>SUMIF(R$23:R$96,"Direct Medical / Clinic - Laboratory Staff",P$23:P$96)</f>
        <v>0</v>
      </c>
      <c r="E230" s="94">
        <f>SUMIF(M$111:M$195,"Direct Medical / Clinic - Laboratory Staff",K$111:K$195)</f>
        <v>0</v>
      </c>
      <c r="F230" s="163">
        <f t="shared" si="9"/>
        <v>0</v>
      </c>
      <c r="Q230" s="189"/>
    </row>
    <row r="231" spans="1:17" hidden="1">
      <c r="A231" s="905" t="s">
        <v>43</v>
      </c>
      <c r="C231" s="162"/>
      <c r="D231" s="94">
        <f>SUMIF(R$23:R$96,"Direct Medical / Clinic - Other Medical / Clinic Personnel",P$23:P$96)</f>
        <v>0</v>
      </c>
      <c r="E231" s="94">
        <f>SUMIF(M$111:M$195,"Direct Medical / Clinic - Other Medical / Clinic Personnel",K$111:K$195)</f>
        <v>0</v>
      </c>
      <c r="F231" s="163">
        <f t="shared" si="9"/>
        <v>0</v>
      </c>
      <c r="Q231" s="189"/>
    </row>
    <row r="232" spans="1:17" hidden="1">
      <c r="A232" s="81" t="s">
        <v>44</v>
      </c>
      <c r="C232" s="162"/>
      <c r="D232" s="94">
        <f>SUMIF(R$23:R$96,"Direct Medical / Clinic - Supplies",P$23:P$96)</f>
        <v>0</v>
      </c>
      <c r="E232" s="94">
        <f>SUMIF(M$111:M$195,"Direct Medical / Clinic - Supplies",K$111:K$195)</f>
        <v>0</v>
      </c>
      <c r="F232" s="163">
        <f t="shared" si="9"/>
        <v>0</v>
      </c>
      <c r="Q232" s="189"/>
    </row>
    <row r="233" spans="1:17" hidden="1">
      <c r="A233" s="81" t="s">
        <v>45</v>
      </c>
      <c r="C233" s="162"/>
      <c r="D233" s="94">
        <f>SUMIF(R$23:R$96,"Direct Medical / Clinic - Capital Expenditures",P$23:P$96)</f>
        <v>0</v>
      </c>
      <c r="E233" s="94">
        <f>SUMIF(M$111:M$195,"Direct Medical / Clinic - Capital Expenditures",K$111:K$195)</f>
        <v>0</v>
      </c>
      <c r="F233" s="163">
        <f t="shared" si="9"/>
        <v>0</v>
      </c>
    </row>
    <row r="234" spans="1:17" hidden="1">
      <c r="A234" s="81" t="s">
        <v>47</v>
      </c>
      <c r="C234" s="162"/>
      <c r="D234" s="94">
        <f>SUMIF(R$23:R$96,"Direct Medical / Clinic - Contracted Services",P$23:P$96)</f>
        <v>0</v>
      </c>
      <c r="E234" s="94">
        <f>SUMIF(M$111:M$195,"Direct Medical / Clinic - Contracted Services",K$111:K$195)</f>
        <v>0</v>
      </c>
      <c r="F234" s="163">
        <f t="shared" si="9"/>
        <v>0</v>
      </c>
    </row>
    <row r="235" spans="1:17" hidden="1">
      <c r="A235" s="81" t="s">
        <v>46</v>
      </c>
      <c r="C235" s="162"/>
      <c r="D235" s="94">
        <f>SUMIF(R$23:R$96,"Direct Medical / Clinic - Laboratory Expenditures",P$23:P$96)</f>
        <v>0</v>
      </c>
      <c r="E235" s="94">
        <f>SUMIF(M$111:M$195,"Direct Medical / Clinic - Laboratory Expenditures",K$111:K$195)</f>
        <v>0</v>
      </c>
      <c r="F235" s="163">
        <f t="shared" si="9"/>
        <v>0</v>
      </c>
    </row>
    <row r="236" spans="1:17" hidden="1">
      <c r="A236" s="905" t="s">
        <v>48</v>
      </c>
      <c r="C236" s="162"/>
      <c r="D236" s="94">
        <f>SUMIF(R$23:R$96,"Direct Medical / Clinic - Other Operating Expenditures",P$23:P$96)</f>
        <v>0</v>
      </c>
      <c r="E236" s="94">
        <f>SUMIF(M$111:M$195,"Direct Medical / Clinic - Other Operating Expenditures",K$111:K$195)</f>
        <v>0</v>
      </c>
      <c r="F236" s="163">
        <f t="shared" si="9"/>
        <v>0</v>
      </c>
    </row>
    <row r="237" spans="1:17" s="81" customFormat="1" hidden="1">
      <c r="A237" s="905" t="s">
        <v>367</v>
      </c>
      <c r="C237" s="162"/>
      <c r="D237" s="94">
        <f>SUMIF(R$23:R$96,"Non-Reimbursable - Non Clinical/Medical Personnel",P$23:P$96)</f>
        <v>0</v>
      </c>
      <c r="E237" s="94">
        <f>SUMIF(M$111:M$195,"Non-Reimbursable - Non Clinical/Medical Personnel",K$111:K$195)</f>
        <v>0</v>
      </c>
      <c r="F237" s="163">
        <f t="shared" si="9"/>
        <v>0</v>
      </c>
    </row>
    <row r="238" spans="1:17" hidden="1">
      <c r="A238" s="906" t="s">
        <v>27</v>
      </c>
      <c r="C238" s="162"/>
      <c r="D238" s="94">
        <f>SUMIF(R$23:R$96,"Non-Reimbursable - Environmental Health",P$23:P$96)</f>
        <v>0</v>
      </c>
      <c r="E238" s="94">
        <f>SUMIF(M$111:M$195,"Non-Reimbursable - Environmental Health",K$111:K$195)</f>
        <v>0</v>
      </c>
      <c r="F238" s="163">
        <f t="shared" si="9"/>
        <v>0</v>
      </c>
    </row>
    <row r="239" spans="1:17" hidden="1">
      <c r="A239" s="906" t="s">
        <v>51</v>
      </c>
      <c r="C239" s="162"/>
      <c r="D239" s="94">
        <f>SUMIF(R$23:R$96,"Non-Reimbursable - Home Health",P$23:P$96)</f>
        <v>0</v>
      </c>
      <c r="E239" s="94">
        <f>SUMIF(M$111:M$195,"Non-Reimbursable - Home Health",K$111:K$195)</f>
        <v>0</v>
      </c>
      <c r="F239" s="163">
        <f t="shared" si="9"/>
        <v>0</v>
      </c>
    </row>
    <row r="240" spans="1:17" hidden="1">
      <c r="A240" s="906" t="s">
        <v>108</v>
      </c>
      <c r="C240" s="162"/>
      <c r="D240" s="94">
        <f>SUMIF(R$23:R$96,"Non-Reimbursable - CC4C",P$23:P$96)</f>
        <v>0</v>
      </c>
      <c r="E240" s="94">
        <f>SUMIF(M$111:M$195,"Non-Reimbursable - CC4C",K$111:K$195)</f>
        <v>0</v>
      </c>
      <c r="F240" s="163">
        <f t="shared" si="9"/>
        <v>0</v>
      </c>
    </row>
    <row r="241" spans="1:6" hidden="1">
      <c r="A241" s="906" t="s">
        <v>109</v>
      </c>
      <c r="C241" s="162"/>
      <c r="D241" s="94">
        <f>SUMIF(R$23:R$96,"Non-Reimbursable - PCM",P$23:P$96)</f>
        <v>0</v>
      </c>
      <c r="E241" s="94">
        <f>SUMIF(M$111:M$195,"Non-Reimbursable - PCM",K$111:K$195)</f>
        <v>0</v>
      </c>
      <c r="F241" s="163">
        <f t="shared" si="9"/>
        <v>0</v>
      </c>
    </row>
    <row r="242" spans="1:6" hidden="1">
      <c r="A242" s="906" t="s">
        <v>24</v>
      </c>
      <c r="C242" s="162"/>
      <c r="D242" s="94">
        <f>SUMIF(R$23:R$96,"Non-Reimbursable - WIC",P$23:P$96)</f>
        <v>0</v>
      </c>
      <c r="E242" s="94">
        <f>SUMIF(M$111:M$195,"Non-Reimbursable - WIC",K$111:K$195)</f>
        <v>0</v>
      </c>
      <c r="F242" s="163">
        <f t="shared" si="9"/>
        <v>0</v>
      </c>
    </row>
    <row r="243" spans="1:6" hidden="1">
      <c r="A243" s="906" t="s">
        <v>33</v>
      </c>
      <c r="C243" s="162"/>
      <c r="D243" s="94">
        <f>SUMIF(R$23:R$96,"Non-Reimbursable - Capital Expenditures",P$23:P$96)</f>
        <v>0</v>
      </c>
      <c r="E243" s="94">
        <f>SUMIF(M$111:M$195,"Non-Reimbursable - Capital Expenditures",K$111:K$195)</f>
        <v>0</v>
      </c>
      <c r="F243" s="163">
        <f t="shared" si="9"/>
        <v>0</v>
      </c>
    </row>
    <row r="244" spans="1:6" hidden="1">
      <c r="A244" s="906" t="s">
        <v>110</v>
      </c>
      <c r="C244" s="162"/>
      <c r="D244" s="94">
        <f>SUMIF(R$23:R$96,"Non-Reimbursable - Reference Lab",P$23:P$96)</f>
        <v>0</v>
      </c>
      <c r="E244" s="94">
        <f>SUMIF(M$111:M$195,"Non-Reimbursable - Reference Lab",K$111:K$195)</f>
        <v>0</v>
      </c>
      <c r="F244" s="163">
        <f t="shared" si="9"/>
        <v>0</v>
      </c>
    </row>
    <row r="245" spans="1:6" hidden="1">
      <c r="A245" s="906" t="s">
        <v>26</v>
      </c>
      <c r="C245" s="162"/>
      <c r="D245" s="94">
        <f>SUMIF(R$23:R$96,"Non-Reimbursable - Other Non-Reimbursable",P$23:P$96)</f>
        <v>0</v>
      </c>
      <c r="E245" s="94">
        <f>SUMIF(M$111:M$195,"Non-Reimbursable - Other Non-Reimbursable",K$111:K$195)</f>
        <v>0</v>
      </c>
      <c r="F245" s="163">
        <f t="shared" si="9"/>
        <v>0</v>
      </c>
    </row>
    <row r="246" spans="1:6" hidden="1">
      <c r="C246" s="165" t="s">
        <v>249</v>
      </c>
      <c r="D246" s="163">
        <f>SUM(D211:D245)</f>
        <v>0</v>
      </c>
      <c r="E246" s="163">
        <f>SUM(E211:E245)</f>
        <v>0</v>
      </c>
      <c r="F246" s="163">
        <f>SUM(F211:F245)</f>
        <v>0</v>
      </c>
    </row>
  </sheetData>
  <sheetProtection password="D4E7" sheet="1" objects="1" scenarios="1" selectLockedCells="1"/>
  <mergeCells count="165">
    <mergeCell ref="L159:M159"/>
    <mergeCell ref="C163:F163"/>
    <mergeCell ref="B169:F169"/>
    <mergeCell ref="Q169:R169"/>
    <mergeCell ref="B170:F170"/>
    <mergeCell ref="C176:F176"/>
    <mergeCell ref="L173:M173"/>
    <mergeCell ref="G173:K173"/>
    <mergeCell ref="B171:F171"/>
    <mergeCell ref="B172:C172"/>
    <mergeCell ref="B159:F159"/>
    <mergeCell ref="C162:F162"/>
    <mergeCell ref="C195:F195"/>
    <mergeCell ref="A191:E191"/>
    <mergeCell ref="B192:F192"/>
    <mergeCell ref="C174:F174"/>
    <mergeCell ref="C175:F175"/>
    <mergeCell ref="G159:K159"/>
    <mergeCell ref="P136:Q136"/>
    <mergeCell ref="B136:F136"/>
    <mergeCell ref="P155:Q155"/>
    <mergeCell ref="G140:K140"/>
    <mergeCell ref="B140:F140"/>
    <mergeCell ref="C144:F144"/>
    <mergeCell ref="C143:F143"/>
    <mergeCell ref="B157:F157"/>
    <mergeCell ref="B139:C139"/>
    <mergeCell ref="B137:F137"/>
    <mergeCell ref="B138:F138"/>
    <mergeCell ref="C141:F141"/>
    <mergeCell ref="B156:F156"/>
    <mergeCell ref="B155:F155"/>
    <mergeCell ref="C142:F142"/>
    <mergeCell ref="C145:F145"/>
    <mergeCell ref="C151:F151"/>
    <mergeCell ref="B158:C158"/>
    <mergeCell ref="C194:F194"/>
    <mergeCell ref="B173:F173"/>
    <mergeCell ref="C177:F177"/>
    <mergeCell ref="C184:F184"/>
    <mergeCell ref="C178:F178"/>
    <mergeCell ref="C164:F164"/>
    <mergeCell ref="C165:F165"/>
    <mergeCell ref="Q122:R122"/>
    <mergeCell ref="G126:K126"/>
    <mergeCell ref="L126:M126"/>
    <mergeCell ref="B123:F123"/>
    <mergeCell ref="B125:C125"/>
    <mergeCell ref="B124:F124"/>
    <mergeCell ref="B126:F126"/>
    <mergeCell ref="C127:F127"/>
    <mergeCell ref="C131:F131"/>
    <mergeCell ref="C132:F132"/>
    <mergeCell ref="L140:M140"/>
    <mergeCell ref="C128:F128"/>
    <mergeCell ref="C129:F129"/>
    <mergeCell ref="C130:F130"/>
    <mergeCell ref="L192:M192"/>
    <mergeCell ref="C193:F193"/>
    <mergeCell ref="H192:K192"/>
    <mergeCell ref="G62:M62"/>
    <mergeCell ref="N48:O48"/>
    <mergeCell ref="G48:M48"/>
    <mergeCell ref="B48:F48"/>
    <mergeCell ref="C110:F110"/>
    <mergeCell ref="B122:F122"/>
    <mergeCell ref="C118:F118"/>
    <mergeCell ref="C111:F111"/>
    <mergeCell ref="C112:F112"/>
    <mergeCell ref="C113:F113"/>
    <mergeCell ref="C109:F109"/>
    <mergeCell ref="B89:C89"/>
    <mergeCell ref="B87:F87"/>
    <mergeCell ref="B88:F88"/>
    <mergeCell ref="N62:O62"/>
    <mergeCell ref="B90:F90"/>
    <mergeCell ref="G108:K108"/>
    <mergeCell ref="B106:F106"/>
    <mergeCell ref="B107:C107"/>
    <mergeCell ref="B104:F104"/>
    <mergeCell ref="G90:M90"/>
    <mergeCell ref="B105:F105"/>
    <mergeCell ref="B108:F108"/>
    <mergeCell ref="L108:M108"/>
    <mergeCell ref="Q44:R44"/>
    <mergeCell ref="Q30:R30"/>
    <mergeCell ref="B34:F34"/>
    <mergeCell ref="G34:M34"/>
    <mergeCell ref="B33:C33"/>
    <mergeCell ref="B30:F30"/>
    <mergeCell ref="G30:L30"/>
    <mergeCell ref="G44:L44"/>
    <mergeCell ref="Q58:R58"/>
    <mergeCell ref="B44:F44"/>
    <mergeCell ref="B32:F32"/>
    <mergeCell ref="F56:G56"/>
    <mergeCell ref="B58:F58"/>
    <mergeCell ref="B45:F45"/>
    <mergeCell ref="G58:L58"/>
    <mergeCell ref="Q72:R72"/>
    <mergeCell ref="F98:G98"/>
    <mergeCell ref="B60:F60"/>
    <mergeCell ref="Q104:R104"/>
    <mergeCell ref="N76:O76"/>
    <mergeCell ref="Q86:R86"/>
    <mergeCell ref="N90:O90"/>
    <mergeCell ref="A103:E103"/>
    <mergeCell ref="B46:F46"/>
    <mergeCell ref="B47:C47"/>
    <mergeCell ref="B61:C61"/>
    <mergeCell ref="G86:L86"/>
    <mergeCell ref="B75:C75"/>
    <mergeCell ref="G76:M76"/>
    <mergeCell ref="B72:F72"/>
    <mergeCell ref="F70:G70"/>
    <mergeCell ref="B76:F76"/>
    <mergeCell ref="B73:F73"/>
    <mergeCell ref="B59:F59"/>
    <mergeCell ref="B62:F62"/>
    <mergeCell ref="F84:G84"/>
    <mergeCell ref="B86:F86"/>
    <mergeCell ref="G72:L72"/>
    <mergeCell ref="B74:F74"/>
    <mergeCell ref="B18:F18"/>
    <mergeCell ref="N20:O20"/>
    <mergeCell ref="F42:G42"/>
    <mergeCell ref="B31:F31"/>
    <mergeCell ref="N34:O34"/>
    <mergeCell ref="F28:G28"/>
    <mergeCell ref="B19:C19"/>
    <mergeCell ref="L1:M1"/>
    <mergeCell ref="G3:H3"/>
    <mergeCell ref="J3:M3"/>
    <mergeCell ref="B17:F17"/>
    <mergeCell ref="A5:E5"/>
    <mergeCell ref="G5:H5"/>
    <mergeCell ref="A15:E15"/>
    <mergeCell ref="B16:F16"/>
    <mergeCell ref="B20:F20"/>
    <mergeCell ref="G20:M20"/>
    <mergeCell ref="Q3:R3"/>
    <mergeCell ref="L4:M4"/>
    <mergeCell ref="O4:P4"/>
    <mergeCell ref="G16:L16"/>
    <mergeCell ref="G4:H4"/>
    <mergeCell ref="Q16:R16"/>
    <mergeCell ref="O5:P5"/>
    <mergeCell ref="L5:M5"/>
    <mergeCell ref="O3:P3"/>
    <mergeCell ref="C179:F179"/>
    <mergeCell ref="C180:F180"/>
    <mergeCell ref="C181:F181"/>
    <mergeCell ref="C182:F182"/>
    <mergeCell ref="C183:F183"/>
    <mergeCell ref="C114:F114"/>
    <mergeCell ref="C115:F115"/>
    <mergeCell ref="C116:F116"/>
    <mergeCell ref="C117:F117"/>
    <mergeCell ref="C146:F146"/>
    <mergeCell ref="C147:F147"/>
    <mergeCell ref="C149:F149"/>
    <mergeCell ref="C148:F148"/>
    <mergeCell ref="C150:F150"/>
    <mergeCell ref="C160:F160"/>
    <mergeCell ref="C161:F161"/>
  </mergeCells>
  <phoneticPr fontId="37" type="noConversion"/>
  <dataValidations count="3">
    <dataValidation type="list" allowBlank="1" showInputMessage="1" showErrorMessage="1" errorTitle="STOP" error="Please select from dropdown list." promptTitle="Dropdown" prompt="Please select from dropdown" sqref="N143:N151 N162:N165 N129:N132 N111:N118 N176:N179 N181:N184">
      <formula1>#REF!</formula1>
    </dataValidation>
    <dataValidation type="list" allowBlank="1" showInputMessage="1" showErrorMessage="1" errorTitle="STOP" error="Please select from dropdown list." promptTitle="Dropdown" prompt="Please select from dropdown" sqref="R23:R26 M162:M165 M195 M176:M184 M111:M118 M129:M132 R79:R82 R93:R96 R65:R68 R37:R40 R51:R54 M143:M151">
      <formula1>$A$211:$A$245</formula1>
    </dataValidation>
    <dataValidation type="list" allowBlank="1" showInputMessage="1" showErrorMessage="1" errorTitle="STOP" error="Please select from dropdown list." promptTitle="Dropdown" prompt="Please select from dropdown" sqref="Q23:Q26 Q79:Q82 Q51:Q54 Q37:Q40 Q65:Q68 Q93:Q96 L162:L165 L129:L132 L111:L118 L176:L184 L195 L143:L151">
      <formula1>$A$204:$A$207</formula1>
    </dataValidation>
  </dataValidations>
  <printOptions horizontalCentered="1" headings="1"/>
  <pageMargins left="0" right="0" top="0" bottom="0.5" header="0.5" footer="0"/>
  <pageSetup scale="54" firstPageNumber="9" fitToHeight="0" pageOrder="overThenDown" orientation="landscape" r:id="rId1"/>
  <headerFooter alignWithMargins="0">
    <oddFooter>&amp;CPage &amp;P of &amp;N&amp;R&amp;A
&amp;F</oddFooter>
  </headerFooter>
  <rowBreaks count="3" manualBreakCount="3">
    <brk id="57" max="12" man="1"/>
    <brk id="101" max="12" man="1"/>
    <brk id="154" max="12" man="1"/>
  </rowBreaks>
  <cellWatches>
    <cellWatch r="W6"/>
  </cellWatch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104"/>
  <sheetViews>
    <sheetView zoomScale="75" zoomScaleNormal="75" workbookViewId="0">
      <selection activeCell="F21" sqref="F21"/>
    </sheetView>
  </sheetViews>
  <sheetFormatPr defaultColWidth="9.140625" defaultRowHeight="12.75"/>
  <cols>
    <col min="1" max="1" width="5" style="308" customWidth="1"/>
    <col min="2" max="2" width="14.85546875" style="308" customWidth="1"/>
    <col min="3" max="3" width="23.140625" style="308" customWidth="1"/>
    <col min="4" max="4" width="13.5703125" style="308" customWidth="1"/>
    <col min="5" max="5" width="22.85546875" style="308" customWidth="1"/>
    <col min="6" max="6" width="13" style="308" customWidth="1"/>
    <col min="7" max="7" width="20.42578125" style="308" customWidth="1"/>
    <col min="8" max="8" width="25.5703125" style="308" customWidth="1"/>
    <col min="9" max="10" width="21.5703125" style="308" customWidth="1"/>
    <col min="11" max="11" width="21.42578125" style="308" customWidth="1"/>
    <col min="12" max="12" width="30.5703125" style="308" customWidth="1"/>
    <col min="13" max="13" width="29.28515625" style="308" customWidth="1"/>
    <col min="14" max="15" width="17" style="308" customWidth="1"/>
    <col min="16" max="16" width="23" style="308" customWidth="1"/>
    <col min="17" max="18" width="29.7109375" style="308" customWidth="1"/>
    <col min="19" max="230" width="9.140625" style="308"/>
    <col min="231" max="231" width="5" style="308" customWidth="1"/>
    <col min="232" max="232" width="14.85546875" style="308" customWidth="1"/>
    <col min="233" max="233" width="21.28515625" style="308" customWidth="1"/>
    <col min="234" max="234" width="13.5703125" style="308" customWidth="1"/>
    <col min="235" max="235" width="22.85546875" style="308" customWidth="1"/>
    <col min="236" max="236" width="13" style="308" customWidth="1"/>
    <col min="237" max="238" width="13.28515625" style="308" customWidth="1"/>
    <col min="239" max="240" width="16.140625" style="308" customWidth="1"/>
    <col min="241" max="242" width="12" style="308" customWidth="1"/>
    <col min="243" max="243" width="12.28515625" style="308" customWidth="1"/>
    <col min="244" max="244" width="7.7109375" style="308" customWidth="1"/>
    <col min="245" max="16384" width="9.140625" style="308"/>
  </cols>
  <sheetData>
    <row r="1" spans="1:84" ht="15.75">
      <c r="A1" s="483" t="str">
        <f>'Exhibit 4c - Direct Med Detail'!A1</f>
        <v>North Carolina Division of Medical Assistance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484"/>
      <c r="M1" s="322"/>
      <c r="N1" s="313"/>
    </row>
    <row r="2" spans="1:84" ht="15.75">
      <c r="A2" s="312" t="str">
        <f>'Exhibit 4c - Direct Med Detail'!A2</f>
        <v xml:space="preserve">Local Health Department Cost Report 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22"/>
      <c r="N2" s="313"/>
    </row>
    <row r="3" spans="1:84" ht="15.75">
      <c r="A3" s="317" t="s">
        <v>216</v>
      </c>
      <c r="B3" s="318"/>
      <c r="C3" s="313"/>
      <c r="D3" s="313"/>
      <c r="E3" s="313"/>
      <c r="F3" s="378"/>
      <c r="G3" s="378"/>
      <c r="H3" s="378"/>
      <c r="I3" s="322"/>
      <c r="J3" s="319"/>
      <c r="K3" s="319"/>
      <c r="L3" s="319"/>
      <c r="M3" s="319"/>
      <c r="N3" s="313"/>
    </row>
    <row r="4" spans="1:84" ht="15.75">
      <c r="A4" s="321">
        <f>+'Exhibit 1a - CPE'!D11</f>
        <v>0</v>
      </c>
      <c r="B4" s="318"/>
      <c r="C4" s="313"/>
      <c r="D4" s="313"/>
      <c r="E4" s="313"/>
      <c r="F4" s="313"/>
      <c r="G4" s="319"/>
      <c r="H4" s="319"/>
      <c r="I4" s="322"/>
      <c r="J4" s="322"/>
      <c r="K4" s="322"/>
      <c r="L4" s="319"/>
      <c r="M4" s="319"/>
      <c r="N4" s="313"/>
    </row>
    <row r="5" spans="1:84" s="81" customFormat="1" ht="15.75">
      <c r="A5" s="1025" t="s">
        <v>154</v>
      </c>
      <c r="B5" s="1026"/>
      <c r="C5" s="1026"/>
      <c r="D5" s="1026"/>
      <c r="E5" s="1027"/>
      <c r="F5" s="313"/>
      <c r="G5" s="334"/>
      <c r="H5" s="319"/>
      <c r="I5" s="319"/>
      <c r="J5" s="313"/>
      <c r="K5" s="313"/>
      <c r="L5" s="334"/>
      <c r="M5" s="334"/>
      <c r="N5" s="313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  <c r="CD5" s="308"/>
      <c r="CE5" s="308"/>
      <c r="CF5" s="308"/>
    </row>
    <row r="6" spans="1:84" ht="9" customHeight="1">
      <c r="A6" s="332"/>
      <c r="B6" s="318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</row>
    <row r="7" spans="1:84" ht="12.75" customHeight="1">
      <c r="A7" s="332" t="s">
        <v>300</v>
      </c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</row>
    <row r="8" spans="1:84" ht="9" customHeight="1">
      <c r="A8" s="485"/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</row>
    <row r="9" spans="1:84" ht="18" customHeight="1">
      <c r="A9" s="485" t="s">
        <v>302</v>
      </c>
      <c r="B9" s="313"/>
      <c r="C9" s="313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3"/>
    </row>
    <row r="10" spans="1:84" ht="18" customHeight="1">
      <c r="A10" s="332"/>
      <c r="B10" s="378" t="s">
        <v>298</v>
      </c>
      <c r="C10" s="486">
        <f>+'Exhibit 1a - CPE'!F21</f>
        <v>41821</v>
      </c>
      <c r="D10" s="313"/>
      <c r="F10" s="309" t="s">
        <v>369</v>
      </c>
      <c r="G10" s="310">
        <f>+'Exhibit 1a - CPE'!$K$12</f>
        <v>0</v>
      </c>
      <c r="H10" s="313"/>
      <c r="I10" s="313"/>
      <c r="J10" s="313"/>
      <c r="K10" s="313"/>
      <c r="L10" s="313"/>
      <c r="M10" s="313"/>
      <c r="N10" s="313"/>
    </row>
    <row r="11" spans="1:84" ht="18" customHeight="1">
      <c r="A11" s="332"/>
      <c r="B11" s="378" t="s">
        <v>299</v>
      </c>
      <c r="C11" s="486">
        <f>+'Exhibit 1a - CPE'!F23</f>
        <v>42185</v>
      </c>
      <c r="D11" s="313"/>
      <c r="F11" s="309" t="s">
        <v>370</v>
      </c>
      <c r="G11" s="310">
        <f>+'Exhibit 1a - CPE'!$K$11</f>
        <v>0</v>
      </c>
      <c r="H11" s="313"/>
      <c r="I11" s="313"/>
      <c r="J11" s="313"/>
      <c r="K11" s="313"/>
      <c r="L11" s="313"/>
      <c r="M11" s="313"/>
      <c r="N11" s="313"/>
      <c r="R11" s="313"/>
      <c r="S11" s="313"/>
    </row>
    <row r="12" spans="1:84" s="491" customFormat="1" ht="9" customHeight="1">
      <c r="A12" s="487"/>
      <c r="B12" s="488"/>
      <c r="C12" s="488"/>
      <c r="D12" s="488"/>
      <c r="E12" s="488"/>
      <c r="F12" s="488"/>
      <c r="G12" s="488"/>
      <c r="H12" s="488"/>
      <c r="I12" s="488"/>
      <c r="J12" s="488"/>
      <c r="K12" s="488"/>
      <c r="L12" s="488"/>
      <c r="M12" s="488"/>
      <c r="N12" s="488"/>
      <c r="O12" s="488"/>
      <c r="P12" s="489"/>
      <c r="Q12" s="488"/>
      <c r="R12" s="490"/>
      <c r="S12" s="490"/>
    </row>
    <row r="13" spans="1:84" s="491" customFormat="1" ht="9" hidden="1" customHeight="1">
      <c r="A13" s="492"/>
      <c r="B13" s="490"/>
      <c r="C13" s="490"/>
      <c r="D13" s="490"/>
      <c r="E13" s="490"/>
      <c r="F13" s="490"/>
      <c r="G13" s="490"/>
      <c r="H13" s="490"/>
      <c r="I13" s="490"/>
      <c r="J13" s="490"/>
      <c r="K13" s="490"/>
      <c r="L13" s="490"/>
      <c r="M13" s="490"/>
      <c r="N13" s="490"/>
      <c r="O13" s="490"/>
      <c r="P13" s="493"/>
      <c r="Q13" s="490"/>
      <c r="R13" s="494"/>
    </row>
    <row r="14" spans="1:84" s="491" customFormat="1" ht="18">
      <c r="A14" s="808" t="s">
        <v>95</v>
      </c>
      <c r="B14" s="541"/>
      <c r="C14" s="541"/>
      <c r="D14" s="541"/>
      <c r="E14" s="541"/>
      <c r="F14" s="541"/>
      <c r="G14" s="541"/>
      <c r="H14" s="541"/>
      <c r="I14" s="541"/>
      <c r="J14" s="541"/>
      <c r="K14" s="541"/>
      <c r="L14" s="541"/>
      <c r="M14" s="541"/>
      <c r="N14" s="541"/>
      <c r="O14" s="541"/>
      <c r="P14" s="541"/>
      <c r="Q14" s="541"/>
      <c r="R14" s="494"/>
    </row>
    <row r="15" spans="1:84" s="491" customFormat="1" ht="15.75">
      <c r="A15" s="1098" t="s">
        <v>96</v>
      </c>
      <c r="B15" s="1099"/>
      <c r="C15" s="1099"/>
      <c r="D15" s="1099"/>
      <c r="E15" s="1100"/>
      <c r="F15" s="490"/>
      <c r="G15" s="490"/>
      <c r="H15" s="490"/>
      <c r="I15" s="490"/>
      <c r="J15" s="490"/>
      <c r="K15" s="490"/>
      <c r="L15" s="490"/>
      <c r="M15" s="490"/>
      <c r="N15" s="490"/>
      <c r="O15" s="490"/>
      <c r="P15" s="490"/>
      <c r="Q15" s="490"/>
      <c r="R15" s="495"/>
    </row>
    <row r="16" spans="1:84" s="491" customFormat="1" ht="15" customHeight="1">
      <c r="A16" s="496"/>
      <c r="B16" s="1040" t="s">
        <v>97</v>
      </c>
      <c r="C16" s="1040"/>
      <c r="D16" s="1040"/>
      <c r="E16" s="1040"/>
      <c r="F16" s="1041"/>
      <c r="G16" s="1046" t="s">
        <v>98</v>
      </c>
      <c r="H16" s="1047"/>
      <c r="I16" s="1047"/>
      <c r="J16" s="1047"/>
      <c r="K16" s="1047"/>
      <c r="L16" s="1048"/>
      <c r="M16" s="542"/>
      <c r="N16" s="542"/>
      <c r="O16" s="542"/>
      <c r="P16" s="542"/>
      <c r="Q16" s="1058"/>
      <c r="R16" s="1059"/>
      <c r="S16" s="490"/>
      <c r="T16" s="490"/>
      <c r="U16" s="490"/>
      <c r="V16" s="490"/>
      <c r="W16" s="490"/>
      <c r="X16" s="490"/>
      <c r="Y16" s="490"/>
      <c r="Z16" s="490"/>
      <c r="AA16" s="490"/>
      <c r="AB16" s="490"/>
      <c r="AC16" s="490"/>
      <c r="AD16" s="490"/>
      <c r="AE16" s="490"/>
    </row>
    <row r="17" spans="1:84" s="491" customFormat="1" ht="45">
      <c r="A17" s="497"/>
      <c r="B17" s="1101" t="s">
        <v>462</v>
      </c>
      <c r="C17" s="1102"/>
      <c r="D17" s="1102"/>
      <c r="E17" s="1102"/>
      <c r="F17" s="1103"/>
      <c r="G17" s="809" t="s">
        <v>463</v>
      </c>
      <c r="H17" s="810" t="s">
        <v>464</v>
      </c>
      <c r="I17" s="810" t="s">
        <v>465</v>
      </c>
      <c r="J17" s="810" t="s">
        <v>466</v>
      </c>
      <c r="K17" s="810" t="s">
        <v>467</v>
      </c>
      <c r="L17" s="810" t="s">
        <v>99</v>
      </c>
      <c r="M17" s="490"/>
      <c r="N17" s="490"/>
      <c r="O17" s="490"/>
      <c r="P17" s="543"/>
      <c r="Q17" s="544"/>
      <c r="R17" s="545"/>
      <c r="S17" s="490"/>
      <c r="T17" s="490"/>
      <c r="U17" s="490"/>
      <c r="V17" s="490"/>
      <c r="W17" s="490"/>
      <c r="X17" s="490"/>
      <c r="Y17" s="490"/>
      <c r="Z17" s="490"/>
      <c r="AA17" s="490"/>
      <c r="AB17" s="490"/>
      <c r="AC17" s="490"/>
      <c r="AD17" s="490"/>
      <c r="AE17" s="490"/>
      <c r="AF17" s="490"/>
      <c r="AG17" s="490"/>
      <c r="AH17" s="490"/>
      <c r="AI17" s="490"/>
      <c r="AJ17" s="490"/>
      <c r="AK17" s="490"/>
      <c r="AL17" s="490"/>
      <c r="AM17" s="490"/>
      <c r="AN17" s="490"/>
      <c r="AO17" s="490"/>
      <c r="AP17" s="490"/>
      <c r="AQ17" s="490"/>
      <c r="AR17" s="490"/>
      <c r="AS17" s="490"/>
      <c r="AT17" s="490"/>
      <c r="AU17" s="490"/>
      <c r="AV17" s="490"/>
      <c r="AW17" s="490"/>
      <c r="AX17" s="490"/>
      <c r="AY17" s="490"/>
      <c r="AZ17" s="490"/>
      <c r="BA17" s="490"/>
      <c r="BB17" s="490"/>
      <c r="BC17" s="490"/>
      <c r="BD17" s="490"/>
      <c r="BE17" s="490"/>
      <c r="BF17" s="490"/>
      <c r="BG17" s="490"/>
      <c r="BH17" s="490"/>
      <c r="BI17" s="490"/>
      <c r="BJ17" s="490"/>
      <c r="BK17" s="490"/>
      <c r="BL17" s="490"/>
      <c r="BM17" s="490"/>
      <c r="BN17" s="490"/>
      <c r="BO17" s="490"/>
      <c r="BP17" s="490"/>
      <c r="BQ17" s="490"/>
      <c r="BR17" s="490"/>
      <c r="BS17" s="490"/>
      <c r="BT17" s="490"/>
      <c r="BU17" s="490"/>
      <c r="BV17" s="490"/>
      <c r="BW17" s="490"/>
      <c r="BX17" s="490"/>
      <c r="BY17" s="490"/>
      <c r="BZ17" s="490"/>
      <c r="CA17" s="490"/>
      <c r="CB17" s="490"/>
      <c r="CC17" s="490"/>
      <c r="CD17" s="490"/>
      <c r="CE17" s="490"/>
      <c r="CF17" s="490"/>
    </row>
    <row r="18" spans="1:84" s="166" customFormat="1" ht="13.5" thickBot="1">
      <c r="A18" s="498"/>
      <c r="B18" s="1043" t="s">
        <v>100</v>
      </c>
      <c r="C18" s="1043"/>
      <c r="D18" s="1043"/>
      <c r="E18" s="1043"/>
      <c r="F18" s="1043"/>
      <c r="G18" s="750"/>
      <c r="H18" s="751"/>
      <c r="I18" s="751"/>
      <c r="J18" s="751"/>
      <c r="K18" s="751"/>
      <c r="L18" s="109">
        <f>SUM(G18:K18)</f>
        <v>0</v>
      </c>
      <c r="M18" s="7"/>
      <c r="N18" s="512"/>
      <c r="O18" s="512"/>
      <c r="P18" s="512"/>
      <c r="Q18" s="512"/>
      <c r="R18" s="531"/>
      <c r="S18" s="490"/>
      <c r="T18" s="490"/>
      <c r="U18" s="490"/>
      <c r="V18" s="490"/>
      <c r="W18" s="490"/>
      <c r="X18" s="490"/>
      <c r="Y18" s="490"/>
      <c r="Z18" s="490"/>
      <c r="AA18" s="490"/>
      <c r="AB18" s="490"/>
      <c r="AC18" s="490"/>
      <c r="AD18" s="490"/>
      <c r="AE18" s="490"/>
      <c r="AF18" s="491"/>
      <c r="AG18" s="491"/>
      <c r="AH18" s="491"/>
      <c r="AI18" s="491"/>
      <c r="AJ18" s="491"/>
      <c r="AK18" s="491"/>
      <c r="AL18" s="491"/>
      <c r="AM18" s="491"/>
      <c r="AN18" s="491"/>
      <c r="AO18" s="491"/>
      <c r="AP18" s="491"/>
      <c r="AQ18" s="491"/>
      <c r="AR18" s="491"/>
      <c r="AS18" s="491"/>
      <c r="AT18" s="491"/>
      <c r="AU18" s="491"/>
      <c r="AV18" s="491"/>
      <c r="AW18" s="491"/>
      <c r="AX18" s="491"/>
      <c r="AY18" s="491"/>
      <c r="AZ18" s="491"/>
      <c r="BA18" s="491"/>
      <c r="BB18" s="491"/>
      <c r="BC18" s="491"/>
      <c r="BD18" s="491"/>
      <c r="BE18" s="491"/>
      <c r="BF18" s="491"/>
      <c r="BG18" s="491"/>
      <c r="BH18" s="491"/>
      <c r="BI18" s="491"/>
      <c r="BJ18" s="491"/>
      <c r="BK18" s="491"/>
      <c r="BL18" s="491"/>
      <c r="BM18" s="491"/>
      <c r="BN18" s="491"/>
      <c r="BO18" s="491"/>
      <c r="BP18" s="491"/>
      <c r="BQ18" s="491"/>
      <c r="BR18" s="491"/>
      <c r="BS18" s="491"/>
      <c r="BT18" s="491"/>
      <c r="BU18" s="491"/>
      <c r="BV18" s="491"/>
      <c r="BW18" s="491"/>
      <c r="BX18" s="491"/>
      <c r="BY18" s="491"/>
      <c r="BZ18" s="491"/>
      <c r="CA18" s="491"/>
      <c r="CB18" s="491"/>
      <c r="CC18" s="491"/>
      <c r="CD18" s="491"/>
      <c r="CE18" s="491"/>
      <c r="CF18" s="491"/>
    </row>
    <row r="19" spans="1:84" s="491" customFormat="1" ht="15">
      <c r="A19" s="498"/>
      <c r="B19" s="1096" t="s">
        <v>101</v>
      </c>
      <c r="C19" s="1097"/>
      <c r="D19" s="553"/>
      <c r="E19" s="553"/>
      <c r="F19" s="553"/>
      <c r="G19" s="554"/>
      <c r="H19" s="555"/>
      <c r="I19" s="556"/>
      <c r="J19" s="557"/>
      <c r="K19" s="556"/>
      <c r="L19" s="556"/>
      <c r="M19" s="546"/>
      <c r="N19" s="546"/>
      <c r="O19" s="546"/>
      <c r="P19" s="546"/>
      <c r="Q19" s="546"/>
      <c r="R19" s="547"/>
      <c r="S19" s="490"/>
      <c r="T19" s="490"/>
      <c r="U19" s="490"/>
      <c r="V19" s="490"/>
      <c r="W19" s="490"/>
      <c r="X19" s="490"/>
      <c r="Y19" s="490"/>
      <c r="Z19" s="490"/>
      <c r="AA19" s="490"/>
      <c r="AB19" s="490"/>
      <c r="AC19" s="490"/>
      <c r="AD19" s="490"/>
      <c r="AE19" s="490"/>
    </row>
    <row r="20" spans="1:84" s="491" customFormat="1" ht="15">
      <c r="A20" s="499"/>
      <c r="B20" s="1046" t="s">
        <v>102</v>
      </c>
      <c r="C20" s="1047"/>
      <c r="D20" s="1047"/>
      <c r="E20" s="1047"/>
      <c r="F20" s="1048"/>
      <c r="G20" s="1046" t="s">
        <v>13</v>
      </c>
      <c r="H20" s="1047"/>
      <c r="I20" s="1047"/>
      <c r="J20" s="1047"/>
      <c r="K20" s="1047"/>
      <c r="L20" s="1047"/>
      <c r="M20" s="1048"/>
      <c r="N20" s="1061" t="s">
        <v>14</v>
      </c>
      <c r="O20" s="1062"/>
      <c r="P20" s="542"/>
      <c r="Q20" s="548"/>
      <c r="R20" s="549"/>
      <c r="S20" s="490"/>
      <c r="T20" s="490"/>
      <c r="U20" s="490"/>
      <c r="V20" s="490"/>
      <c r="W20" s="490"/>
      <c r="X20" s="490"/>
      <c r="Y20" s="490"/>
      <c r="Z20" s="490"/>
      <c r="AA20" s="490"/>
      <c r="AB20" s="490"/>
      <c r="AC20" s="490"/>
    </row>
    <row r="21" spans="1:84" s="491" customFormat="1" ht="33.75">
      <c r="A21" s="499"/>
      <c r="B21" s="811" t="s">
        <v>213</v>
      </c>
      <c r="C21" s="812" t="s">
        <v>212</v>
      </c>
      <c r="D21" s="813" t="s">
        <v>211</v>
      </c>
      <c r="E21" s="813" t="s">
        <v>210</v>
      </c>
      <c r="F21" s="814" t="s">
        <v>209</v>
      </c>
      <c r="G21" s="814" t="s">
        <v>560</v>
      </c>
      <c r="H21" s="814" t="s">
        <v>15</v>
      </c>
      <c r="I21" s="814" t="s">
        <v>16</v>
      </c>
      <c r="J21" s="814" t="s">
        <v>17</v>
      </c>
      <c r="K21" s="814" t="s">
        <v>18</v>
      </c>
      <c r="L21" s="814" t="s">
        <v>19</v>
      </c>
      <c r="M21" s="814" t="s">
        <v>20</v>
      </c>
      <c r="N21" s="814" t="s">
        <v>208</v>
      </c>
      <c r="O21" s="814" t="s">
        <v>207</v>
      </c>
      <c r="P21" s="809" t="s">
        <v>21</v>
      </c>
      <c r="Q21" s="822" t="s">
        <v>22</v>
      </c>
      <c r="R21" s="823" t="s">
        <v>23</v>
      </c>
      <c r="S21" s="490"/>
      <c r="T21" s="490"/>
      <c r="U21" s="490"/>
      <c r="V21" s="490"/>
      <c r="W21" s="490"/>
      <c r="X21" s="490"/>
      <c r="Y21" s="490"/>
      <c r="Z21" s="490"/>
      <c r="AA21" s="490"/>
      <c r="AB21" s="490"/>
      <c r="AC21" s="490"/>
      <c r="AD21" s="490"/>
      <c r="AE21" s="490"/>
      <c r="AF21" s="490"/>
      <c r="AG21" s="490"/>
      <c r="AH21" s="490"/>
      <c r="AI21" s="490"/>
      <c r="AJ21" s="490"/>
      <c r="AK21" s="490"/>
      <c r="AL21" s="490"/>
      <c r="AM21" s="490"/>
      <c r="AN21" s="490"/>
      <c r="AO21" s="490"/>
      <c r="AP21" s="490"/>
      <c r="AQ21" s="490"/>
      <c r="AR21" s="490"/>
      <c r="AS21" s="490"/>
      <c r="AT21" s="490"/>
      <c r="AU21" s="490"/>
      <c r="AV21" s="490"/>
      <c r="AW21" s="490"/>
      <c r="AX21" s="490"/>
      <c r="AY21" s="490"/>
      <c r="AZ21" s="490"/>
      <c r="BA21" s="490"/>
      <c r="BB21" s="490"/>
      <c r="BC21" s="490"/>
      <c r="BD21" s="490"/>
      <c r="BE21" s="490"/>
      <c r="BF21" s="490"/>
      <c r="BG21" s="490"/>
      <c r="BH21" s="490"/>
      <c r="BI21" s="490"/>
      <c r="BJ21" s="490"/>
      <c r="BK21" s="490"/>
      <c r="BL21" s="490"/>
      <c r="BM21" s="490"/>
      <c r="BN21" s="490"/>
      <c r="BO21" s="490"/>
      <c r="BP21" s="490"/>
      <c r="BQ21" s="490"/>
      <c r="BR21" s="490"/>
      <c r="BS21" s="490"/>
      <c r="BT21" s="490"/>
      <c r="BU21" s="490"/>
      <c r="BV21" s="490"/>
      <c r="BW21" s="490"/>
      <c r="BX21" s="490"/>
      <c r="BY21" s="490"/>
      <c r="BZ21" s="490"/>
      <c r="CA21" s="490"/>
      <c r="CB21" s="490"/>
      <c r="CC21" s="490"/>
    </row>
    <row r="22" spans="1:84" s="491" customFormat="1">
      <c r="A22" s="499"/>
      <c r="B22" s="824"/>
      <c r="C22" s="825"/>
      <c r="D22" s="826"/>
      <c r="E22" s="826"/>
      <c r="F22" s="827"/>
      <c r="G22" s="815"/>
      <c r="H22" s="815"/>
      <c r="I22" s="814"/>
      <c r="J22" s="815"/>
      <c r="K22" s="815"/>
      <c r="L22" s="814"/>
      <c r="M22" s="814"/>
      <c r="N22" s="815"/>
      <c r="O22" s="815"/>
      <c r="P22" s="821"/>
      <c r="Q22" s="550" t="s">
        <v>364</v>
      </c>
      <c r="R22" s="551" t="s">
        <v>364</v>
      </c>
      <c r="S22" s="490"/>
      <c r="T22" s="490"/>
      <c r="U22" s="490"/>
      <c r="V22" s="490"/>
      <c r="W22" s="490"/>
      <c r="X22" s="490"/>
      <c r="Y22" s="490"/>
      <c r="Z22" s="490"/>
      <c r="AA22" s="490"/>
      <c r="AB22" s="490"/>
      <c r="AC22" s="490"/>
      <c r="AD22" s="490"/>
      <c r="AE22" s="490"/>
      <c r="AF22" s="490"/>
      <c r="AG22" s="490"/>
      <c r="AH22" s="490"/>
      <c r="AI22" s="490"/>
      <c r="AJ22" s="490"/>
      <c r="AK22" s="490"/>
      <c r="AL22" s="490"/>
      <c r="AM22" s="490"/>
      <c r="AN22" s="490"/>
      <c r="AO22" s="490"/>
      <c r="AP22" s="490"/>
      <c r="AQ22" s="490"/>
      <c r="AR22" s="490"/>
      <c r="AS22" s="490"/>
      <c r="AT22" s="490"/>
      <c r="AU22" s="490"/>
      <c r="AV22" s="490"/>
      <c r="AW22" s="490"/>
      <c r="AX22" s="490"/>
      <c r="AY22" s="490"/>
      <c r="AZ22" s="490"/>
      <c r="BA22" s="490"/>
      <c r="BB22" s="490"/>
      <c r="BC22" s="490"/>
      <c r="BD22" s="490"/>
      <c r="BE22" s="490"/>
      <c r="BF22" s="490"/>
      <c r="BG22" s="490"/>
      <c r="BH22" s="490"/>
      <c r="BI22" s="490"/>
      <c r="BJ22" s="490"/>
      <c r="BK22" s="490"/>
      <c r="BL22" s="490"/>
      <c r="BM22" s="490"/>
      <c r="BN22" s="490"/>
      <c r="BO22" s="490"/>
      <c r="BP22" s="490"/>
      <c r="BQ22" s="490"/>
      <c r="BR22" s="490"/>
      <c r="BS22" s="490"/>
      <c r="BT22" s="490"/>
      <c r="BU22" s="490"/>
      <c r="BV22" s="490"/>
      <c r="BW22" s="490"/>
      <c r="BX22" s="490"/>
      <c r="BY22" s="490"/>
      <c r="BZ22" s="490"/>
      <c r="CA22" s="490"/>
      <c r="CB22" s="490"/>
      <c r="CC22" s="490"/>
    </row>
    <row r="23" spans="1:84" s="166" customFormat="1">
      <c r="A23" s="498"/>
      <c r="B23" s="883"/>
      <c r="C23" s="884"/>
      <c r="D23" s="884"/>
      <c r="E23" s="884"/>
      <c r="F23" s="884"/>
      <c r="G23" s="885"/>
      <c r="H23" s="762"/>
      <c r="I23" s="762"/>
      <c r="J23" s="762"/>
      <c r="K23" s="762"/>
      <c r="L23" s="762"/>
      <c r="M23" s="142">
        <f>SUM(H23:L23)</f>
        <v>0</v>
      </c>
      <c r="N23" s="890"/>
      <c r="O23" s="890"/>
      <c r="P23" s="552">
        <f>M23+N23+O23</f>
        <v>0</v>
      </c>
      <c r="Q23" s="912"/>
      <c r="R23" s="913"/>
      <c r="S23" s="490"/>
      <c r="T23" s="490"/>
      <c r="U23" s="490"/>
      <c r="V23" s="490"/>
      <c r="W23" s="490"/>
      <c r="X23" s="490"/>
      <c r="Y23" s="490"/>
      <c r="Z23" s="490"/>
      <c r="AA23" s="490"/>
      <c r="AB23" s="490"/>
      <c r="AC23" s="491"/>
      <c r="AD23" s="491"/>
      <c r="AE23" s="491"/>
      <c r="AF23" s="491"/>
      <c r="AG23" s="491"/>
      <c r="AH23" s="491"/>
      <c r="AI23" s="491"/>
      <c r="AJ23" s="491"/>
      <c r="AK23" s="491"/>
      <c r="AL23" s="491"/>
      <c r="AM23" s="491"/>
      <c r="AN23" s="491"/>
      <c r="AO23" s="491"/>
      <c r="AP23" s="491"/>
      <c r="AQ23" s="491"/>
      <c r="AR23" s="491"/>
      <c r="AS23" s="491"/>
      <c r="AT23" s="491"/>
      <c r="AU23" s="491"/>
      <c r="AV23" s="491"/>
      <c r="AW23" s="491"/>
      <c r="AX23" s="491"/>
      <c r="AY23" s="491"/>
      <c r="AZ23" s="491"/>
      <c r="BA23" s="491"/>
      <c r="BB23" s="491"/>
      <c r="BC23" s="491"/>
      <c r="BD23" s="491"/>
      <c r="BE23" s="491"/>
      <c r="BF23" s="491"/>
      <c r="BG23" s="491"/>
      <c r="BH23" s="491"/>
      <c r="BI23" s="491"/>
      <c r="BJ23" s="491"/>
      <c r="BK23" s="491"/>
      <c r="BL23" s="491"/>
      <c r="BM23" s="491"/>
      <c r="BN23" s="491"/>
      <c r="BO23" s="491"/>
      <c r="BP23" s="491"/>
      <c r="BQ23" s="491"/>
      <c r="BR23" s="491"/>
      <c r="BS23" s="491"/>
      <c r="BT23" s="491"/>
      <c r="BU23" s="491"/>
      <c r="BV23" s="491"/>
      <c r="BW23" s="491"/>
      <c r="BX23" s="491"/>
      <c r="BY23" s="491"/>
      <c r="BZ23" s="491"/>
      <c r="CA23" s="491"/>
      <c r="CB23" s="491"/>
      <c r="CC23" s="491"/>
      <c r="CD23" s="491"/>
      <c r="CE23" s="491"/>
      <c r="CF23" s="491"/>
    </row>
    <row r="24" spans="1:84" s="166" customFormat="1">
      <c r="A24" s="498"/>
      <c r="B24" s="886"/>
      <c r="C24" s="884"/>
      <c r="D24" s="884"/>
      <c r="E24" s="884"/>
      <c r="F24" s="884"/>
      <c r="G24" s="885"/>
      <c r="H24" s="762"/>
      <c r="I24" s="762"/>
      <c r="J24" s="762"/>
      <c r="K24" s="762"/>
      <c r="L24" s="762"/>
      <c r="M24" s="142">
        <f>SUM(H24:L24)</f>
        <v>0</v>
      </c>
      <c r="N24" s="890"/>
      <c r="O24" s="890"/>
      <c r="P24" s="552">
        <f>M24+N24+O24</f>
        <v>0</v>
      </c>
      <c r="Q24" s="912"/>
      <c r="R24" s="913"/>
      <c r="S24" s="491"/>
      <c r="T24" s="491"/>
      <c r="U24" s="491"/>
      <c r="V24" s="491"/>
      <c r="W24" s="491"/>
      <c r="X24" s="491"/>
      <c r="Y24" s="491"/>
      <c r="Z24" s="491"/>
      <c r="AA24" s="491"/>
      <c r="AB24" s="491"/>
      <c r="AC24" s="491"/>
      <c r="AD24" s="491"/>
      <c r="AE24" s="491"/>
      <c r="AF24" s="491"/>
      <c r="AG24" s="491"/>
      <c r="AH24" s="491"/>
      <c r="AI24" s="491"/>
      <c r="AJ24" s="491"/>
      <c r="AK24" s="491"/>
      <c r="AL24" s="491"/>
      <c r="AM24" s="491"/>
      <c r="AN24" s="491"/>
      <c r="AO24" s="491"/>
      <c r="AP24" s="491"/>
      <c r="AQ24" s="491"/>
      <c r="AR24" s="491"/>
      <c r="AS24" s="491"/>
      <c r="AT24" s="491"/>
      <c r="AU24" s="491"/>
      <c r="AV24" s="491"/>
      <c r="AW24" s="491"/>
      <c r="AX24" s="491"/>
      <c r="AY24" s="491"/>
      <c r="AZ24" s="491"/>
      <c r="BA24" s="491"/>
      <c r="BB24" s="491"/>
      <c r="BC24" s="491"/>
      <c r="BD24" s="491"/>
      <c r="BE24" s="491"/>
      <c r="BF24" s="491"/>
      <c r="BG24" s="491"/>
      <c r="BH24" s="491"/>
      <c r="BI24" s="491"/>
      <c r="BJ24" s="491"/>
      <c r="BK24" s="491"/>
      <c r="BL24" s="491"/>
      <c r="BM24" s="491"/>
      <c r="BN24" s="491"/>
      <c r="BO24" s="491"/>
      <c r="BP24" s="491"/>
      <c r="BQ24" s="491"/>
      <c r="BR24" s="491"/>
      <c r="BS24" s="491"/>
      <c r="BT24" s="491"/>
      <c r="BU24" s="491"/>
      <c r="BV24" s="491"/>
      <c r="BW24" s="491"/>
      <c r="BX24" s="491"/>
      <c r="BY24" s="491"/>
      <c r="BZ24" s="491"/>
      <c r="CA24" s="491"/>
      <c r="CB24" s="491"/>
      <c r="CC24" s="491"/>
      <c r="CD24" s="491"/>
      <c r="CE24" s="491"/>
      <c r="CF24" s="491"/>
    </row>
    <row r="25" spans="1:84" s="166" customFormat="1">
      <c r="A25" s="498"/>
      <c r="B25" s="883"/>
      <c r="C25" s="884"/>
      <c r="D25" s="884"/>
      <c r="E25" s="884"/>
      <c r="F25" s="884"/>
      <c r="G25" s="885"/>
      <c r="H25" s="762"/>
      <c r="I25" s="762"/>
      <c r="J25" s="762"/>
      <c r="K25" s="762"/>
      <c r="L25" s="762"/>
      <c r="M25" s="142">
        <f>SUM(H25:L25)</f>
        <v>0</v>
      </c>
      <c r="N25" s="890"/>
      <c r="O25" s="890"/>
      <c r="P25" s="552">
        <f>M25+N25+O25</f>
        <v>0</v>
      </c>
      <c r="Q25" s="912"/>
      <c r="R25" s="913"/>
      <c r="S25" s="491"/>
      <c r="T25" s="491"/>
      <c r="U25" s="491"/>
      <c r="V25" s="491"/>
      <c r="W25" s="491"/>
      <c r="X25" s="491"/>
      <c r="Y25" s="491"/>
      <c r="Z25" s="491"/>
      <c r="AA25" s="491"/>
      <c r="AB25" s="491"/>
      <c r="AC25" s="491"/>
      <c r="AD25" s="491"/>
      <c r="AE25" s="491"/>
      <c r="AF25" s="491"/>
      <c r="AG25" s="491"/>
      <c r="AH25" s="491"/>
      <c r="AI25" s="491"/>
      <c r="AJ25" s="491"/>
      <c r="AK25" s="491"/>
      <c r="AL25" s="491"/>
      <c r="AM25" s="491"/>
      <c r="AN25" s="491"/>
      <c r="AO25" s="491"/>
      <c r="AP25" s="491"/>
      <c r="AQ25" s="491"/>
      <c r="AR25" s="491"/>
      <c r="AS25" s="491"/>
      <c r="AT25" s="491"/>
      <c r="AU25" s="491"/>
      <c r="AV25" s="491"/>
      <c r="AW25" s="491"/>
      <c r="AX25" s="491"/>
      <c r="AY25" s="491"/>
      <c r="AZ25" s="491"/>
      <c r="BA25" s="491"/>
      <c r="BB25" s="491"/>
      <c r="BC25" s="491"/>
      <c r="BD25" s="491"/>
      <c r="BE25" s="491"/>
      <c r="BF25" s="491"/>
      <c r="BG25" s="491"/>
      <c r="BH25" s="491"/>
      <c r="BI25" s="491"/>
      <c r="BJ25" s="491"/>
      <c r="BK25" s="491"/>
      <c r="BL25" s="491"/>
      <c r="BM25" s="491"/>
      <c r="BN25" s="491"/>
      <c r="BO25" s="491"/>
      <c r="BP25" s="491"/>
      <c r="BQ25" s="491"/>
      <c r="BR25" s="491"/>
      <c r="BS25" s="491"/>
      <c r="BT25" s="491"/>
      <c r="BU25" s="491"/>
      <c r="BV25" s="491"/>
      <c r="BW25" s="491"/>
      <c r="BX25" s="491"/>
      <c r="BY25" s="491"/>
      <c r="BZ25" s="491"/>
      <c r="CA25" s="491"/>
      <c r="CB25" s="491"/>
      <c r="CC25" s="491"/>
      <c r="CD25" s="491"/>
      <c r="CE25" s="491"/>
      <c r="CF25" s="491"/>
    </row>
    <row r="26" spans="1:84" s="166" customFormat="1">
      <c r="A26" s="500"/>
      <c r="B26" s="883"/>
      <c r="C26" s="884"/>
      <c r="D26" s="884"/>
      <c r="E26" s="887"/>
      <c r="F26" s="887"/>
      <c r="G26" s="887"/>
      <c r="H26" s="762"/>
      <c r="I26" s="762"/>
      <c r="J26" s="762"/>
      <c r="K26" s="762"/>
      <c r="L26" s="762"/>
      <c r="M26" s="142">
        <f>SUM(H26:L26)</f>
        <v>0</v>
      </c>
      <c r="N26" s="890"/>
      <c r="O26" s="890"/>
      <c r="P26" s="552">
        <f>M26+N26+O26</f>
        <v>0</v>
      </c>
      <c r="Q26" s="912"/>
      <c r="R26" s="913"/>
      <c r="S26" s="491"/>
      <c r="T26" s="491"/>
      <c r="U26" s="491"/>
      <c r="V26" s="491"/>
      <c r="W26" s="491"/>
      <c r="X26" s="491"/>
      <c r="Y26" s="491"/>
      <c r="Z26" s="491"/>
      <c r="AA26" s="491"/>
      <c r="AB26" s="491"/>
      <c r="AC26" s="491"/>
      <c r="AD26" s="491"/>
      <c r="AE26" s="491"/>
      <c r="AF26" s="491"/>
      <c r="AG26" s="491"/>
      <c r="AH26" s="491"/>
      <c r="AI26" s="491"/>
      <c r="AJ26" s="491"/>
      <c r="AK26" s="491"/>
      <c r="AL26" s="491"/>
      <c r="AM26" s="491"/>
      <c r="AN26" s="491"/>
      <c r="AO26" s="491"/>
      <c r="AP26" s="491"/>
      <c r="AQ26" s="491"/>
      <c r="AR26" s="491"/>
      <c r="AS26" s="491"/>
      <c r="AT26" s="491"/>
      <c r="AU26" s="491"/>
      <c r="AV26" s="491"/>
      <c r="AW26" s="491"/>
      <c r="AX26" s="491"/>
      <c r="AY26" s="491"/>
      <c r="AZ26" s="491"/>
      <c r="BA26" s="491"/>
      <c r="BB26" s="491"/>
      <c r="BC26" s="491"/>
      <c r="BD26" s="491"/>
      <c r="BE26" s="491"/>
      <c r="BF26" s="491"/>
      <c r="BG26" s="491"/>
      <c r="BH26" s="491"/>
      <c r="BI26" s="491"/>
      <c r="BJ26" s="491"/>
      <c r="BK26" s="491"/>
      <c r="BL26" s="491"/>
      <c r="BM26" s="491"/>
      <c r="BN26" s="491"/>
      <c r="BO26" s="491"/>
      <c r="BP26" s="491"/>
      <c r="BQ26" s="491"/>
      <c r="BR26" s="491"/>
      <c r="BS26" s="491"/>
      <c r="BT26" s="491"/>
      <c r="BU26" s="491"/>
      <c r="BV26" s="491"/>
      <c r="BW26" s="491"/>
      <c r="BX26" s="491"/>
      <c r="BY26" s="491"/>
      <c r="BZ26" s="491"/>
      <c r="CA26" s="491"/>
      <c r="CB26" s="491"/>
      <c r="CC26" s="491"/>
      <c r="CD26" s="491"/>
      <c r="CE26" s="491"/>
      <c r="CF26" s="491"/>
    </row>
    <row r="27" spans="1:84" s="166" customFormat="1" ht="8.1" customHeight="1">
      <c r="A27" s="501"/>
      <c r="B27" s="504"/>
      <c r="C27" s="505"/>
      <c r="D27" s="505"/>
      <c r="E27" s="490"/>
      <c r="F27" s="490"/>
      <c r="G27" s="490"/>
      <c r="H27" s="506"/>
      <c r="I27" s="507"/>
      <c r="J27" s="506"/>
      <c r="K27" s="506"/>
      <c r="L27" s="506"/>
      <c r="M27" s="506"/>
      <c r="N27" s="506"/>
      <c r="O27" s="506"/>
      <c r="P27" s="506"/>
      <c r="Q27" s="508"/>
      <c r="R27" s="733"/>
      <c r="S27" s="491"/>
      <c r="T27" s="491"/>
      <c r="U27" s="491"/>
      <c r="V27" s="491"/>
      <c r="W27" s="491"/>
      <c r="X27" s="491"/>
      <c r="Y27" s="491"/>
      <c r="Z27" s="491"/>
      <c r="AA27" s="491"/>
      <c r="AB27" s="491"/>
      <c r="AC27" s="491"/>
      <c r="AD27" s="491"/>
      <c r="AE27" s="491"/>
      <c r="AF27" s="491"/>
      <c r="AG27" s="491"/>
      <c r="AH27" s="491"/>
      <c r="AI27" s="491"/>
      <c r="AJ27" s="491"/>
      <c r="AK27" s="491"/>
      <c r="AL27" s="491"/>
      <c r="AM27" s="491"/>
      <c r="AN27" s="491"/>
      <c r="AO27" s="491"/>
      <c r="AP27" s="491"/>
      <c r="AQ27" s="491"/>
      <c r="AR27" s="491"/>
      <c r="AS27" s="491"/>
      <c r="AT27" s="491"/>
      <c r="AU27" s="491"/>
      <c r="AV27" s="491"/>
      <c r="AW27" s="491"/>
      <c r="AX27" s="491"/>
      <c r="AY27" s="491"/>
      <c r="AZ27" s="491"/>
      <c r="BA27" s="491"/>
      <c r="BB27" s="491"/>
      <c r="BC27" s="491"/>
      <c r="BD27" s="491"/>
      <c r="BE27" s="491"/>
      <c r="BF27" s="491"/>
      <c r="BG27" s="491"/>
      <c r="BH27" s="491"/>
      <c r="BI27" s="491"/>
      <c r="BJ27" s="491"/>
      <c r="BK27" s="491"/>
      <c r="BL27" s="491"/>
      <c r="BM27" s="491"/>
      <c r="BN27" s="491"/>
      <c r="BO27" s="491"/>
      <c r="BP27" s="491"/>
      <c r="BQ27" s="491"/>
      <c r="BR27" s="491"/>
      <c r="BS27" s="491"/>
      <c r="BT27" s="491"/>
      <c r="BU27" s="491"/>
      <c r="BV27" s="491"/>
      <c r="BW27" s="491"/>
      <c r="BX27" s="491"/>
      <c r="BY27" s="491"/>
      <c r="BZ27" s="491"/>
      <c r="CA27" s="491"/>
      <c r="CB27" s="491"/>
      <c r="CC27" s="491"/>
      <c r="CD27" s="491"/>
      <c r="CE27" s="491"/>
      <c r="CF27" s="491"/>
    </row>
    <row r="28" spans="1:84" s="166" customFormat="1" ht="13.5" thickBot="1">
      <c r="A28" s="502"/>
      <c r="B28" s="504"/>
      <c r="C28" s="505"/>
      <c r="D28" s="490"/>
      <c r="E28" s="509"/>
      <c r="F28" s="1089" t="s">
        <v>25</v>
      </c>
      <c r="G28" s="1090"/>
      <c r="H28" s="510">
        <f t="shared" ref="H28:P28" si="0">SUM(H23:H26)</f>
        <v>0</v>
      </c>
      <c r="I28" s="510">
        <f t="shared" si="0"/>
        <v>0</v>
      </c>
      <c r="J28" s="510">
        <f t="shared" si="0"/>
        <v>0</v>
      </c>
      <c r="K28" s="510">
        <f t="shared" si="0"/>
        <v>0</v>
      </c>
      <c r="L28" s="510">
        <f t="shared" si="0"/>
        <v>0</v>
      </c>
      <c r="M28" s="511">
        <f t="shared" si="0"/>
        <v>0</v>
      </c>
      <c r="N28" s="510">
        <f t="shared" si="0"/>
        <v>0</v>
      </c>
      <c r="O28" s="510">
        <f t="shared" si="0"/>
        <v>0</v>
      </c>
      <c r="P28" s="511">
        <f t="shared" si="0"/>
        <v>0</v>
      </c>
      <c r="Q28" s="490"/>
      <c r="R28" s="512"/>
      <c r="S28" s="490"/>
      <c r="T28" s="491"/>
      <c r="U28" s="491"/>
      <c r="V28" s="491"/>
      <c r="W28" s="491"/>
      <c r="X28" s="491"/>
      <c r="Y28" s="491"/>
      <c r="Z28" s="491"/>
      <c r="AA28" s="491"/>
      <c r="AB28" s="491"/>
      <c r="AC28" s="491"/>
      <c r="AD28" s="491"/>
      <c r="AE28" s="491"/>
      <c r="AF28" s="491"/>
      <c r="AG28" s="491"/>
      <c r="AH28" s="491"/>
      <c r="AI28" s="491"/>
      <c r="AJ28" s="491"/>
      <c r="AK28" s="491"/>
      <c r="AL28" s="491"/>
      <c r="AM28" s="491"/>
      <c r="AN28" s="491"/>
      <c r="AO28" s="491"/>
      <c r="AP28" s="491"/>
      <c r="AQ28" s="491"/>
      <c r="AR28" s="491"/>
      <c r="AS28" s="491"/>
      <c r="AT28" s="491"/>
      <c r="AU28" s="491"/>
      <c r="AV28" s="491"/>
      <c r="AW28" s="491"/>
      <c r="AX28" s="491"/>
      <c r="AY28" s="491"/>
      <c r="AZ28" s="491"/>
      <c r="BA28" s="491"/>
      <c r="BB28" s="491"/>
      <c r="BC28" s="491"/>
      <c r="BD28" s="491"/>
      <c r="BE28" s="491"/>
      <c r="BF28" s="491"/>
      <c r="BG28" s="491"/>
      <c r="BH28" s="491"/>
      <c r="BI28" s="491"/>
      <c r="BJ28" s="491"/>
      <c r="BK28" s="491"/>
      <c r="BL28" s="491"/>
      <c r="BM28" s="491"/>
      <c r="BN28" s="491"/>
      <c r="BO28" s="491"/>
      <c r="BP28" s="491"/>
      <c r="BQ28" s="491"/>
      <c r="BR28" s="491"/>
      <c r="BS28" s="491"/>
      <c r="BT28" s="491"/>
      <c r="BU28" s="491"/>
      <c r="BV28" s="491"/>
      <c r="BW28" s="491"/>
      <c r="BX28" s="491"/>
      <c r="BY28" s="491"/>
      <c r="BZ28" s="491"/>
      <c r="CA28" s="491"/>
      <c r="CB28" s="491"/>
      <c r="CC28" s="491"/>
      <c r="CD28" s="491"/>
      <c r="CE28" s="491"/>
      <c r="CF28" s="491"/>
    </row>
    <row r="29" spans="1:84" s="166" customFormat="1" ht="9" customHeight="1" thickTop="1">
      <c r="A29" s="503"/>
      <c r="B29" s="490"/>
      <c r="C29" s="490"/>
      <c r="D29" s="490"/>
      <c r="E29" s="490"/>
      <c r="F29" s="490"/>
      <c r="G29" s="490"/>
      <c r="H29" s="490"/>
      <c r="I29" s="490"/>
      <c r="J29" s="490"/>
      <c r="K29" s="490"/>
      <c r="L29" s="490"/>
      <c r="M29" s="490"/>
      <c r="N29" s="490"/>
      <c r="O29" s="513"/>
      <c r="P29" s="513"/>
      <c r="Q29" s="513"/>
      <c r="R29" s="512"/>
      <c r="S29" s="490"/>
      <c r="T29" s="491"/>
      <c r="U29" s="491"/>
      <c r="V29" s="491"/>
      <c r="W29" s="491"/>
      <c r="X29" s="491"/>
      <c r="Y29" s="491"/>
      <c r="Z29" s="491"/>
      <c r="AA29" s="491"/>
      <c r="AB29" s="491"/>
      <c r="AC29" s="491"/>
      <c r="AD29" s="491"/>
      <c r="AE29" s="491"/>
      <c r="AF29" s="491"/>
      <c r="AG29" s="491"/>
      <c r="AH29" s="491"/>
      <c r="AI29" s="491"/>
      <c r="AJ29" s="491"/>
      <c r="AK29" s="491"/>
      <c r="AL29" s="491"/>
      <c r="AM29" s="491"/>
      <c r="AN29" s="491"/>
      <c r="AO29" s="491"/>
      <c r="AP29" s="491"/>
      <c r="AQ29" s="491"/>
      <c r="AR29" s="491"/>
      <c r="AS29" s="491"/>
      <c r="AT29" s="491"/>
      <c r="AU29" s="491"/>
      <c r="AV29" s="491"/>
      <c r="AW29" s="491"/>
      <c r="AX29" s="491"/>
      <c r="AY29" s="491"/>
      <c r="AZ29" s="491"/>
      <c r="BA29" s="491"/>
      <c r="BB29" s="491"/>
      <c r="BC29" s="491"/>
      <c r="BD29" s="491"/>
      <c r="BE29" s="491"/>
      <c r="BF29" s="491"/>
      <c r="BG29" s="491"/>
      <c r="BH29" s="491"/>
      <c r="BI29" s="491"/>
      <c r="BJ29" s="491"/>
      <c r="BK29" s="491"/>
      <c r="BL29" s="491"/>
      <c r="BM29" s="491"/>
      <c r="BN29" s="491"/>
      <c r="BO29" s="491"/>
      <c r="BP29" s="491"/>
      <c r="BQ29" s="491"/>
      <c r="BR29" s="491"/>
      <c r="BS29" s="491"/>
      <c r="BT29" s="491"/>
      <c r="BU29" s="491"/>
      <c r="BV29" s="491"/>
      <c r="BW29" s="491"/>
      <c r="BX29" s="491"/>
      <c r="BY29" s="491"/>
      <c r="BZ29" s="491"/>
      <c r="CA29" s="491"/>
      <c r="CB29" s="491"/>
      <c r="CC29" s="491"/>
      <c r="CD29" s="491"/>
      <c r="CE29" s="491"/>
      <c r="CF29" s="491"/>
    </row>
    <row r="30" spans="1:84" ht="18">
      <c r="A30" s="771" t="s">
        <v>127</v>
      </c>
      <c r="B30" s="606"/>
      <c r="C30" s="606"/>
      <c r="D30" s="606"/>
      <c r="E30" s="606"/>
      <c r="F30" s="606"/>
      <c r="G30" s="606"/>
      <c r="H30" s="606"/>
      <c r="I30" s="606"/>
      <c r="J30" s="606"/>
      <c r="K30" s="606"/>
      <c r="L30" s="606"/>
      <c r="M30" s="772"/>
      <c r="R30" s="313"/>
      <c r="S30" s="313"/>
    </row>
    <row r="31" spans="1:84" ht="9" customHeight="1">
      <c r="A31" s="514"/>
      <c r="B31" s="313"/>
      <c r="C31" s="313"/>
      <c r="D31" s="313"/>
      <c r="E31" s="313"/>
      <c r="F31" s="313"/>
      <c r="G31" s="313"/>
      <c r="H31" s="313"/>
      <c r="I31" s="313"/>
      <c r="J31" s="313"/>
      <c r="K31" s="313"/>
      <c r="L31" s="313"/>
      <c r="M31" s="316"/>
    </row>
    <row r="32" spans="1:84" ht="18" customHeight="1">
      <c r="A32" s="980" t="s">
        <v>29</v>
      </c>
      <c r="B32" s="981"/>
      <c r="C32" s="981"/>
      <c r="D32" s="981"/>
      <c r="E32" s="982"/>
      <c r="F32" s="313"/>
      <c r="G32" s="313"/>
      <c r="H32" s="313"/>
      <c r="I32" s="313"/>
      <c r="J32" s="313"/>
      <c r="K32" s="313"/>
      <c r="L32" s="313"/>
      <c r="M32" s="316"/>
    </row>
    <row r="33" spans="1:84" ht="15">
      <c r="A33" s="515"/>
      <c r="B33" s="983" t="s">
        <v>30</v>
      </c>
      <c r="C33" s="983"/>
      <c r="D33" s="983"/>
      <c r="E33" s="983"/>
      <c r="F33" s="983"/>
      <c r="G33" s="806" t="s">
        <v>232</v>
      </c>
      <c r="H33" s="983" t="s">
        <v>103</v>
      </c>
      <c r="I33" s="983"/>
      <c r="J33" s="983"/>
      <c r="K33" s="983"/>
      <c r="L33" s="995"/>
      <c r="M33" s="1091"/>
    </row>
    <row r="34" spans="1:84" ht="33.75">
      <c r="A34" s="515"/>
      <c r="B34" s="786" t="s">
        <v>214</v>
      </c>
      <c r="C34" s="984" t="s">
        <v>215</v>
      </c>
      <c r="D34" s="985"/>
      <c r="E34" s="985"/>
      <c r="F34" s="986"/>
      <c r="G34" s="776" t="s">
        <v>79</v>
      </c>
      <c r="H34" s="783" t="s">
        <v>105</v>
      </c>
      <c r="I34" s="783" t="s">
        <v>208</v>
      </c>
      <c r="J34" s="783" t="s">
        <v>207</v>
      </c>
      <c r="K34" s="776" t="s">
        <v>21</v>
      </c>
      <c r="L34" s="776" t="s">
        <v>22</v>
      </c>
      <c r="M34" s="788" t="s">
        <v>23</v>
      </c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13"/>
      <c r="AF34" s="313"/>
      <c r="AG34" s="313"/>
      <c r="AH34" s="313"/>
      <c r="AI34" s="313"/>
      <c r="AJ34" s="313"/>
      <c r="AK34" s="313"/>
      <c r="AL34" s="313"/>
      <c r="AM34" s="313"/>
      <c r="AN34" s="313"/>
      <c r="AO34" s="313"/>
      <c r="AP34" s="313"/>
      <c r="AQ34" s="313"/>
      <c r="AR34" s="313"/>
      <c r="AS34" s="313"/>
      <c r="AT34" s="313"/>
      <c r="AU34" s="313"/>
      <c r="AV34" s="313"/>
      <c r="AW34" s="313"/>
      <c r="AX34" s="313"/>
    </row>
    <row r="35" spans="1:84">
      <c r="A35" s="515"/>
      <c r="B35" s="789"/>
      <c r="C35" s="987"/>
      <c r="D35" s="988"/>
      <c r="E35" s="988"/>
      <c r="F35" s="989"/>
      <c r="G35" s="793"/>
      <c r="H35" s="792"/>
      <c r="I35" s="792"/>
      <c r="J35" s="792"/>
      <c r="K35" s="793"/>
      <c r="L35" s="794" t="s">
        <v>364</v>
      </c>
      <c r="M35" s="795" t="s">
        <v>364</v>
      </c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13"/>
      <c r="Y35" s="313"/>
      <c r="Z35" s="313"/>
      <c r="AA35" s="313"/>
      <c r="AB35" s="313"/>
      <c r="AC35" s="313"/>
      <c r="AD35" s="313"/>
      <c r="AE35" s="313"/>
      <c r="AF35" s="313"/>
      <c r="AG35" s="313"/>
      <c r="AH35" s="313"/>
      <c r="AI35" s="313"/>
      <c r="AJ35" s="313"/>
      <c r="AK35" s="313"/>
      <c r="AL35" s="313"/>
      <c r="AM35" s="313"/>
      <c r="AN35" s="313"/>
      <c r="AO35" s="313"/>
      <c r="AP35" s="313"/>
      <c r="AQ35" s="313"/>
      <c r="AR35" s="313"/>
      <c r="AS35" s="313"/>
      <c r="AT35" s="313"/>
      <c r="AU35" s="313"/>
      <c r="AV35" s="313"/>
      <c r="AW35" s="313"/>
      <c r="AX35" s="313"/>
    </row>
    <row r="36" spans="1:84" s="81" customFormat="1">
      <c r="A36" s="516"/>
      <c r="B36" s="891"/>
      <c r="C36" s="1093" t="s">
        <v>468</v>
      </c>
      <c r="D36" s="1094"/>
      <c r="E36" s="1094"/>
      <c r="F36" s="1095"/>
      <c r="G36" s="750"/>
      <c r="H36" s="762"/>
      <c r="I36" s="762"/>
      <c r="J36" s="762"/>
      <c r="K36" s="110">
        <f>SUM(H36:J36)</f>
        <v>0</v>
      </c>
      <c r="L36" s="909"/>
      <c r="M36" s="911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308"/>
      <c r="BB36" s="308"/>
      <c r="BC36" s="308"/>
      <c r="BD36" s="308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8"/>
      <c r="BS36" s="308"/>
      <c r="BT36" s="308"/>
      <c r="BU36" s="308"/>
      <c r="BV36" s="308"/>
      <c r="BW36" s="308"/>
      <c r="BX36" s="308"/>
      <c r="BY36" s="308"/>
      <c r="BZ36" s="308"/>
      <c r="CA36" s="308"/>
      <c r="CB36" s="308"/>
      <c r="CC36" s="308"/>
      <c r="CD36" s="308"/>
      <c r="CE36" s="308"/>
      <c r="CF36" s="308"/>
    </row>
    <row r="37" spans="1:84" s="81" customFormat="1">
      <c r="A37" s="516"/>
      <c r="B37" s="891"/>
      <c r="C37" s="893" t="s">
        <v>469</v>
      </c>
      <c r="D37" s="894"/>
      <c r="E37" s="894"/>
      <c r="F37" s="895"/>
      <c r="G37" s="750"/>
      <c r="H37" s="762"/>
      <c r="I37" s="762"/>
      <c r="J37" s="762"/>
      <c r="K37" s="110">
        <f t="shared" ref="K37:K42" si="1">SUM(H37:J37)</f>
        <v>0</v>
      </c>
      <c r="L37" s="909"/>
      <c r="M37" s="911"/>
      <c r="N37" s="308"/>
      <c r="O37" s="308"/>
      <c r="P37" s="308"/>
      <c r="Q37" s="308"/>
      <c r="R37" s="308"/>
      <c r="S37" s="308"/>
      <c r="T37" s="308"/>
      <c r="U37" s="308"/>
      <c r="V37" s="308"/>
      <c r="W37" s="308"/>
      <c r="X37" s="308"/>
      <c r="Y37" s="308"/>
      <c r="Z37" s="308"/>
      <c r="AA37" s="308"/>
      <c r="AB37" s="308"/>
      <c r="AC37" s="308"/>
      <c r="AD37" s="308"/>
      <c r="AE37" s="308"/>
      <c r="AF37" s="308"/>
      <c r="AG37" s="308"/>
      <c r="AH37" s="308"/>
      <c r="AI37" s="308"/>
      <c r="AJ37" s="308"/>
      <c r="AK37" s="308"/>
      <c r="AL37" s="308"/>
      <c r="AM37" s="308"/>
      <c r="AN37" s="308"/>
      <c r="AO37" s="308"/>
      <c r="AP37" s="308"/>
      <c r="AQ37" s="308"/>
      <c r="AR37" s="308"/>
      <c r="AS37" s="308"/>
      <c r="AT37" s="308"/>
      <c r="AU37" s="308"/>
      <c r="AV37" s="308"/>
      <c r="AW37" s="308"/>
      <c r="AX37" s="308"/>
      <c r="AY37" s="308"/>
      <c r="AZ37" s="308"/>
      <c r="BA37" s="308"/>
      <c r="BB37" s="308"/>
      <c r="BC37" s="308"/>
      <c r="BD37" s="308"/>
      <c r="BE37" s="308"/>
      <c r="BF37" s="308"/>
      <c r="BG37" s="308"/>
      <c r="BH37" s="308"/>
      <c r="BI37" s="308"/>
      <c r="BJ37" s="308"/>
      <c r="BK37" s="308"/>
      <c r="BL37" s="308"/>
      <c r="BM37" s="308"/>
      <c r="BN37" s="308"/>
      <c r="BO37" s="308"/>
      <c r="BP37" s="308"/>
      <c r="BQ37" s="308"/>
      <c r="BR37" s="308"/>
      <c r="BS37" s="308"/>
      <c r="BT37" s="308"/>
      <c r="BU37" s="308"/>
      <c r="BV37" s="308"/>
      <c r="BW37" s="308"/>
      <c r="BX37" s="308"/>
      <c r="BY37" s="308"/>
      <c r="BZ37" s="308"/>
      <c r="CA37" s="308"/>
      <c r="CB37" s="308"/>
      <c r="CC37" s="308"/>
      <c r="CD37" s="308"/>
      <c r="CE37" s="308"/>
      <c r="CF37" s="308"/>
    </row>
    <row r="38" spans="1:84" s="81" customFormat="1">
      <c r="A38" s="516"/>
      <c r="B38" s="891"/>
      <c r="C38" s="893" t="s">
        <v>470</v>
      </c>
      <c r="D38" s="894"/>
      <c r="E38" s="894"/>
      <c r="F38" s="895"/>
      <c r="G38" s="750"/>
      <c r="H38" s="762"/>
      <c r="I38" s="762"/>
      <c r="J38" s="762"/>
      <c r="K38" s="110">
        <f t="shared" si="1"/>
        <v>0</v>
      </c>
      <c r="L38" s="909"/>
      <c r="M38" s="911"/>
      <c r="N38" s="308"/>
      <c r="O38" s="308"/>
      <c r="P38" s="308"/>
      <c r="Q38" s="308"/>
      <c r="R38" s="308"/>
      <c r="S38" s="308"/>
      <c r="T38" s="308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  <c r="AE38" s="308"/>
      <c r="AF38" s="308"/>
      <c r="AG38" s="308"/>
      <c r="AH38" s="308"/>
      <c r="AI38" s="308"/>
      <c r="AJ38" s="308"/>
      <c r="AK38" s="308"/>
      <c r="AL38" s="308"/>
      <c r="AM38" s="308"/>
      <c r="AN38" s="308"/>
      <c r="AO38" s="308"/>
      <c r="AP38" s="308"/>
      <c r="AQ38" s="308"/>
      <c r="AR38" s="308"/>
      <c r="AS38" s="308"/>
      <c r="AT38" s="308"/>
      <c r="AU38" s="308"/>
      <c r="AV38" s="308"/>
      <c r="AW38" s="308"/>
      <c r="AX38" s="308"/>
      <c r="AY38" s="308"/>
      <c r="AZ38" s="308"/>
      <c r="BA38" s="308"/>
      <c r="BB38" s="308"/>
      <c r="BC38" s="308"/>
      <c r="BD38" s="308"/>
      <c r="BE38" s="308"/>
      <c r="BF38" s="308"/>
      <c r="BG38" s="308"/>
      <c r="BH38" s="308"/>
      <c r="BI38" s="308"/>
      <c r="BJ38" s="308"/>
      <c r="BK38" s="308"/>
      <c r="BL38" s="308"/>
      <c r="BM38" s="308"/>
      <c r="BN38" s="308"/>
      <c r="BO38" s="308"/>
      <c r="BP38" s="308"/>
      <c r="BQ38" s="308"/>
      <c r="BR38" s="308"/>
      <c r="BS38" s="308"/>
      <c r="BT38" s="308"/>
      <c r="BU38" s="308"/>
      <c r="BV38" s="308"/>
      <c r="BW38" s="308"/>
      <c r="BX38" s="308"/>
      <c r="BY38" s="308"/>
      <c r="BZ38" s="308"/>
      <c r="CA38" s="308"/>
      <c r="CB38" s="308"/>
      <c r="CC38" s="308"/>
      <c r="CD38" s="308"/>
      <c r="CE38" s="308"/>
      <c r="CF38" s="308"/>
    </row>
    <row r="39" spans="1:84" s="81" customFormat="1">
      <c r="A39" s="516"/>
      <c r="B39" s="891"/>
      <c r="C39" s="893" t="s">
        <v>471</v>
      </c>
      <c r="D39" s="894"/>
      <c r="E39" s="894"/>
      <c r="F39" s="895"/>
      <c r="G39" s="750"/>
      <c r="H39" s="762"/>
      <c r="I39" s="762"/>
      <c r="J39" s="762"/>
      <c r="K39" s="110">
        <f t="shared" si="1"/>
        <v>0</v>
      </c>
      <c r="L39" s="909"/>
      <c r="M39" s="911"/>
      <c r="N39" s="308"/>
      <c r="O39" s="308"/>
      <c r="P39" s="308"/>
      <c r="Q39" s="308"/>
      <c r="R39" s="308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08"/>
      <c r="AF39" s="308"/>
      <c r="AG39" s="308"/>
      <c r="AH39" s="308"/>
      <c r="AI39" s="308"/>
      <c r="AJ39" s="308"/>
      <c r="AK39" s="308"/>
      <c r="AL39" s="308"/>
      <c r="AM39" s="308"/>
      <c r="AN39" s="308"/>
      <c r="AO39" s="308"/>
      <c r="AP39" s="308"/>
      <c r="AQ39" s="308"/>
      <c r="AR39" s="308"/>
      <c r="AS39" s="308"/>
      <c r="AT39" s="308"/>
      <c r="AU39" s="308"/>
      <c r="AV39" s="308"/>
      <c r="AW39" s="308"/>
      <c r="AX39" s="308"/>
      <c r="AY39" s="308"/>
      <c r="AZ39" s="308"/>
      <c r="BA39" s="308"/>
      <c r="BB39" s="308"/>
      <c r="BC39" s="308"/>
      <c r="BD39" s="308"/>
      <c r="BE39" s="308"/>
      <c r="BF39" s="308"/>
      <c r="BG39" s="308"/>
      <c r="BH39" s="308"/>
      <c r="BI39" s="308"/>
      <c r="BJ39" s="308"/>
      <c r="BK39" s="308"/>
      <c r="BL39" s="308"/>
      <c r="BM39" s="308"/>
      <c r="BN39" s="308"/>
      <c r="BO39" s="308"/>
      <c r="BP39" s="308"/>
      <c r="BQ39" s="308"/>
      <c r="BR39" s="308"/>
      <c r="BS39" s="308"/>
      <c r="BT39" s="308"/>
      <c r="BU39" s="308"/>
      <c r="BV39" s="308"/>
      <c r="BW39" s="308"/>
      <c r="BX39" s="308"/>
      <c r="BY39" s="308"/>
      <c r="BZ39" s="308"/>
      <c r="CA39" s="308"/>
      <c r="CB39" s="308"/>
      <c r="CC39" s="308"/>
      <c r="CD39" s="308"/>
      <c r="CE39" s="308"/>
      <c r="CF39" s="308"/>
    </row>
    <row r="40" spans="1:84" s="81" customFormat="1">
      <c r="A40" s="516"/>
      <c r="B40" s="891"/>
      <c r="C40" s="893" t="s">
        <v>472</v>
      </c>
      <c r="D40" s="894"/>
      <c r="E40" s="894"/>
      <c r="F40" s="895"/>
      <c r="G40" s="750"/>
      <c r="H40" s="762"/>
      <c r="I40" s="762"/>
      <c r="J40" s="762"/>
      <c r="K40" s="110">
        <f t="shared" si="1"/>
        <v>0</v>
      </c>
      <c r="L40" s="909"/>
      <c r="M40" s="911"/>
      <c r="N40" s="308"/>
      <c r="O40" s="308"/>
      <c r="P40" s="308"/>
      <c r="Q40" s="308"/>
      <c r="R40" s="308"/>
      <c r="S40" s="308"/>
      <c r="T40" s="308"/>
      <c r="U40" s="308"/>
      <c r="V40" s="308"/>
      <c r="W40" s="308"/>
      <c r="X40" s="308"/>
      <c r="Y40" s="308"/>
      <c r="Z40" s="308"/>
      <c r="AA40" s="308"/>
      <c r="AB40" s="308"/>
      <c r="AC40" s="308"/>
      <c r="AD40" s="308"/>
      <c r="AE40" s="308"/>
      <c r="AF40" s="308"/>
      <c r="AG40" s="308"/>
      <c r="AH40" s="308"/>
      <c r="AI40" s="308"/>
      <c r="AJ40" s="308"/>
      <c r="AK40" s="308"/>
      <c r="AL40" s="308"/>
      <c r="AM40" s="308"/>
      <c r="AN40" s="308"/>
      <c r="AO40" s="308"/>
      <c r="AP40" s="308"/>
      <c r="AQ40" s="308"/>
      <c r="AR40" s="308"/>
      <c r="AS40" s="308"/>
      <c r="AT40" s="308"/>
      <c r="AU40" s="308"/>
      <c r="AV40" s="308"/>
      <c r="AW40" s="308"/>
      <c r="AX40" s="308"/>
      <c r="AY40" s="308"/>
      <c r="AZ40" s="308"/>
      <c r="BA40" s="308"/>
      <c r="BB40" s="308"/>
      <c r="BC40" s="308"/>
      <c r="BD40" s="308"/>
      <c r="BE40" s="308"/>
      <c r="BF40" s="308"/>
      <c r="BG40" s="308"/>
      <c r="BH40" s="308"/>
      <c r="BI40" s="308"/>
      <c r="BJ40" s="308"/>
      <c r="BK40" s="308"/>
      <c r="BL40" s="308"/>
      <c r="BM40" s="308"/>
      <c r="BN40" s="308"/>
      <c r="BO40" s="308"/>
      <c r="BP40" s="308"/>
      <c r="BQ40" s="308"/>
      <c r="BR40" s="308"/>
      <c r="BS40" s="308"/>
      <c r="BT40" s="308"/>
      <c r="BU40" s="308"/>
      <c r="BV40" s="308"/>
      <c r="BW40" s="308"/>
      <c r="BX40" s="308"/>
      <c r="BY40" s="308"/>
      <c r="BZ40" s="308"/>
      <c r="CA40" s="308"/>
      <c r="CB40" s="308"/>
      <c r="CC40" s="308"/>
      <c r="CD40" s="308"/>
      <c r="CE40" s="308"/>
      <c r="CF40" s="308"/>
    </row>
    <row r="41" spans="1:84" s="81" customFormat="1">
      <c r="A41" s="516"/>
      <c r="B41" s="891"/>
      <c r="C41" s="893" t="s">
        <v>473</v>
      </c>
      <c r="D41" s="894"/>
      <c r="E41" s="894"/>
      <c r="F41" s="895"/>
      <c r="G41" s="750"/>
      <c r="H41" s="762"/>
      <c r="I41" s="762"/>
      <c r="J41" s="762"/>
      <c r="K41" s="110">
        <f t="shared" si="1"/>
        <v>0</v>
      </c>
      <c r="L41" s="909"/>
      <c r="M41" s="911"/>
      <c r="N41" s="308"/>
      <c r="O41" s="308"/>
      <c r="P41" s="308"/>
      <c r="Q41" s="308"/>
      <c r="R41" s="308"/>
      <c r="S41" s="308"/>
      <c r="T41" s="308"/>
      <c r="U41" s="308"/>
      <c r="V41" s="308"/>
      <c r="W41" s="308"/>
      <c r="X41" s="308"/>
      <c r="Y41" s="308"/>
      <c r="Z41" s="308"/>
      <c r="AA41" s="308"/>
      <c r="AB41" s="308"/>
      <c r="AC41" s="308"/>
      <c r="AD41" s="308"/>
      <c r="AE41" s="308"/>
      <c r="AF41" s="308"/>
      <c r="AG41" s="308"/>
      <c r="AH41" s="308"/>
      <c r="AI41" s="308"/>
      <c r="AJ41" s="308"/>
      <c r="AK41" s="308"/>
      <c r="AL41" s="308"/>
      <c r="AM41" s="308"/>
      <c r="AN41" s="308"/>
      <c r="AO41" s="308"/>
      <c r="AP41" s="308"/>
      <c r="AQ41" s="308"/>
      <c r="AR41" s="308"/>
      <c r="AS41" s="308"/>
      <c r="AT41" s="308"/>
      <c r="AU41" s="308"/>
      <c r="AV41" s="308"/>
      <c r="AW41" s="308"/>
      <c r="AX41" s="308"/>
      <c r="AY41" s="308"/>
      <c r="AZ41" s="308"/>
      <c r="BA41" s="308"/>
      <c r="BB41" s="308"/>
      <c r="BC41" s="308"/>
      <c r="BD41" s="308"/>
      <c r="BE41" s="308"/>
      <c r="BF41" s="308"/>
      <c r="BG41" s="308"/>
      <c r="BH41" s="308"/>
      <c r="BI41" s="308"/>
      <c r="BJ41" s="308"/>
      <c r="BK41" s="308"/>
      <c r="BL41" s="308"/>
      <c r="BM41" s="308"/>
      <c r="BN41" s="308"/>
      <c r="BO41" s="308"/>
      <c r="BP41" s="308"/>
      <c r="BQ41" s="308"/>
      <c r="BR41" s="308"/>
      <c r="BS41" s="308"/>
      <c r="BT41" s="308"/>
      <c r="BU41" s="308"/>
      <c r="BV41" s="308"/>
      <c r="BW41" s="308"/>
      <c r="BX41" s="308"/>
      <c r="BY41" s="308"/>
      <c r="BZ41" s="308"/>
      <c r="CA41" s="308"/>
      <c r="CB41" s="308"/>
      <c r="CC41" s="308"/>
      <c r="CD41" s="308"/>
      <c r="CE41" s="308"/>
      <c r="CF41" s="308"/>
    </row>
    <row r="42" spans="1:84" s="81" customFormat="1">
      <c r="A42" s="516"/>
      <c r="B42" s="891"/>
      <c r="C42" s="893" t="s">
        <v>474</v>
      </c>
      <c r="D42" s="894"/>
      <c r="E42" s="894"/>
      <c r="F42" s="895"/>
      <c r="G42" s="750"/>
      <c r="H42" s="762"/>
      <c r="I42" s="762"/>
      <c r="J42" s="762"/>
      <c r="K42" s="110">
        <f t="shared" si="1"/>
        <v>0</v>
      </c>
      <c r="L42" s="909"/>
      <c r="M42" s="911"/>
      <c r="N42" s="308"/>
      <c r="O42" s="308"/>
      <c r="P42" s="308"/>
      <c r="Q42" s="308"/>
      <c r="R42" s="308"/>
      <c r="S42" s="308"/>
      <c r="T42" s="308"/>
      <c r="U42" s="308"/>
      <c r="V42" s="308"/>
      <c r="W42" s="308"/>
      <c r="X42" s="308"/>
      <c r="Y42" s="308"/>
      <c r="Z42" s="308"/>
      <c r="AA42" s="308"/>
      <c r="AB42" s="308"/>
      <c r="AC42" s="308"/>
      <c r="AD42" s="308"/>
      <c r="AE42" s="308"/>
      <c r="AF42" s="308"/>
      <c r="AG42" s="308"/>
      <c r="AH42" s="308"/>
      <c r="AI42" s="308"/>
      <c r="AJ42" s="308"/>
      <c r="AK42" s="308"/>
      <c r="AL42" s="308"/>
      <c r="AM42" s="308"/>
      <c r="AN42" s="308"/>
      <c r="AO42" s="308"/>
      <c r="AP42" s="308"/>
      <c r="AQ42" s="308"/>
      <c r="AR42" s="308"/>
      <c r="AS42" s="308"/>
      <c r="AT42" s="308"/>
      <c r="AU42" s="308"/>
      <c r="AV42" s="308"/>
      <c r="AW42" s="308"/>
      <c r="AX42" s="308"/>
      <c r="AY42" s="308"/>
      <c r="AZ42" s="308"/>
      <c r="BA42" s="308"/>
      <c r="BB42" s="308"/>
      <c r="BC42" s="308"/>
      <c r="BD42" s="308"/>
      <c r="BE42" s="308"/>
      <c r="BF42" s="308"/>
      <c r="BG42" s="308"/>
      <c r="BH42" s="308"/>
      <c r="BI42" s="308"/>
      <c r="BJ42" s="308"/>
      <c r="BK42" s="308"/>
      <c r="BL42" s="308"/>
      <c r="BM42" s="308"/>
      <c r="BN42" s="308"/>
      <c r="BO42" s="308"/>
      <c r="BP42" s="308"/>
      <c r="BQ42" s="308"/>
      <c r="BR42" s="308"/>
      <c r="BS42" s="308"/>
      <c r="BT42" s="308"/>
      <c r="BU42" s="308"/>
      <c r="BV42" s="308"/>
      <c r="BW42" s="308"/>
      <c r="BX42" s="308"/>
      <c r="BY42" s="308"/>
      <c r="BZ42" s="308"/>
      <c r="CA42" s="308"/>
      <c r="CB42" s="308"/>
      <c r="CC42" s="308"/>
      <c r="CD42" s="308"/>
      <c r="CE42" s="308"/>
      <c r="CF42" s="308"/>
    </row>
    <row r="43" spans="1:84" s="81" customFormat="1">
      <c r="A43" s="517"/>
      <c r="B43" s="892"/>
      <c r="C43" s="1093" t="s">
        <v>475</v>
      </c>
      <c r="D43" s="1094"/>
      <c r="E43" s="1094"/>
      <c r="F43" s="1095"/>
      <c r="G43" s="750"/>
      <c r="H43" s="762"/>
      <c r="I43" s="762"/>
      <c r="J43" s="762"/>
      <c r="K43" s="110">
        <f>SUM(H43:J43)</f>
        <v>0</v>
      </c>
      <c r="L43" s="909"/>
      <c r="M43" s="911"/>
      <c r="N43" s="308"/>
      <c r="O43" s="308"/>
      <c r="P43" s="308"/>
      <c r="Q43" s="308"/>
      <c r="R43" s="308"/>
      <c r="S43" s="308"/>
      <c r="T43" s="308"/>
      <c r="U43" s="308"/>
      <c r="V43" s="308"/>
      <c r="W43" s="308"/>
      <c r="X43" s="308"/>
      <c r="Y43" s="308"/>
      <c r="Z43" s="308"/>
      <c r="AA43" s="308"/>
      <c r="AB43" s="308"/>
      <c r="AC43" s="308"/>
      <c r="AD43" s="308"/>
      <c r="AE43" s="308"/>
      <c r="AF43" s="308"/>
      <c r="AG43" s="308"/>
      <c r="AH43" s="308"/>
      <c r="AI43" s="308"/>
      <c r="AJ43" s="308"/>
      <c r="AK43" s="308"/>
      <c r="AL43" s="308"/>
      <c r="AM43" s="308"/>
      <c r="AN43" s="308"/>
      <c r="AO43" s="308"/>
      <c r="AP43" s="308"/>
      <c r="AQ43" s="308"/>
      <c r="AR43" s="308"/>
      <c r="AS43" s="308"/>
      <c r="AT43" s="308"/>
      <c r="AU43" s="308"/>
      <c r="AV43" s="308"/>
      <c r="AW43" s="308"/>
      <c r="AX43" s="308"/>
      <c r="AY43" s="308"/>
      <c r="AZ43" s="308"/>
      <c r="BA43" s="308"/>
      <c r="BB43" s="308"/>
      <c r="BC43" s="308"/>
      <c r="BD43" s="308"/>
      <c r="BE43" s="308"/>
      <c r="BF43" s="308"/>
      <c r="BG43" s="308"/>
      <c r="BH43" s="308"/>
      <c r="BI43" s="308"/>
      <c r="BJ43" s="308"/>
      <c r="BK43" s="308"/>
      <c r="BL43" s="308"/>
      <c r="BM43" s="308"/>
      <c r="BN43" s="308"/>
      <c r="BO43" s="308"/>
      <c r="BP43" s="308"/>
      <c r="BQ43" s="308"/>
      <c r="BR43" s="308"/>
      <c r="BS43" s="308"/>
      <c r="BT43" s="308"/>
      <c r="BU43" s="308"/>
      <c r="BV43" s="308"/>
      <c r="BW43" s="308"/>
      <c r="BX43" s="308"/>
      <c r="BY43" s="308"/>
      <c r="BZ43" s="308"/>
      <c r="CA43" s="308"/>
      <c r="CB43" s="308"/>
      <c r="CC43" s="308"/>
      <c r="CD43" s="308"/>
      <c r="CE43" s="308"/>
      <c r="CF43" s="308"/>
    </row>
    <row r="44" spans="1:84" ht="8.1" customHeight="1">
      <c r="A44" s="518"/>
      <c r="B44" s="365"/>
      <c r="C44" s="520"/>
      <c r="D44" s="520"/>
      <c r="E44" s="313"/>
      <c r="F44" s="313"/>
      <c r="G44" s="521"/>
      <c r="H44" s="506"/>
      <c r="I44" s="506"/>
      <c r="J44" s="506"/>
      <c r="K44" s="521"/>
      <c r="L44" s="522"/>
      <c r="M44" s="523"/>
    </row>
    <row r="45" spans="1:84">
      <c r="A45" s="519"/>
      <c r="B45" s="365"/>
      <c r="C45" s="520"/>
      <c r="D45" s="313"/>
      <c r="E45" s="313"/>
      <c r="F45" s="313"/>
      <c r="G45" s="524">
        <f>SUM(G36:G43)</f>
        <v>0</v>
      </c>
      <c r="H45" s="525">
        <f>SUM(H36:H43)</f>
        <v>0</v>
      </c>
      <c r="I45" s="525">
        <f>SUM(I36:I43)</f>
        <v>0</v>
      </c>
      <c r="J45" s="525">
        <f>SUM(J36:J43)</f>
        <v>0</v>
      </c>
      <c r="K45" s="524">
        <f>SUM(K36:K43)</f>
        <v>0</v>
      </c>
      <c r="L45" s="526"/>
      <c r="M45" s="527"/>
    </row>
    <row r="46" spans="1:84" hidden="1">
      <c r="A46" s="519"/>
      <c r="B46" s="365"/>
      <c r="C46" s="520"/>
      <c r="D46" s="313"/>
      <c r="E46" s="313"/>
      <c r="F46" s="313"/>
      <c r="G46" s="526"/>
      <c r="H46" s="528"/>
      <c r="I46" s="528"/>
      <c r="J46" s="528"/>
      <c r="K46" s="526"/>
      <c r="L46" s="526"/>
      <c r="M46" s="527"/>
    </row>
    <row r="47" spans="1:84" s="491" customFormat="1">
      <c r="A47" s="502"/>
      <c r="B47" s="490"/>
      <c r="C47" s="490"/>
      <c r="D47" s="490"/>
      <c r="E47" s="490"/>
      <c r="F47" s="490"/>
      <c r="G47" s="490"/>
      <c r="H47" s="490"/>
      <c r="I47" s="490"/>
      <c r="J47" s="490"/>
      <c r="K47" s="490"/>
      <c r="L47" s="490"/>
      <c r="M47" s="495"/>
    </row>
    <row r="48" spans="1:84" s="491" customFormat="1" ht="18">
      <c r="A48" s="808" t="s">
        <v>34</v>
      </c>
      <c r="B48" s="541"/>
      <c r="C48" s="541"/>
      <c r="D48" s="541"/>
      <c r="E48" s="541"/>
      <c r="F48" s="541"/>
      <c r="G48" s="541"/>
      <c r="H48" s="541"/>
      <c r="I48" s="541"/>
      <c r="J48" s="541"/>
      <c r="K48" s="541"/>
      <c r="L48" s="541"/>
      <c r="M48" s="494"/>
    </row>
    <row r="49" spans="1:84" s="166" customFormat="1" ht="18" customHeight="1">
      <c r="A49" s="1073" t="s">
        <v>35</v>
      </c>
      <c r="B49" s="1074"/>
      <c r="C49" s="1074"/>
      <c r="D49" s="1074"/>
      <c r="E49" s="1075"/>
      <c r="F49" s="6"/>
      <c r="G49" s="6"/>
      <c r="H49" s="6"/>
      <c r="I49" s="6"/>
      <c r="J49" s="6"/>
      <c r="K49" s="6"/>
      <c r="L49" s="6"/>
      <c r="M49" s="44"/>
      <c r="N49" s="491"/>
      <c r="O49" s="491"/>
      <c r="P49" s="491"/>
      <c r="Q49" s="491"/>
      <c r="R49" s="491"/>
      <c r="S49" s="491"/>
      <c r="T49" s="491"/>
      <c r="U49" s="491"/>
      <c r="V49" s="491"/>
      <c r="W49" s="491"/>
      <c r="X49" s="491"/>
      <c r="Y49" s="491"/>
      <c r="Z49" s="491"/>
      <c r="AA49" s="491"/>
      <c r="AB49" s="491"/>
      <c r="AC49" s="491"/>
      <c r="AD49" s="491"/>
      <c r="AE49" s="491"/>
      <c r="AF49" s="491"/>
      <c r="AG49" s="491"/>
      <c r="AH49" s="491"/>
      <c r="AI49" s="491"/>
      <c r="AJ49" s="491"/>
      <c r="AK49" s="491"/>
      <c r="AL49" s="491"/>
      <c r="AM49" s="491"/>
      <c r="AN49" s="491"/>
      <c r="AO49" s="491"/>
      <c r="AP49" s="491"/>
      <c r="AQ49" s="491"/>
      <c r="AR49" s="491"/>
      <c r="AS49" s="491"/>
      <c r="AT49" s="491"/>
      <c r="AU49" s="491"/>
      <c r="AV49" s="491"/>
      <c r="AW49" s="491"/>
      <c r="AX49" s="491"/>
      <c r="AY49" s="491"/>
      <c r="AZ49" s="491"/>
      <c r="BA49" s="491"/>
      <c r="BB49" s="491"/>
      <c r="BC49" s="491"/>
      <c r="BD49" s="491"/>
      <c r="BE49" s="491"/>
      <c r="BF49" s="491"/>
      <c r="BG49" s="491"/>
      <c r="BH49" s="491"/>
      <c r="BI49" s="491"/>
      <c r="BJ49" s="491"/>
      <c r="BK49" s="491"/>
      <c r="BL49" s="491"/>
      <c r="BM49" s="491"/>
      <c r="BN49" s="491"/>
      <c r="BO49" s="491"/>
      <c r="BP49" s="491"/>
      <c r="BQ49" s="491"/>
      <c r="BR49" s="491"/>
      <c r="BS49" s="491"/>
      <c r="BT49" s="491"/>
      <c r="BU49" s="491"/>
      <c r="BV49" s="491"/>
      <c r="BW49" s="491"/>
      <c r="BX49" s="491"/>
      <c r="BY49" s="491"/>
      <c r="BZ49" s="491"/>
      <c r="CA49" s="491"/>
      <c r="CB49" s="491"/>
      <c r="CC49" s="491"/>
      <c r="CD49" s="491"/>
      <c r="CE49" s="491"/>
      <c r="CF49" s="491"/>
    </row>
    <row r="50" spans="1:84" s="491" customFormat="1" ht="30">
      <c r="A50" s="499"/>
      <c r="B50" s="1076" t="s">
        <v>30</v>
      </c>
      <c r="C50" s="1076"/>
      <c r="D50" s="1076"/>
      <c r="E50" s="1076"/>
      <c r="F50" s="1076"/>
      <c r="G50" s="835" t="s">
        <v>36</v>
      </c>
      <c r="H50" s="1076" t="s">
        <v>103</v>
      </c>
      <c r="I50" s="1076"/>
      <c r="J50" s="1076"/>
      <c r="K50" s="1076"/>
      <c r="L50" s="1077"/>
      <c r="M50" s="1092"/>
      <c r="N50" s="490"/>
      <c r="O50" s="490"/>
      <c r="P50" s="490"/>
      <c r="Q50" s="490"/>
    </row>
    <row r="51" spans="1:84" s="491" customFormat="1" ht="33.75">
      <c r="A51" s="499"/>
      <c r="B51" s="814" t="s">
        <v>214</v>
      </c>
      <c r="C51" s="1078" t="s">
        <v>215</v>
      </c>
      <c r="D51" s="1079"/>
      <c r="E51" s="1079"/>
      <c r="F51" s="1080"/>
      <c r="G51" s="809" t="s">
        <v>104</v>
      </c>
      <c r="H51" s="811" t="s">
        <v>105</v>
      </c>
      <c r="I51" s="811" t="s">
        <v>208</v>
      </c>
      <c r="J51" s="811" t="s">
        <v>207</v>
      </c>
      <c r="K51" s="809" t="s">
        <v>21</v>
      </c>
      <c r="L51" s="809" t="s">
        <v>22</v>
      </c>
      <c r="M51" s="823" t="s">
        <v>23</v>
      </c>
      <c r="N51" s="490"/>
      <c r="O51" s="490"/>
      <c r="P51" s="490"/>
      <c r="Q51" s="490"/>
      <c r="R51" s="490"/>
      <c r="S51" s="490"/>
      <c r="T51" s="490"/>
      <c r="U51" s="490"/>
      <c r="V51" s="490"/>
      <c r="W51" s="490"/>
      <c r="X51" s="490"/>
      <c r="Y51" s="490"/>
      <c r="Z51" s="490"/>
      <c r="AA51" s="490"/>
      <c r="AB51" s="490"/>
      <c r="AC51" s="490"/>
      <c r="AD51" s="490"/>
      <c r="AE51" s="490"/>
      <c r="AF51" s="490"/>
      <c r="AG51" s="490"/>
      <c r="AH51" s="490"/>
      <c r="AI51" s="490"/>
      <c r="AJ51" s="490"/>
      <c r="AK51" s="490"/>
      <c r="AL51" s="490"/>
      <c r="AM51" s="490"/>
      <c r="AN51" s="490"/>
      <c r="AO51" s="490"/>
      <c r="AP51" s="490"/>
      <c r="AQ51" s="490"/>
      <c r="AR51" s="490"/>
      <c r="AS51" s="490"/>
      <c r="AT51" s="490"/>
      <c r="AU51" s="490"/>
      <c r="AV51" s="490"/>
      <c r="AW51" s="490"/>
      <c r="AX51" s="490"/>
      <c r="AY51" s="490"/>
      <c r="AZ51" s="490"/>
      <c r="BA51" s="490"/>
      <c r="BB51" s="490"/>
      <c r="BC51" s="490"/>
      <c r="BD51" s="490"/>
      <c r="BE51" s="490"/>
      <c r="BF51" s="490"/>
      <c r="BG51" s="490"/>
      <c r="BH51" s="490"/>
    </row>
    <row r="52" spans="1:84" s="491" customFormat="1">
      <c r="A52" s="499"/>
      <c r="B52" s="824"/>
      <c r="C52" s="1081"/>
      <c r="D52" s="1082"/>
      <c r="E52" s="1082"/>
      <c r="F52" s="1083"/>
      <c r="G52" s="821"/>
      <c r="H52" s="815"/>
      <c r="I52" s="815"/>
      <c r="J52" s="815"/>
      <c r="K52" s="821"/>
      <c r="L52" s="550" t="s">
        <v>364</v>
      </c>
      <c r="M52" s="551" t="s">
        <v>364</v>
      </c>
      <c r="N52" s="490"/>
      <c r="O52" s="490"/>
      <c r="P52" s="490"/>
      <c r="Q52" s="490"/>
      <c r="R52" s="490"/>
      <c r="S52" s="490"/>
      <c r="T52" s="490"/>
      <c r="U52" s="490"/>
      <c r="V52" s="490"/>
      <c r="W52" s="490"/>
      <c r="X52" s="490"/>
      <c r="Y52" s="490"/>
      <c r="Z52" s="490"/>
      <c r="AA52" s="490"/>
      <c r="AB52" s="490"/>
      <c r="AC52" s="490"/>
      <c r="AD52" s="490"/>
      <c r="AE52" s="490"/>
      <c r="AF52" s="490"/>
      <c r="AG52" s="490"/>
      <c r="AH52" s="490"/>
      <c r="AI52" s="490"/>
      <c r="AJ52" s="490"/>
      <c r="AK52" s="490"/>
      <c r="AL52" s="490"/>
      <c r="AM52" s="490"/>
      <c r="AN52" s="490"/>
      <c r="AO52" s="490"/>
      <c r="AP52" s="490"/>
      <c r="AQ52" s="490"/>
      <c r="AR52" s="490"/>
      <c r="AS52" s="490"/>
      <c r="AT52" s="490"/>
      <c r="AU52" s="490"/>
      <c r="AV52" s="490"/>
      <c r="AW52" s="490"/>
      <c r="AX52" s="490"/>
      <c r="AY52" s="490"/>
      <c r="AZ52" s="490"/>
      <c r="BA52" s="490"/>
      <c r="BB52" s="490"/>
      <c r="BC52" s="490"/>
      <c r="BD52" s="490"/>
      <c r="BE52" s="490"/>
      <c r="BF52" s="490"/>
      <c r="BG52" s="490"/>
      <c r="BH52" s="490"/>
    </row>
    <row r="53" spans="1:84" s="166" customFormat="1">
      <c r="A53" s="498"/>
      <c r="B53" s="886"/>
      <c r="C53" s="1084" t="s">
        <v>476</v>
      </c>
      <c r="D53" s="1085"/>
      <c r="E53" s="1085"/>
      <c r="F53" s="1086"/>
      <c r="G53" s="750"/>
      <c r="H53" s="762"/>
      <c r="I53" s="762"/>
      <c r="J53" s="762"/>
      <c r="K53" s="110">
        <f>SUM(H53:J53)</f>
        <v>0</v>
      </c>
      <c r="L53" s="901"/>
      <c r="M53" s="907"/>
      <c r="N53" s="491"/>
      <c r="O53" s="491"/>
      <c r="P53" s="491"/>
      <c r="Q53" s="491"/>
      <c r="R53" s="491"/>
      <c r="S53" s="491"/>
      <c r="T53" s="491"/>
      <c r="U53" s="491"/>
      <c r="V53" s="491"/>
      <c r="W53" s="491"/>
      <c r="X53" s="491"/>
      <c r="Y53" s="491"/>
      <c r="Z53" s="491"/>
      <c r="AA53" s="491"/>
      <c r="AB53" s="491"/>
      <c r="AC53" s="491"/>
      <c r="AD53" s="491"/>
      <c r="AE53" s="491"/>
      <c r="AF53" s="491"/>
      <c r="AG53" s="491"/>
      <c r="AH53" s="491"/>
      <c r="AI53" s="491"/>
      <c r="AJ53" s="491"/>
      <c r="AK53" s="491"/>
      <c r="AL53" s="491"/>
      <c r="AM53" s="491"/>
      <c r="AN53" s="491"/>
      <c r="AO53" s="491"/>
      <c r="AP53" s="491"/>
      <c r="AQ53" s="491"/>
      <c r="AR53" s="491"/>
      <c r="AS53" s="491"/>
      <c r="AT53" s="491"/>
      <c r="AU53" s="491"/>
      <c r="AV53" s="491"/>
      <c r="AW53" s="491"/>
      <c r="AX53" s="491"/>
      <c r="AY53" s="491"/>
      <c r="AZ53" s="491"/>
      <c r="BA53" s="491"/>
      <c r="BB53" s="491"/>
      <c r="BC53" s="491"/>
      <c r="BD53" s="491"/>
      <c r="BE53" s="491"/>
      <c r="BF53" s="491"/>
      <c r="BG53" s="491"/>
      <c r="BH53" s="491"/>
      <c r="BI53" s="491"/>
      <c r="BJ53" s="491"/>
      <c r="BK53" s="491"/>
      <c r="BL53" s="491"/>
      <c r="BM53" s="491"/>
      <c r="BN53" s="491"/>
      <c r="BO53" s="491"/>
      <c r="BP53" s="491"/>
      <c r="BQ53" s="491"/>
      <c r="BR53" s="491"/>
      <c r="BS53" s="491"/>
      <c r="BT53" s="491"/>
      <c r="BU53" s="491"/>
      <c r="BV53" s="491"/>
      <c r="BW53" s="491"/>
      <c r="BX53" s="491"/>
      <c r="BY53" s="491"/>
      <c r="BZ53" s="491"/>
      <c r="CA53" s="491"/>
      <c r="CB53" s="491"/>
      <c r="CC53" s="491"/>
      <c r="CD53" s="491"/>
      <c r="CE53" s="491"/>
      <c r="CF53" s="491"/>
    </row>
    <row r="54" spans="1:84" s="491" customFormat="1" ht="8.1" customHeight="1">
      <c r="A54" s="501"/>
      <c r="B54" s="504"/>
      <c r="C54" s="505"/>
      <c r="D54" s="505"/>
      <c r="E54" s="490"/>
      <c r="F54" s="490"/>
      <c r="G54" s="521"/>
      <c r="H54" s="506"/>
      <c r="I54" s="506"/>
      <c r="J54" s="506"/>
      <c r="K54" s="521"/>
      <c r="L54" s="529"/>
      <c r="M54" s="530"/>
    </row>
    <row r="55" spans="1:84" s="491" customFormat="1" ht="13.5" thickBot="1">
      <c r="A55" s="502"/>
      <c r="B55" s="504"/>
      <c r="C55" s="505"/>
      <c r="D55" s="490"/>
      <c r="E55" s="490"/>
      <c r="F55" s="490"/>
      <c r="G55" s="511">
        <f>SUM(G53:G53)</f>
        <v>0</v>
      </c>
      <c r="H55" s="510">
        <f>SUM(H53:H53)</f>
        <v>0</v>
      </c>
      <c r="I55" s="510">
        <f>SUM(I53:I53)</f>
        <v>0</v>
      </c>
      <c r="J55" s="510">
        <f>SUM(J53:J53)</f>
        <v>0</v>
      </c>
      <c r="K55" s="511">
        <f>SUM(K53:K53)</f>
        <v>0</v>
      </c>
      <c r="L55" s="512"/>
      <c r="M55" s="531"/>
    </row>
    <row r="56" spans="1:84" ht="13.5" hidden="1" thickTop="1">
      <c r="A56" s="519"/>
      <c r="B56" s="365"/>
      <c r="C56" s="520"/>
      <c r="D56" s="313"/>
      <c r="E56" s="313"/>
      <c r="F56" s="313"/>
      <c r="G56" s="526"/>
      <c r="H56" s="528"/>
      <c r="I56" s="528"/>
      <c r="J56" s="528"/>
      <c r="K56" s="526"/>
      <c r="L56" s="526"/>
      <c r="M56" s="527"/>
    </row>
    <row r="57" spans="1:84" hidden="1">
      <c r="A57" s="519"/>
      <c r="B57" s="365"/>
      <c r="C57" s="520"/>
      <c r="D57" s="313"/>
      <c r="E57" s="313"/>
      <c r="F57" s="313"/>
      <c r="G57" s="526"/>
      <c r="H57" s="528"/>
      <c r="I57" s="528"/>
      <c r="J57" s="528"/>
      <c r="K57" s="526"/>
      <c r="L57" s="526"/>
      <c r="M57" s="527"/>
    </row>
    <row r="58" spans="1:84" ht="9.75" customHeight="1" thickTop="1" thickBot="1">
      <c r="A58" s="384"/>
      <c r="B58" s="385"/>
      <c r="C58" s="385"/>
      <c r="D58" s="385"/>
      <c r="E58" s="385"/>
      <c r="F58" s="385"/>
      <c r="G58" s="385"/>
      <c r="H58" s="385"/>
      <c r="I58" s="385"/>
      <c r="J58" s="385"/>
      <c r="K58" s="385"/>
      <c r="L58" s="385"/>
      <c r="M58" s="387"/>
    </row>
    <row r="60" spans="1:84" hidden="1">
      <c r="A60" s="308" t="s">
        <v>106</v>
      </c>
    </row>
    <row r="61" spans="1:84" hidden="1"/>
    <row r="62" spans="1:84" hidden="1">
      <c r="A62" s="532" t="s">
        <v>356</v>
      </c>
    </row>
    <row r="63" spans="1:84" hidden="1">
      <c r="A63" s="532" t="s">
        <v>357</v>
      </c>
    </row>
    <row r="64" spans="1:84" hidden="1">
      <c r="A64" s="532" t="s">
        <v>49</v>
      </c>
    </row>
    <row r="65" spans="1:5" hidden="1">
      <c r="A65" s="532" t="s">
        <v>358</v>
      </c>
    </row>
    <row r="66" spans="1:5" hidden="1"/>
    <row r="67" spans="1:5" hidden="1">
      <c r="A67" s="533" t="s">
        <v>107</v>
      </c>
    </row>
    <row r="68" spans="1:5" hidden="1">
      <c r="A68" s="533"/>
      <c r="E68" s="308" t="s">
        <v>249</v>
      </c>
    </row>
    <row r="69" spans="1:5" hidden="1">
      <c r="A69" s="534" t="s">
        <v>359</v>
      </c>
      <c r="C69" s="535"/>
      <c r="D69" s="536">
        <f>SUMIF(M$36:M$53,"Admin/Support - Health Director's Office and Staff",K$36:K$53)</f>
        <v>0</v>
      </c>
      <c r="E69" s="537">
        <f t="shared" ref="E69:E103" si="2">SUM(D69:D69)</f>
        <v>0</v>
      </c>
    </row>
    <row r="70" spans="1:5" hidden="1">
      <c r="A70" s="538" t="s">
        <v>111</v>
      </c>
      <c r="C70" s="535"/>
      <c r="D70" s="536">
        <f>SUMIF(M$36:M$53,"Admin/Support - Finance Office and Staff",K$36:K$53)</f>
        <v>0</v>
      </c>
      <c r="E70" s="537">
        <f t="shared" si="2"/>
        <v>0</v>
      </c>
    </row>
    <row r="71" spans="1:5" hidden="1">
      <c r="A71" s="538" t="s">
        <v>360</v>
      </c>
      <c r="C71" s="535"/>
      <c r="D71" s="536">
        <f>SUMIF(M$36:M$53,"Admin/Support - Other Personnel",K$36:K$53)</f>
        <v>0</v>
      </c>
      <c r="E71" s="537">
        <f t="shared" si="2"/>
        <v>0</v>
      </c>
    </row>
    <row r="72" spans="1:5" hidden="1">
      <c r="A72" s="538" t="s">
        <v>112</v>
      </c>
      <c r="C72" s="535"/>
      <c r="D72" s="536">
        <f>SUMIF(M$36:M$53,"Admin/Support - Supplies",K$36:K$53)</f>
        <v>0</v>
      </c>
      <c r="E72" s="537">
        <f t="shared" si="2"/>
        <v>0</v>
      </c>
    </row>
    <row r="73" spans="1:5" hidden="1">
      <c r="A73" s="538" t="s">
        <v>113</v>
      </c>
      <c r="C73" s="535"/>
      <c r="D73" s="536">
        <f>SUMIF(M$36:M$53,"Admin/Support - Capital Expenditures",K$36:K$53)</f>
        <v>0</v>
      </c>
      <c r="E73" s="537">
        <f t="shared" si="2"/>
        <v>0</v>
      </c>
    </row>
    <row r="74" spans="1:5" hidden="1">
      <c r="A74" s="538" t="s">
        <v>114</v>
      </c>
      <c r="C74" s="535"/>
      <c r="D74" s="536">
        <f>SUMIF(M$36:M$53,"Admin/Support - Contracted Services",K$36:K$53)</f>
        <v>0</v>
      </c>
      <c r="E74" s="537">
        <f t="shared" si="2"/>
        <v>0</v>
      </c>
    </row>
    <row r="75" spans="1:5" hidden="1">
      <c r="A75" s="538" t="s">
        <v>115</v>
      </c>
      <c r="C75" s="535"/>
      <c r="D75" s="536">
        <f>SUMIF(M$36:M$53,"Admin/Support - Other Operating Expenditures",K$36:K$53)</f>
        <v>0</v>
      </c>
      <c r="E75" s="537">
        <f t="shared" si="2"/>
        <v>0</v>
      </c>
    </row>
    <row r="76" spans="1:5" hidden="1">
      <c r="A76" s="533" t="s">
        <v>120</v>
      </c>
      <c r="C76" s="535"/>
      <c r="D76" s="536">
        <f>SUMIF(M$36:M$53,"Clinical Admin - Nursing Director's Office and Clinical Supervisors",K$36:K$53)</f>
        <v>0</v>
      </c>
      <c r="E76" s="537">
        <f t="shared" si="2"/>
        <v>0</v>
      </c>
    </row>
    <row r="77" spans="1:5" hidden="1">
      <c r="A77" s="533" t="s">
        <v>361</v>
      </c>
      <c r="C77" s="535"/>
      <c r="D77" s="536">
        <f>SUMIF(M$36:M$53,"Clinical Admin - Billing Office",K$36:K$53)</f>
        <v>0</v>
      </c>
      <c r="E77" s="537">
        <f t="shared" si="2"/>
        <v>0</v>
      </c>
    </row>
    <row r="78" spans="1:5" hidden="1">
      <c r="A78" s="533" t="s">
        <v>362</v>
      </c>
      <c r="C78" s="535"/>
      <c r="D78" s="536">
        <f>SUMIF(M$36:M$53,"Clinical Admin - Interpreters",K$36:K$53)</f>
        <v>0</v>
      </c>
      <c r="E78" s="537">
        <f t="shared" si="2"/>
        <v>0</v>
      </c>
    </row>
    <row r="79" spans="1:5" hidden="1">
      <c r="A79" s="533" t="s">
        <v>363</v>
      </c>
      <c r="C79" s="535"/>
      <c r="D79" s="536">
        <f>SUMIF(M$36:M$53,"Clinical Admin - Other Personnel",K$36:K$53)</f>
        <v>0</v>
      </c>
      <c r="E79" s="537">
        <f t="shared" si="2"/>
        <v>0</v>
      </c>
    </row>
    <row r="80" spans="1:5" hidden="1">
      <c r="A80" s="538" t="s">
        <v>116</v>
      </c>
      <c r="C80" s="535"/>
      <c r="D80" s="536">
        <f>SUMIF(M$36:M$53,"Clinical Admin - Supplies",K$36:K$53)</f>
        <v>0</v>
      </c>
      <c r="E80" s="537">
        <f t="shared" si="2"/>
        <v>0</v>
      </c>
    </row>
    <row r="81" spans="1:6" hidden="1">
      <c r="A81" s="538" t="s">
        <v>117</v>
      </c>
      <c r="C81" s="535"/>
      <c r="D81" s="536">
        <f>SUMIF(M$36:M$53,"Clinical Admin - Capital Expenditures",K$36:K$53)</f>
        <v>0</v>
      </c>
      <c r="E81" s="537">
        <f t="shared" si="2"/>
        <v>0</v>
      </c>
    </row>
    <row r="82" spans="1:6" hidden="1">
      <c r="A82" s="538" t="s">
        <v>118</v>
      </c>
      <c r="C82" s="535"/>
      <c r="D82" s="536">
        <f>SUMIF(M$36:M$53,"Clinical Admin - Contracted Services",K$36:K$53)</f>
        <v>0</v>
      </c>
      <c r="E82" s="537">
        <f t="shared" si="2"/>
        <v>0</v>
      </c>
    </row>
    <row r="83" spans="1:6" hidden="1">
      <c r="A83" s="538" t="s">
        <v>119</v>
      </c>
      <c r="C83" s="535"/>
      <c r="D83" s="536">
        <f>SUMIF(M$36:M$53,"Clinical Admin - Other Operating Expenditures",K$36:K$53)</f>
        <v>0</v>
      </c>
      <c r="E83" s="537">
        <f t="shared" si="2"/>
        <v>0</v>
      </c>
    </row>
    <row r="84" spans="1:6" hidden="1">
      <c r="A84" s="533" t="s">
        <v>39</v>
      </c>
      <c r="C84" s="535"/>
      <c r="D84" s="536">
        <f>SUMIF(M$36:M$53,"Direct Medical / Clinic - Physician, PA, PE",K$36:K$53)</f>
        <v>0</v>
      </c>
      <c r="E84" s="537">
        <f t="shared" si="2"/>
        <v>0</v>
      </c>
    </row>
    <row r="85" spans="1:6" hidden="1">
      <c r="A85" s="533" t="s">
        <v>40</v>
      </c>
      <c r="C85" s="535"/>
      <c r="D85" s="536">
        <f>SUMIF(M$36:M$53,"Direct Medical / Clinic - Nurse (PHN, RN, Etc.)",K$36:K$53)</f>
        <v>0</v>
      </c>
      <c r="E85" s="537">
        <f t="shared" si="2"/>
        <v>0</v>
      </c>
    </row>
    <row r="86" spans="1:6" hidden="1">
      <c r="A86" s="533" t="s">
        <v>41</v>
      </c>
      <c r="C86" s="535"/>
      <c r="D86" s="536">
        <f>SUMIF(M$36:M$53,"Direct Medical / Clinic - Social Worker",K$36:K$53)</f>
        <v>0</v>
      </c>
      <c r="E86" s="537">
        <f t="shared" si="2"/>
        <v>0</v>
      </c>
    </row>
    <row r="87" spans="1:6" hidden="1">
      <c r="A87" s="533" t="s">
        <v>42</v>
      </c>
      <c r="C87" s="535"/>
      <c r="D87" s="536">
        <f>SUMIF(M$36:M$53,"Direct Medical / Clinic - Outreach Worker/Health Education",K$36:K$53)</f>
        <v>0</v>
      </c>
      <c r="E87" s="537">
        <f t="shared" si="2"/>
        <v>0</v>
      </c>
    </row>
    <row r="88" spans="1:6" hidden="1">
      <c r="A88" s="533" t="s">
        <v>52</v>
      </c>
      <c r="C88" s="535"/>
      <c r="D88" s="536">
        <f>SUMIF(M$36:M$53,"Direct Medical / Clinic - Laboratory Staff",K$36:K$53)</f>
        <v>0</v>
      </c>
      <c r="E88" s="537">
        <f t="shared" si="2"/>
        <v>0</v>
      </c>
    </row>
    <row r="89" spans="1:6" hidden="1">
      <c r="A89" s="533" t="s">
        <v>43</v>
      </c>
      <c r="C89" s="535"/>
      <c r="D89" s="536">
        <f>SUMIF(M$36:M$53,"Direct Medical / Clinic - Other Medical / Clinic Personnel",K$36:K$53)</f>
        <v>0</v>
      </c>
      <c r="E89" s="537">
        <f t="shared" si="2"/>
        <v>0</v>
      </c>
    </row>
    <row r="90" spans="1:6" hidden="1">
      <c r="A90" s="538" t="s">
        <v>44</v>
      </c>
      <c r="C90" s="535"/>
      <c r="D90" s="536">
        <f>SUMIF(M$36:M$53,"Direct Medical / Clinic - Supplies",K$36:K$53)</f>
        <v>0</v>
      </c>
      <c r="E90" s="537">
        <f t="shared" si="2"/>
        <v>0</v>
      </c>
    </row>
    <row r="91" spans="1:6" hidden="1">
      <c r="A91" s="538" t="s">
        <v>45</v>
      </c>
      <c r="C91" s="535"/>
      <c r="D91" s="536">
        <f>SUMIF(M$36:M$53,"Direct Medical / Clinic - Capital Expenditures",K$36:K$53)</f>
        <v>0</v>
      </c>
      <c r="E91" s="537">
        <f t="shared" si="2"/>
        <v>0</v>
      </c>
    </row>
    <row r="92" spans="1:6" hidden="1">
      <c r="A92" s="538" t="s">
        <v>47</v>
      </c>
      <c r="C92" s="535"/>
      <c r="D92" s="536">
        <f>SUMIF(M$36:M$53,"Direct Medical / Clinic - Contracted Services",K$36:K$53)</f>
        <v>0</v>
      </c>
      <c r="E92" s="537">
        <f t="shared" si="2"/>
        <v>0</v>
      </c>
    </row>
    <row r="93" spans="1:6" hidden="1">
      <c r="A93" s="538" t="s">
        <v>46</v>
      </c>
      <c r="C93" s="535"/>
      <c r="D93" s="536">
        <f>SUMIF(M$36:M$53,"Direct Medical / Clinic - Laboratory Expenditures",K$36:K$53)</f>
        <v>0</v>
      </c>
      <c r="E93" s="537">
        <f t="shared" si="2"/>
        <v>0</v>
      </c>
    </row>
    <row r="94" spans="1:6" hidden="1">
      <c r="A94" s="533" t="s">
        <v>48</v>
      </c>
      <c r="C94" s="535"/>
      <c r="D94" s="536">
        <f>SUMIF(M$36:M$53,"Direct Medical / Clinic - Other Operating Expenditures",K$36:K$53)</f>
        <v>0</v>
      </c>
      <c r="E94" s="537">
        <f t="shared" si="2"/>
        <v>0</v>
      </c>
    </row>
    <row r="95" spans="1:6" hidden="1">
      <c r="A95" s="533" t="s">
        <v>367</v>
      </c>
      <c r="C95" s="535"/>
      <c r="D95" s="536">
        <f>SUMIF(R$36:R$53,"Non-Reimbursable - Non Clinical/Medical Personnel",P$36:P$53)</f>
        <v>0</v>
      </c>
      <c r="E95" s="537">
        <f t="shared" si="2"/>
        <v>0</v>
      </c>
      <c r="F95" s="539"/>
    </row>
    <row r="96" spans="1:6" hidden="1">
      <c r="A96" s="533" t="s">
        <v>27</v>
      </c>
      <c r="C96" s="535"/>
      <c r="D96" s="536">
        <f>SUMIF(M$36:M$53,"Non-Reimbursable - Environmental Health",K$36:K$53)</f>
        <v>0</v>
      </c>
      <c r="E96" s="537">
        <f t="shared" si="2"/>
        <v>0</v>
      </c>
    </row>
    <row r="97" spans="1:5" hidden="1">
      <c r="A97" s="533" t="s">
        <v>51</v>
      </c>
      <c r="C97" s="535"/>
      <c r="D97" s="536">
        <f>SUMIF(M$36:M$53,"Non-Reimbursable - Home Health",K$36:K$53)</f>
        <v>0</v>
      </c>
      <c r="E97" s="537">
        <f t="shared" si="2"/>
        <v>0</v>
      </c>
    </row>
    <row r="98" spans="1:5" hidden="1">
      <c r="A98" s="533" t="s">
        <v>108</v>
      </c>
      <c r="C98" s="535"/>
      <c r="D98" s="536">
        <f>SUMIF(M$36:M$53,"Non-Reimbursable - CC4C",K$36:K$53)</f>
        <v>0</v>
      </c>
      <c r="E98" s="537">
        <f t="shared" si="2"/>
        <v>0</v>
      </c>
    </row>
    <row r="99" spans="1:5" hidden="1">
      <c r="A99" s="533" t="s">
        <v>109</v>
      </c>
      <c r="C99" s="535"/>
      <c r="D99" s="536">
        <f>SUMIF(M$36:M$53,"Non-Reimbursable - PCM",K$36:K$53)</f>
        <v>0</v>
      </c>
      <c r="E99" s="537">
        <f t="shared" si="2"/>
        <v>0</v>
      </c>
    </row>
    <row r="100" spans="1:5" hidden="1">
      <c r="A100" s="533" t="s">
        <v>24</v>
      </c>
      <c r="C100" s="535"/>
      <c r="D100" s="536">
        <f>SUMIF(M$36:M$53,"Non-Reimbursable - WIC",K$36:K$53)</f>
        <v>0</v>
      </c>
      <c r="E100" s="537">
        <f t="shared" si="2"/>
        <v>0</v>
      </c>
    </row>
    <row r="101" spans="1:5" hidden="1">
      <c r="A101" s="533" t="s">
        <v>33</v>
      </c>
      <c r="C101" s="535"/>
      <c r="D101" s="536">
        <f>SUMIF(M$36:M$53,"Non-Reimbursable - Capital Expenditures",K$36:K$53)</f>
        <v>0</v>
      </c>
      <c r="E101" s="537">
        <f t="shared" si="2"/>
        <v>0</v>
      </c>
    </row>
    <row r="102" spans="1:5" hidden="1">
      <c r="A102" s="533" t="s">
        <v>110</v>
      </c>
      <c r="C102" s="535"/>
      <c r="D102" s="536">
        <f>SUMIF(M$36:M$53,"Non-Reimbursable - Reference Lab",K$36:K$53)</f>
        <v>0</v>
      </c>
      <c r="E102" s="537">
        <f t="shared" si="2"/>
        <v>0</v>
      </c>
    </row>
    <row r="103" spans="1:5" hidden="1">
      <c r="A103" s="533" t="s">
        <v>26</v>
      </c>
      <c r="C103" s="535"/>
      <c r="D103" s="536">
        <f>SUMIF(M$36:M$53,"Non-Reimbursable - Other Non-Reimbursable",K$36:K$53)</f>
        <v>0</v>
      </c>
      <c r="E103" s="537">
        <f t="shared" si="2"/>
        <v>0</v>
      </c>
    </row>
    <row r="104" spans="1:5" hidden="1">
      <c r="C104" s="540" t="s">
        <v>249</v>
      </c>
      <c r="D104" s="537">
        <f>SUM(D69:D103)</f>
        <v>0</v>
      </c>
      <c r="E104" s="537">
        <f>SUM(E69:E103)</f>
        <v>0</v>
      </c>
    </row>
  </sheetData>
  <sheetProtection password="D4E7" sheet="1" objects="1" scenarios="1" selectLockedCells="1"/>
  <mergeCells count="27">
    <mergeCell ref="C51:F51"/>
    <mergeCell ref="H50:K50"/>
    <mergeCell ref="C36:F36"/>
    <mergeCell ref="C53:F53"/>
    <mergeCell ref="A49:E49"/>
    <mergeCell ref="B50:F50"/>
    <mergeCell ref="C52:F52"/>
    <mergeCell ref="A5:E5"/>
    <mergeCell ref="B19:C19"/>
    <mergeCell ref="B20:F20"/>
    <mergeCell ref="A15:E15"/>
    <mergeCell ref="B16:F16"/>
    <mergeCell ref="B17:F17"/>
    <mergeCell ref="L33:M33"/>
    <mergeCell ref="L50:M50"/>
    <mergeCell ref="A32:E32"/>
    <mergeCell ref="C43:F43"/>
    <mergeCell ref="H33:K33"/>
    <mergeCell ref="C34:F34"/>
    <mergeCell ref="C35:F35"/>
    <mergeCell ref="B33:F33"/>
    <mergeCell ref="Q16:R16"/>
    <mergeCell ref="B18:F18"/>
    <mergeCell ref="N20:O20"/>
    <mergeCell ref="F28:G28"/>
    <mergeCell ref="G20:M20"/>
    <mergeCell ref="G16:L16"/>
  </mergeCells>
  <phoneticPr fontId="37" type="noConversion"/>
  <dataValidations count="2">
    <dataValidation type="list" allowBlank="1" showInputMessage="1" showErrorMessage="1" errorTitle="STOP" error="Please select from dropdown list." promptTitle="Dropdown" prompt="Please select from dropdown" sqref="M36:M43 M53 R23:R26">
      <formula1>$A$69:$A$103</formula1>
    </dataValidation>
    <dataValidation type="list" allowBlank="1" showInputMessage="1" showErrorMessage="1" errorTitle="STOP" error="Please select from dropdown list." promptTitle="Dropdown" prompt="Please select from dropdown" sqref="L36:L43 Q23:Q26 L53">
      <formula1>$A$62:$A$65</formula1>
    </dataValidation>
  </dataValidations>
  <printOptions horizontalCentered="1" headings="1"/>
  <pageMargins left="0" right="0" top="0" bottom="0.5" header="0.5" footer="0"/>
  <pageSetup scale="50" fitToHeight="2" pageOrder="overThenDown" orientation="landscape" r:id="rId1"/>
  <headerFooter alignWithMargins="0">
    <oddFooter>&amp;CPage &amp;P of &amp;N&amp;R&amp;A
&amp;F</oddFooter>
  </headerFooter>
  <ignoredErrors>
    <ignoredError sqref="K53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06"/>
  <sheetViews>
    <sheetView zoomScale="90" zoomScaleNormal="90" workbookViewId="0">
      <selection activeCell="F21" sqref="F21"/>
    </sheetView>
  </sheetViews>
  <sheetFormatPr defaultColWidth="1.140625" defaultRowHeight="9"/>
  <cols>
    <col min="1" max="1" width="2.5703125" style="203" customWidth="1"/>
    <col min="2" max="2" width="1.140625" style="203" customWidth="1"/>
    <col min="3" max="3" width="3.85546875" style="203" customWidth="1"/>
    <col min="4" max="4" width="15" style="203" customWidth="1"/>
    <col min="5" max="5" width="1.140625" style="203" customWidth="1"/>
    <col min="6" max="8" width="3.85546875" style="203" customWidth="1"/>
    <col min="9" max="9" width="13.140625" style="203" customWidth="1"/>
    <col min="10" max="10" width="3.5703125" style="203" customWidth="1"/>
    <col min="11" max="11" width="14" style="203" bestFit="1" customWidth="1"/>
    <col min="12" max="12" width="2.5703125" style="203" customWidth="1"/>
    <col min="13" max="13" width="6.85546875" style="203" bestFit="1" customWidth="1"/>
    <col min="14" max="14" width="2.28515625" style="203" customWidth="1"/>
    <col min="15" max="15" width="11.42578125" style="203" bestFit="1" customWidth="1"/>
    <col min="16" max="16" width="2.28515625" style="203" customWidth="1"/>
    <col min="17" max="17" width="12.85546875" style="203" bestFit="1" customWidth="1"/>
    <col min="18" max="18" width="2.140625" style="203" customWidth="1"/>
    <col min="19" max="19" width="14" style="203" bestFit="1" customWidth="1"/>
    <col min="20" max="20" width="2.5703125" style="203" customWidth="1"/>
    <col min="21" max="21" width="12" style="203" bestFit="1" customWidth="1"/>
    <col min="22" max="22" width="2.140625" style="203" customWidth="1"/>
    <col min="23" max="23" width="11.7109375" style="203" bestFit="1" customWidth="1"/>
    <col min="24" max="24" width="2.140625" style="203" customWidth="1"/>
    <col min="25" max="25" width="14.7109375" style="203" bestFit="1" customWidth="1"/>
    <col min="26" max="26" width="1.140625" style="203" customWidth="1"/>
    <col min="27" max="27" width="4.85546875" style="203" customWidth="1"/>
    <col min="28" max="28" width="9.140625" style="203" customWidth="1"/>
    <col min="29" max="29" width="7.140625" style="203" bestFit="1" customWidth="1"/>
    <col min="30" max="30" width="10.85546875" style="203" customWidth="1"/>
    <col min="31" max="254" width="9.140625" style="203" customWidth="1"/>
    <col min="255" max="255" width="2.5703125" style="203" customWidth="1"/>
    <col min="256" max="16384" width="1.140625" style="203"/>
  </cols>
  <sheetData>
    <row r="1" spans="2:27" ht="9.75" thickBot="1">
      <c r="C1" s="205"/>
      <c r="D1" s="205"/>
      <c r="E1" s="205"/>
      <c r="F1" s="205"/>
      <c r="G1" s="205"/>
      <c r="H1" s="205"/>
      <c r="I1" s="205"/>
      <c r="J1" s="299"/>
      <c r="K1" s="299"/>
      <c r="L1" s="299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</row>
    <row r="2" spans="2:27" ht="12.75" customHeight="1">
      <c r="B2" s="206"/>
      <c r="C2" s="207"/>
      <c r="D2" s="208"/>
      <c r="E2" s="208"/>
      <c r="F2" s="208"/>
      <c r="G2" s="208"/>
      <c r="H2" s="208"/>
      <c r="I2" s="208"/>
      <c r="J2" s="205"/>
      <c r="K2" s="205"/>
      <c r="L2" s="914" t="str">
        <f>'Exhibit 4a - Admin Supp. Detail'!A1</f>
        <v>North Carolina Division of Medical Assistance</v>
      </c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9"/>
    </row>
    <row r="3" spans="2:27" ht="11.25">
      <c r="B3" s="210"/>
      <c r="C3" s="205"/>
      <c r="D3" s="205"/>
      <c r="E3" s="205"/>
      <c r="F3" s="205"/>
      <c r="G3" s="205"/>
      <c r="H3" s="205"/>
      <c r="I3" s="205"/>
      <c r="J3" s="205"/>
      <c r="K3" s="205"/>
      <c r="L3" s="914" t="str">
        <f>'Exhibit 4a - Admin Supp. Detail'!A2</f>
        <v xml:space="preserve">Local Health Department Cost Report </v>
      </c>
      <c r="M3" s="205"/>
      <c r="N3" s="205"/>
      <c r="O3" s="205"/>
      <c r="P3" s="205"/>
      <c r="Q3" s="205"/>
      <c r="R3" s="205"/>
      <c r="S3" s="558"/>
      <c r="T3" s="205"/>
      <c r="U3" s="205"/>
      <c r="V3" s="205"/>
      <c r="W3" s="205"/>
      <c r="X3" s="205"/>
      <c r="Y3" s="205"/>
      <c r="Z3" s="205"/>
      <c r="AA3" s="212"/>
    </row>
    <row r="4" spans="2:27" ht="11.25">
      <c r="B4" s="210"/>
      <c r="C4" s="205"/>
      <c r="D4" s="205"/>
      <c r="E4" s="205"/>
      <c r="F4" s="205"/>
      <c r="G4" s="205"/>
      <c r="H4" s="205"/>
      <c r="I4" s="205"/>
      <c r="K4" s="205"/>
      <c r="L4" s="915">
        <f>+'Exhibit 1a - CPE'!D11</f>
        <v>0</v>
      </c>
      <c r="M4" s="205"/>
      <c r="N4" s="205"/>
      <c r="O4" s="205"/>
      <c r="P4" s="205"/>
      <c r="Q4" s="205"/>
      <c r="R4" s="205"/>
      <c r="S4" s="558"/>
      <c r="T4" s="205"/>
      <c r="U4" s="558"/>
      <c r="V4" s="205"/>
      <c r="W4" s="205"/>
      <c r="X4" s="205"/>
      <c r="Y4" s="205"/>
      <c r="Z4" s="205"/>
      <c r="AA4" s="212"/>
    </row>
    <row r="5" spans="2:27" ht="3" hidden="1" customHeight="1">
      <c r="B5" s="210"/>
      <c r="C5" s="205"/>
      <c r="D5" s="205"/>
      <c r="E5" s="205"/>
      <c r="F5" s="205"/>
      <c r="G5" s="205"/>
      <c r="H5" s="205"/>
      <c r="I5" s="205"/>
      <c r="J5" s="205"/>
      <c r="K5" s="205"/>
      <c r="L5" s="211"/>
      <c r="M5" s="205"/>
      <c r="N5" s="205"/>
      <c r="O5" s="205"/>
      <c r="P5" s="205"/>
      <c r="Q5" s="205"/>
      <c r="R5" s="205"/>
      <c r="S5" s="558"/>
      <c r="T5" s="205"/>
      <c r="U5" s="558"/>
      <c r="V5" s="205"/>
      <c r="W5" s="205"/>
      <c r="X5" s="205"/>
      <c r="Y5" s="205"/>
      <c r="Z5" s="205"/>
      <c r="AA5" s="212"/>
    </row>
    <row r="6" spans="2:27" ht="11.25">
      <c r="B6" s="210"/>
      <c r="C6" s="205"/>
      <c r="D6" s="205"/>
      <c r="E6" s="205"/>
      <c r="F6" s="205"/>
      <c r="G6" s="205"/>
      <c r="H6" s="205"/>
      <c r="I6" s="205"/>
      <c r="J6" s="205"/>
      <c r="K6" s="205"/>
      <c r="L6" s="916" t="s">
        <v>80</v>
      </c>
      <c r="M6" s="205"/>
      <c r="N6" s="205"/>
      <c r="O6" s="205"/>
      <c r="P6" s="205"/>
      <c r="Q6" s="205"/>
      <c r="R6" s="205"/>
      <c r="S6" s="205"/>
      <c r="T6" s="205"/>
      <c r="U6" s="558"/>
      <c r="V6" s="205"/>
      <c r="W6" s="205"/>
      <c r="X6" s="205"/>
      <c r="Y6" s="205"/>
      <c r="Z6" s="205"/>
      <c r="AA6" s="212"/>
    </row>
    <row r="7" spans="2:27" ht="3.75" customHeight="1">
      <c r="B7" s="210"/>
      <c r="C7" s="205"/>
      <c r="D7" s="205"/>
      <c r="E7" s="205"/>
      <c r="F7" s="205"/>
      <c r="G7" s="205"/>
      <c r="H7" s="205"/>
      <c r="I7" s="205"/>
      <c r="J7" s="205"/>
      <c r="K7" s="205"/>
      <c r="L7" s="213"/>
      <c r="M7" s="205"/>
      <c r="N7" s="205"/>
      <c r="O7" s="205"/>
      <c r="P7" s="205"/>
      <c r="Q7" s="205"/>
      <c r="R7" s="205"/>
      <c r="S7" s="558"/>
      <c r="T7" s="205"/>
      <c r="U7" s="558"/>
      <c r="V7" s="205"/>
      <c r="W7" s="205"/>
      <c r="X7" s="205"/>
      <c r="Y7" s="205"/>
      <c r="Z7" s="205"/>
      <c r="AA7" s="212"/>
    </row>
    <row r="8" spans="2:27" ht="11.25">
      <c r="B8" s="210"/>
      <c r="C8" s="1113" t="s">
        <v>301</v>
      </c>
      <c r="D8" s="1114"/>
      <c r="E8" s="1114"/>
      <c r="F8" s="1114"/>
      <c r="G8" s="1114"/>
      <c r="H8" s="1114"/>
      <c r="I8" s="1115"/>
      <c r="J8" s="205"/>
      <c r="K8" s="205"/>
      <c r="L8" s="211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12"/>
    </row>
    <row r="9" spans="2:27" ht="3.75" customHeight="1">
      <c r="B9" s="210"/>
      <c r="C9" s="559"/>
      <c r="D9" s="559"/>
      <c r="E9" s="559"/>
      <c r="F9" s="559"/>
      <c r="G9" s="559"/>
      <c r="H9" s="559"/>
      <c r="I9" s="559"/>
      <c r="J9" s="205"/>
      <c r="K9" s="205"/>
      <c r="L9" s="211"/>
      <c r="M9" s="205"/>
      <c r="N9" s="205"/>
      <c r="O9" s="205"/>
      <c r="P9" s="205"/>
      <c r="Q9" s="205"/>
      <c r="R9" s="205"/>
      <c r="S9" s="205"/>
      <c r="T9" s="205"/>
      <c r="U9" s="558"/>
      <c r="V9" s="205"/>
      <c r="W9" s="558"/>
      <c r="X9" s="205"/>
      <c r="Y9" s="205"/>
      <c r="Z9" s="205"/>
      <c r="AA9" s="212"/>
    </row>
    <row r="10" spans="2:27" ht="11.25">
      <c r="B10" s="210"/>
      <c r="C10" s="560" t="s">
        <v>296</v>
      </c>
      <c r="D10" s="560"/>
      <c r="E10" s="560"/>
      <c r="F10" s="560"/>
      <c r="G10" s="560"/>
      <c r="H10" s="560"/>
      <c r="I10" s="560"/>
      <c r="J10" s="205"/>
      <c r="K10" s="205"/>
      <c r="L10" s="211"/>
      <c r="M10" s="205"/>
      <c r="N10" s="205"/>
      <c r="O10" s="205"/>
      <c r="P10" s="205"/>
      <c r="Q10" s="205"/>
      <c r="R10" s="205"/>
      <c r="S10" s="558"/>
      <c r="T10" s="205"/>
      <c r="U10" s="205"/>
      <c r="V10" s="205"/>
      <c r="W10" s="205"/>
      <c r="X10" s="205"/>
      <c r="Y10" s="205"/>
      <c r="Z10" s="205"/>
      <c r="AA10" s="212"/>
    </row>
    <row r="11" spans="2:27" ht="12">
      <c r="B11" s="210"/>
      <c r="C11" s="560"/>
      <c r="D11" s="561" t="s">
        <v>298</v>
      </c>
      <c r="E11" s="560"/>
      <c r="F11" s="1116">
        <f>+'Exhibit 1a - CPE'!F21</f>
        <v>41821</v>
      </c>
      <c r="G11" s="1117"/>
      <c r="H11" s="1118"/>
      <c r="J11" s="365"/>
      <c r="L11" s="562" t="s">
        <v>369</v>
      </c>
      <c r="M11" s="1104">
        <f>+'Exhibit 1a - CPE'!$K$12</f>
        <v>0</v>
      </c>
      <c r="N11" s="1104"/>
      <c r="O11" s="1104"/>
      <c r="P11" s="205"/>
      <c r="Q11" s="205"/>
      <c r="R11" s="205"/>
      <c r="S11" s="205"/>
      <c r="T11" s="205"/>
      <c r="U11" s="205"/>
      <c r="V11" s="205"/>
      <c r="W11" s="558"/>
      <c r="X11" s="205"/>
      <c r="Y11" s="205"/>
      <c r="Z11" s="205"/>
      <c r="AA11" s="212"/>
    </row>
    <row r="12" spans="2:27" ht="12">
      <c r="B12" s="210"/>
      <c r="C12" s="560"/>
      <c r="D12" s="561" t="s">
        <v>299</v>
      </c>
      <c r="E12" s="560"/>
      <c r="F12" s="1116">
        <f>+'Exhibit 1a - CPE'!F23</f>
        <v>42185</v>
      </c>
      <c r="G12" s="1117"/>
      <c r="H12" s="1118"/>
      <c r="J12" s="365"/>
      <c r="L12" s="562" t="s">
        <v>370</v>
      </c>
      <c r="M12" s="1104">
        <f>+'Exhibit 1a - CPE'!$K$11</f>
        <v>0</v>
      </c>
      <c r="N12" s="1104"/>
      <c r="O12" s="1104"/>
      <c r="P12" s="205"/>
      <c r="Q12" s="205"/>
      <c r="R12" s="205"/>
      <c r="S12" s="563"/>
      <c r="T12" s="205"/>
      <c r="U12" s="205"/>
      <c r="V12" s="205"/>
      <c r="W12" s="407"/>
      <c r="X12" s="205"/>
      <c r="Y12" s="205"/>
      <c r="Z12" s="205"/>
      <c r="AA12" s="212"/>
    </row>
    <row r="13" spans="2:27" ht="3" customHeight="1">
      <c r="B13" s="230"/>
      <c r="C13" s="564"/>
      <c r="D13" s="564"/>
      <c r="E13" s="564"/>
      <c r="F13" s="564"/>
      <c r="G13" s="564"/>
      <c r="H13" s="564"/>
      <c r="I13" s="564"/>
      <c r="J13" s="231"/>
      <c r="K13" s="231"/>
      <c r="L13" s="565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05"/>
      <c r="AA13" s="212"/>
    </row>
    <row r="14" spans="2:27" ht="36">
      <c r="B14" s="1119" t="s">
        <v>202</v>
      </c>
      <c r="C14" s="1120"/>
      <c r="D14" s="1120"/>
      <c r="E14" s="1120"/>
      <c r="F14" s="1120"/>
      <c r="G14" s="1121"/>
      <c r="H14" s="566"/>
      <c r="I14" s="567" t="s">
        <v>203</v>
      </c>
      <c r="J14" s="566"/>
      <c r="K14" s="568" t="s">
        <v>121</v>
      </c>
      <c r="L14" s="566"/>
      <c r="M14" s="568" t="s">
        <v>122</v>
      </c>
      <c r="N14" s="569"/>
      <c r="O14" s="568" t="s">
        <v>123</v>
      </c>
      <c r="P14" s="569"/>
      <c r="Q14" s="568" t="s">
        <v>124</v>
      </c>
      <c r="R14" s="569"/>
      <c r="S14" s="570" t="s">
        <v>125</v>
      </c>
      <c r="T14" s="566"/>
      <c r="U14" s="568" t="s">
        <v>77</v>
      </c>
      <c r="V14" s="566"/>
      <c r="W14" s="568" t="s">
        <v>78</v>
      </c>
      <c r="X14" s="566"/>
      <c r="Y14" s="570" t="s">
        <v>134</v>
      </c>
      <c r="Z14" s="205"/>
      <c r="AA14" s="212"/>
    </row>
    <row r="15" spans="2:27" ht="12.75">
      <c r="B15" s="571" t="str">
        <f>'Exhibit 4a - Admin Supp. Detail'!A3</f>
        <v>LHD Administration / Support Costs by Discipline</v>
      </c>
      <c r="C15" s="572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573"/>
      <c r="T15" s="205"/>
      <c r="U15" s="573"/>
      <c r="V15" s="205"/>
      <c r="W15" s="573"/>
      <c r="X15" s="205"/>
      <c r="Y15" s="258"/>
      <c r="Z15" s="205"/>
      <c r="AA15" s="212"/>
    </row>
    <row r="16" spans="2:27">
      <c r="B16" s="210"/>
      <c r="C16" s="258" t="str">
        <f>'Exhibit 4a - Admin Supp. Detail'!A14</f>
        <v>SECTION I. Personnel / Staff Expenditures</v>
      </c>
      <c r="D16" s="205"/>
      <c r="E16" s="205"/>
      <c r="F16" s="205"/>
      <c r="G16" s="205"/>
      <c r="H16" s="205"/>
      <c r="I16" s="239"/>
      <c r="J16" s="205"/>
      <c r="K16" s="573"/>
      <c r="L16" s="573"/>
      <c r="M16" s="573"/>
      <c r="N16" s="205"/>
      <c r="O16" s="573"/>
      <c r="P16" s="205"/>
      <c r="Q16" s="573"/>
      <c r="R16" s="205"/>
      <c r="S16" s="573"/>
      <c r="T16" s="205"/>
      <c r="U16" s="573"/>
      <c r="V16" s="205"/>
      <c r="W16" s="573"/>
      <c r="X16" s="205"/>
      <c r="Y16" s="574"/>
      <c r="Z16" s="205"/>
      <c r="AA16" s="212"/>
    </row>
    <row r="17" spans="2:27" ht="12">
      <c r="B17" s="210"/>
      <c r="C17" s="205"/>
      <c r="D17" s="1109" t="str">
        <f>'Exhibit 4a - Admin Supp. Detail'!B17</f>
        <v>110XX Health Director's Office and Staff</v>
      </c>
      <c r="E17" s="1109"/>
      <c r="F17" s="1109"/>
      <c r="G17" s="1109"/>
      <c r="H17" s="1109"/>
      <c r="I17" s="1109"/>
      <c r="J17" s="1109"/>
      <c r="K17" s="840">
        <f>'Exhibit 4a - Admin Supp. Detail'!G18</f>
        <v>0</v>
      </c>
      <c r="L17" s="581"/>
      <c r="M17" s="840">
        <f>'Exhibit 4a - Admin Supp. Detail'!H18</f>
        <v>0</v>
      </c>
      <c r="N17" s="284"/>
      <c r="O17" s="840">
        <f>'Exhibit 4a - Admin Supp. Detail'!I18+'Exhibit 4a - Admin Supp. Detail'!J18</f>
        <v>0</v>
      </c>
      <c r="P17" s="284"/>
      <c r="Q17" s="840">
        <f>'Exhibit 4a - Admin Supp. Detail'!K18</f>
        <v>0</v>
      </c>
      <c r="R17" s="284"/>
      <c r="S17" s="841">
        <f>SUM(K17:Q17)</f>
        <v>0</v>
      </c>
      <c r="T17" s="284"/>
      <c r="U17" s="840">
        <f>-'Exhibit 4a - Admin Supp. Detail'!P28</f>
        <v>0</v>
      </c>
      <c r="V17" s="284"/>
      <c r="W17" s="840">
        <f>'Exhibit 4a - Admin Supp. Detail'!F143+'Exhibit 4b Clinic Admin Detail'!F155+'Exhibit 4c - Direct Med Detail'!F211+'Exhibit 4d - Non Reimb. Detail'!E69</f>
        <v>0</v>
      </c>
      <c r="X17" s="284"/>
      <c r="Y17" s="841">
        <f>S17+U17+W17</f>
        <v>0</v>
      </c>
      <c r="Z17" s="205"/>
      <c r="AA17" s="212"/>
    </row>
    <row r="18" spans="2:27" ht="12">
      <c r="B18" s="210"/>
      <c r="C18" s="205"/>
      <c r="D18" s="1109" t="str">
        <f>'Exhibit 4a - Admin Supp. Detail'!B31</f>
        <v>120XX Finance Office and Staff</v>
      </c>
      <c r="E18" s="1109"/>
      <c r="F18" s="1109"/>
      <c r="G18" s="1109"/>
      <c r="H18" s="1109"/>
      <c r="I18" s="1109"/>
      <c r="J18" s="1109"/>
      <c r="K18" s="840">
        <f>'Exhibit 4a - Admin Supp. Detail'!G32</f>
        <v>0</v>
      </c>
      <c r="L18" s="581"/>
      <c r="M18" s="840">
        <f>'Exhibit 4a - Admin Supp. Detail'!H32</f>
        <v>0</v>
      </c>
      <c r="N18" s="284"/>
      <c r="O18" s="840">
        <f>'Exhibit 4a - Admin Supp. Detail'!I32+'Exhibit 4a - Admin Supp. Detail'!J32</f>
        <v>0</v>
      </c>
      <c r="P18" s="284"/>
      <c r="Q18" s="840">
        <f>'Exhibit 4a - Admin Supp. Detail'!K32</f>
        <v>0</v>
      </c>
      <c r="R18" s="284"/>
      <c r="S18" s="841">
        <f>SUM(K18:Q18)</f>
        <v>0</v>
      </c>
      <c r="T18" s="284"/>
      <c r="U18" s="840">
        <f>-'Exhibit 4a - Admin Supp. Detail'!P42</f>
        <v>0</v>
      </c>
      <c r="V18" s="284"/>
      <c r="W18" s="840">
        <f>'Exhibit 4a - Admin Supp. Detail'!F144+'Exhibit 4b Clinic Admin Detail'!F156+'Exhibit 4c - Direct Med Detail'!F212+'Exhibit 4d - Non Reimb. Detail'!E70</f>
        <v>0</v>
      </c>
      <c r="X18" s="284"/>
      <c r="Y18" s="841">
        <f>S18+U18+W18</f>
        <v>0</v>
      </c>
      <c r="Z18" s="205"/>
      <c r="AA18" s="212"/>
    </row>
    <row r="19" spans="2:27" ht="12.75" thickBot="1">
      <c r="B19" s="210"/>
      <c r="C19" s="205"/>
      <c r="D19" s="1105" t="str">
        <f>'Exhibit 4a - Admin Supp. Detail'!B45</f>
        <v>130XX Other Personnel</v>
      </c>
      <c r="E19" s="1105"/>
      <c r="F19" s="1105"/>
      <c r="G19" s="1105"/>
      <c r="H19" s="1105"/>
      <c r="I19" s="1105"/>
      <c r="J19" s="1105"/>
      <c r="K19" s="842">
        <f>'Exhibit 4a - Admin Supp. Detail'!G46</f>
        <v>0</v>
      </c>
      <c r="L19" s="581"/>
      <c r="M19" s="842">
        <f>'Exhibit 4a - Admin Supp. Detail'!H46</f>
        <v>0</v>
      </c>
      <c r="N19" s="284"/>
      <c r="O19" s="842">
        <f>'Exhibit 4a - Admin Supp. Detail'!I46+'Exhibit 4a - Admin Supp. Detail'!J46</f>
        <v>0</v>
      </c>
      <c r="P19" s="284"/>
      <c r="Q19" s="842">
        <f>'Exhibit 4a - Admin Supp. Detail'!K46</f>
        <v>0</v>
      </c>
      <c r="R19" s="284"/>
      <c r="S19" s="843">
        <f>SUM(K19:Q19)</f>
        <v>0</v>
      </c>
      <c r="T19" s="284"/>
      <c r="U19" s="842">
        <f>-'Exhibit 4a - Admin Supp. Detail'!P56</f>
        <v>0</v>
      </c>
      <c r="V19" s="284"/>
      <c r="W19" s="842">
        <f>'Exhibit 4a - Admin Supp. Detail'!F145+'Exhibit 4b Clinic Admin Detail'!F157+'Exhibit 4c - Direct Med Detail'!F213+'Exhibit 4d - Non Reimb. Detail'!E71</f>
        <v>0</v>
      </c>
      <c r="X19" s="284"/>
      <c r="Y19" s="843">
        <f>S19+U19+W19</f>
        <v>0</v>
      </c>
      <c r="Z19" s="205"/>
      <c r="AA19" s="212"/>
    </row>
    <row r="20" spans="2:27" ht="12">
      <c r="B20" s="210"/>
      <c r="C20" s="205"/>
      <c r="D20" s="205"/>
      <c r="E20" s="205"/>
      <c r="F20" s="1106" t="s">
        <v>515</v>
      </c>
      <c r="G20" s="1107"/>
      <c r="H20" s="1107"/>
      <c r="I20" s="1107"/>
      <c r="J20" s="1108"/>
      <c r="K20" s="844">
        <f>SUM(K17:K19)</f>
        <v>0</v>
      </c>
      <c r="L20" s="582"/>
      <c r="M20" s="844">
        <f>SUM(M17:M19)</f>
        <v>0</v>
      </c>
      <c r="N20" s="583"/>
      <c r="O20" s="844">
        <f>SUM(O17:O19)</f>
        <v>0</v>
      </c>
      <c r="P20" s="583"/>
      <c r="Q20" s="844">
        <f>SUM(Q17:Q19)</f>
        <v>0</v>
      </c>
      <c r="R20" s="583"/>
      <c r="S20" s="844">
        <f>SUM(S17:S19)</f>
        <v>0</v>
      </c>
      <c r="T20" s="284"/>
      <c r="U20" s="844">
        <f>SUM(U17:U19)</f>
        <v>0</v>
      </c>
      <c r="V20" s="583"/>
      <c r="W20" s="844">
        <f>SUM(W17:W19)</f>
        <v>0</v>
      </c>
      <c r="X20" s="583"/>
      <c r="Y20" s="844">
        <f>SUM(Y17:Y19)</f>
        <v>0</v>
      </c>
      <c r="Z20" s="205"/>
      <c r="AA20" s="212"/>
    </row>
    <row r="21" spans="2:27" ht="12">
      <c r="B21" s="210"/>
      <c r="C21" s="205"/>
      <c r="D21" s="205"/>
      <c r="E21" s="205"/>
      <c r="F21" s="205"/>
      <c r="G21" s="205"/>
      <c r="H21" s="205"/>
      <c r="I21" s="205"/>
      <c r="J21" s="205"/>
      <c r="K21" s="581"/>
      <c r="L21" s="581"/>
      <c r="M21" s="581"/>
      <c r="N21" s="284"/>
      <c r="O21" s="581"/>
      <c r="P21" s="284"/>
      <c r="Q21" s="581"/>
      <c r="R21" s="284"/>
      <c r="S21" s="581"/>
      <c r="T21" s="284"/>
      <c r="U21" s="581"/>
      <c r="V21" s="284"/>
      <c r="W21" s="581"/>
      <c r="X21" s="284"/>
      <c r="Y21" s="284"/>
      <c r="Z21" s="205"/>
      <c r="AA21" s="212"/>
    </row>
    <row r="22" spans="2:27" ht="12">
      <c r="B22" s="210"/>
      <c r="C22" s="258" t="str">
        <f>'Exhibit 4a - Admin Supp. Detail'!A60</f>
        <v>SECTION II. Operating Expenditures</v>
      </c>
      <c r="D22" s="205"/>
      <c r="E22" s="205"/>
      <c r="F22" s="205"/>
      <c r="G22" s="205"/>
      <c r="H22" s="205"/>
      <c r="I22" s="239"/>
      <c r="J22" s="205"/>
      <c r="K22" s="581"/>
      <c r="L22" s="581"/>
      <c r="M22" s="581"/>
      <c r="N22" s="284"/>
      <c r="O22" s="581"/>
      <c r="P22" s="284"/>
      <c r="Q22" s="581"/>
      <c r="R22" s="284"/>
      <c r="S22" s="581"/>
      <c r="T22" s="284"/>
      <c r="U22" s="581"/>
      <c r="V22" s="284"/>
      <c r="W22" s="581"/>
      <c r="X22" s="284"/>
      <c r="Y22" s="583"/>
      <c r="Z22" s="205"/>
      <c r="AA22" s="212"/>
    </row>
    <row r="23" spans="2:27" ht="12">
      <c r="B23" s="210"/>
      <c r="C23" s="205"/>
      <c r="D23" s="1109" t="str">
        <f>'Exhibit 4a - Admin Supp. Detail'!B63</f>
        <v>14800 Supplies - LHD Admin / Support</v>
      </c>
      <c r="E23" s="1109"/>
      <c r="F23" s="1109"/>
      <c r="G23" s="1109"/>
      <c r="H23" s="1109"/>
      <c r="I23" s="1109"/>
      <c r="J23" s="1109"/>
      <c r="K23" s="840"/>
      <c r="L23" s="581"/>
      <c r="M23" s="840"/>
      <c r="N23" s="284"/>
      <c r="O23" s="840"/>
      <c r="P23" s="284"/>
      <c r="Q23" s="840"/>
      <c r="R23" s="284"/>
      <c r="S23" s="841">
        <f>'Exhibit 4a - Admin Supp. Detail'!G64</f>
        <v>0</v>
      </c>
      <c r="T23" s="284"/>
      <c r="U23" s="840">
        <f>-'Exhibit 4a - Admin Supp. Detail'!K74</f>
        <v>0</v>
      </c>
      <c r="V23" s="284"/>
      <c r="W23" s="840">
        <f>'Exhibit 4a - Admin Supp. Detail'!F146+'Exhibit 4b Clinic Admin Detail'!F158+'Exhibit 4c - Direct Med Detail'!F214+'Exhibit 4d - Non Reimb. Detail'!E72</f>
        <v>0</v>
      </c>
      <c r="X23" s="284"/>
      <c r="Y23" s="841">
        <f>S23+U23+W23</f>
        <v>0</v>
      </c>
      <c r="Z23" s="205"/>
      <c r="AA23" s="212"/>
    </row>
    <row r="24" spans="2:27" ht="12">
      <c r="B24" s="210"/>
      <c r="C24" s="205"/>
      <c r="D24" s="1109" t="str">
        <f>'Exhibit 4a - Admin Supp. Detail'!B77</f>
        <v>15000 Capital Expenditures - LHD Admin / Support</v>
      </c>
      <c r="E24" s="1109"/>
      <c r="F24" s="1109"/>
      <c r="G24" s="1109"/>
      <c r="H24" s="1109"/>
      <c r="I24" s="1109"/>
      <c r="J24" s="1109"/>
      <c r="K24" s="840"/>
      <c r="L24" s="581"/>
      <c r="M24" s="840"/>
      <c r="N24" s="284"/>
      <c r="O24" s="840"/>
      <c r="P24" s="284"/>
      <c r="Q24" s="840"/>
      <c r="R24" s="284"/>
      <c r="S24" s="841">
        <f>'Exhibit 4a - Admin Supp. Detail'!G78</f>
        <v>0</v>
      </c>
      <c r="T24" s="284"/>
      <c r="U24" s="840">
        <f>-'Exhibit 4a - Admin Supp. Detail'!K88</f>
        <v>0</v>
      </c>
      <c r="V24" s="284"/>
      <c r="W24" s="840">
        <f>'Exhibit 4a - Admin Supp. Detail'!F147+'Exhibit 4b Clinic Admin Detail'!F159+'Exhibit 4c - Direct Med Detail'!F215+'Exhibit 4d - Non Reimb. Detail'!E73</f>
        <v>0</v>
      </c>
      <c r="X24" s="284"/>
      <c r="Y24" s="841">
        <f>S24+U24+W24</f>
        <v>0</v>
      </c>
      <c r="Z24" s="205"/>
      <c r="AA24" s="212"/>
    </row>
    <row r="25" spans="2:27" ht="12">
      <c r="B25" s="210"/>
      <c r="C25" s="205"/>
      <c r="D25" s="1109" t="str">
        <f>'Exhibit 4a - Admin Supp. Detail'!B91</f>
        <v>16000 Contracted Services - LHD Admin / Support</v>
      </c>
      <c r="E25" s="1109"/>
      <c r="F25" s="1109"/>
      <c r="G25" s="1109"/>
      <c r="H25" s="1109"/>
      <c r="I25" s="1109"/>
      <c r="J25" s="1109"/>
      <c r="K25" s="840"/>
      <c r="L25" s="581"/>
      <c r="M25" s="840"/>
      <c r="N25" s="284"/>
      <c r="O25" s="840"/>
      <c r="P25" s="284"/>
      <c r="Q25" s="840"/>
      <c r="R25" s="284"/>
      <c r="S25" s="841">
        <f>'Exhibit 4a - Admin Supp. Detail'!G92</f>
        <v>0</v>
      </c>
      <c r="T25" s="284"/>
      <c r="U25" s="840">
        <f>-'Exhibit 4a - Admin Supp. Detail'!K102</f>
        <v>0</v>
      </c>
      <c r="V25" s="284"/>
      <c r="W25" s="840">
        <f>'Exhibit 4a - Admin Supp. Detail'!F148+'Exhibit 4b Clinic Admin Detail'!F160+'Exhibit 4c - Direct Med Detail'!F216+'Exhibit 4d - Non Reimb. Detail'!E74</f>
        <v>0</v>
      </c>
      <c r="X25" s="284"/>
      <c r="Y25" s="841">
        <f>S25+U25+W25</f>
        <v>0</v>
      </c>
      <c r="Z25" s="205"/>
      <c r="AA25" s="212"/>
    </row>
    <row r="26" spans="2:27" ht="12.75" thickBot="1">
      <c r="B26" s="210"/>
      <c r="C26" s="205"/>
      <c r="D26" s="1105" t="str">
        <f>'Exhibit 4a - Admin Supp. Detail'!B105</f>
        <v>17000 Other Operating Expenditures - LHD Admin / Support</v>
      </c>
      <c r="E26" s="1105"/>
      <c r="F26" s="1105"/>
      <c r="G26" s="1105"/>
      <c r="H26" s="1105"/>
      <c r="I26" s="1105"/>
      <c r="J26" s="1105"/>
      <c r="K26" s="842"/>
      <c r="L26" s="581"/>
      <c r="M26" s="842"/>
      <c r="N26" s="284"/>
      <c r="O26" s="842"/>
      <c r="P26" s="284"/>
      <c r="Q26" s="842"/>
      <c r="R26" s="284"/>
      <c r="S26" s="843">
        <f>'Exhibit 4a - Admin Supp. Detail'!G106</f>
        <v>0</v>
      </c>
      <c r="T26" s="284"/>
      <c r="U26" s="842">
        <f>-'Exhibit 4a - Admin Supp. Detail'!K116</f>
        <v>0</v>
      </c>
      <c r="V26" s="284"/>
      <c r="W26" s="842">
        <f>'Exhibit 4a - Admin Supp. Detail'!F149+'Exhibit 4b Clinic Admin Detail'!F161+'Exhibit 4c - Direct Med Detail'!F217+'Exhibit 4d - Non Reimb. Detail'!E75</f>
        <v>0</v>
      </c>
      <c r="X26" s="284"/>
      <c r="Y26" s="843">
        <f>S26+U26+W26</f>
        <v>0</v>
      </c>
      <c r="Z26" s="205"/>
      <c r="AA26" s="212"/>
    </row>
    <row r="27" spans="2:27" ht="12">
      <c r="B27" s="210"/>
      <c r="C27" s="205"/>
      <c r="D27" s="205"/>
      <c r="E27" s="205"/>
      <c r="F27" s="1106" t="s">
        <v>516</v>
      </c>
      <c r="G27" s="1107"/>
      <c r="H27" s="1107"/>
      <c r="I27" s="1107"/>
      <c r="J27" s="1108"/>
      <c r="K27" s="844"/>
      <c r="L27" s="582"/>
      <c r="M27" s="844"/>
      <c r="N27" s="583"/>
      <c r="O27" s="844"/>
      <c r="P27" s="583"/>
      <c r="Q27" s="844"/>
      <c r="R27" s="583"/>
      <c r="S27" s="844">
        <f>SUM(S23:S26)</f>
        <v>0</v>
      </c>
      <c r="T27" s="284"/>
      <c r="U27" s="844">
        <f>SUM(U23:U26)</f>
        <v>0</v>
      </c>
      <c r="V27" s="583"/>
      <c r="W27" s="844">
        <f>SUM(W23:W26)</f>
        <v>0</v>
      </c>
      <c r="X27" s="583"/>
      <c r="Y27" s="844">
        <f>SUM(Y23:Y26)</f>
        <v>0</v>
      </c>
      <c r="Z27" s="205"/>
      <c r="AA27" s="212"/>
    </row>
    <row r="28" spans="2:27" ht="12">
      <c r="B28" s="210"/>
      <c r="C28" s="205"/>
      <c r="D28" s="205"/>
      <c r="E28" s="205"/>
      <c r="F28" s="205"/>
      <c r="G28" s="205"/>
      <c r="H28" s="205"/>
      <c r="I28" s="205"/>
      <c r="J28" s="205"/>
      <c r="K28" s="581"/>
      <c r="L28" s="581"/>
      <c r="M28" s="581"/>
      <c r="N28" s="284"/>
      <c r="O28" s="581"/>
      <c r="P28" s="284"/>
      <c r="Q28" s="581"/>
      <c r="R28" s="284"/>
      <c r="S28" s="581"/>
      <c r="T28" s="284"/>
      <c r="U28" s="581"/>
      <c r="V28" s="284"/>
      <c r="W28" s="581"/>
      <c r="X28" s="284"/>
      <c r="Y28" s="284"/>
      <c r="Z28" s="205"/>
      <c r="AA28" s="212"/>
    </row>
    <row r="29" spans="2:27" ht="12">
      <c r="B29" s="210"/>
      <c r="C29" s="258" t="str">
        <f>'Exhibit 4a - Admin Supp. Detail'!A119</f>
        <v>SECTION III. Adjustments/Transfers to Trial Balance</v>
      </c>
      <c r="D29" s="205"/>
      <c r="E29" s="205"/>
      <c r="F29" s="205"/>
      <c r="G29" s="205"/>
      <c r="H29" s="205"/>
      <c r="I29" s="239"/>
      <c r="J29" s="205"/>
      <c r="K29" s="581"/>
      <c r="L29" s="581"/>
      <c r="M29" s="581"/>
      <c r="N29" s="284"/>
      <c r="O29" s="581"/>
      <c r="P29" s="284"/>
      <c r="Q29" s="581"/>
      <c r="R29" s="284"/>
      <c r="S29" s="581"/>
      <c r="T29" s="284"/>
      <c r="U29" s="581"/>
      <c r="V29" s="284"/>
      <c r="W29" s="581"/>
      <c r="X29" s="284"/>
      <c r="Y29" s="583"/>
      <c r="Z29" s="205"/>
      <c r="AA29" s="212"/>
    </row>
    <row r="30" spans="2:27" ht="12">
      <c r="B30" s="210"/>
      <c r="C30" s="205"/>
      <c r="D30" s="1109" t="str">
        <f>'Exhibit 4a - Admin Supp. Detail'!C124</f>
        <v>18500   Depreciation Expense - LHD Admin / Support</v>
      </c>
      <c r="E30" s="1109"/>
      <c r="F30" s="1109"/>
      <c r="G30" s="1109"/>
      <c r="H30" s="1109"/>
      <c r="I30" s="1109"/>
      <c r="J30" s="1109"/>
      <c r="K30" s="840"/>
      <c r="L30" s="581"/>
      <c r="M30" s="840"/>
      <c r="N30" s="284"/>
      <c r="O30" s="840"/>
      <c r="P30" s="284"/>
      <c r="Q30" s="840"/>
      <c r="R30" s="284"/>
      <c r="S30" s="841">
        <f>'Exhibit 4a - Admin Supp. Detail'!G124</f>
        <v>0</v>
      </c>
      <c r="T30" s="284"/>
      <c r="U30" s="840">
        <f>-'Exhibit 4a - Admin Supp. Detail'!K124</f>
        <v>0</v>
      </c>
      <c r="V30" s="284"/>
      <c r="W30" s="840"/>
      <c r="X30" s="284"/>
      <c r="Y30" s="841">
        <f>S30+U30+W30</f>
        <v>0</v>
      </c>
      <c r="Z30" s="205"/>
      <c r="AA30" s="212"/>
    </row>
    <row r="31" spans="2:27" ht="12.75" thickBot="1">
      <c r="B31" s="210"/>
      <c r="C31" s="205"/>
      <c r="D31" s="1105" t="str">
        <f>'Exhibit 4a - Admin Supp. Detail'!C125</f>
        <v>18600   Indirect Costs from CAP</v>
      </c>
      <c r="E31" s="1105"/>
      <c r="F31" s="1105"/>
      <c r="G31" s="1105"/>
      <c r="H31" s="1105"/>
      <c r="I31" s="1105"/>
      <c r="J31" s="1105"/>
      <c r="K31" s="840"/>
      <c r="L31" s="581"/>
      <c r="M31" s="840"/>
      <c r="N31" s="284"/>
      <c r="O31" s="840"/>
      <c r="P31" s="284"/>
      <c r="Q31" s="840"/>
      <c r="R31" s="284"/>
      <c r="S31" s="843">
        <f>'Exhibit 4a - Admin Supp. Detail'!G125</f>
        <v>0</v>
      </c>
      <c r="T31" s="284"/>
      <c r="U31" s="842">
        <f>-'Exhibit 4a - Admin Supp. Detail'!K125</f>
        <v>0</v>
      </c>
      <c r="V31" s="284"/>
      <c r="W31" s="842"/>
      <c r="X31" s="284"/>
      <c r="Y31" s="843">
        <f>S31+U31+W31</f>
        <v>0</v>
      </c>
      <c r="Z31" s="205"/>
      <c r="AA31" s="212"/>
    </row>
    <row r="32" spans="2:27" ht="12">
      <c r="B32" s="210"/>
      <c r="C32" s="205"/>
      <c r="D32" s="205"/>
      <c r="E32" s="205"/>
      <c r="F32" s="1106" t="s">
        <v>517</v>
      </c>
      <c r="G32" s="1107"/>
      <c r="H32" s="1107"/>
      <c r="I32" s="1107"/>
      <c r="J32" s="1108"/>
      <c r="K32" s="844"/>
      <c r="L32" s="582"/>
      <c r="M32" s="844"/>
      <c r="N32" s="583"/>
      <c r="O32" s="844"/>
      <c r="P32" s="583"/>
      <c r="Q32" s="844"/>
      <c r="R32" s="583"/>
      <c r="S32" s="844">
        <f>SUM(S30:S31)</f>
        <v>0</v>
      </c>
      <c r="T32" s="284"/>
      <c r="U32" s="844">
        <f>SUM(U30:U31)</f>
        <v>0</v>
      </c>
      <c r="V32" s="583"/>
      <c r="W32" s="844"/>
      <c r="X32" s="583"/>
      <c r="Y32" s="844">
        <f>SUM(Y30:Y31)</f>
        <v>0</v>
      </c>
      <c r="Z32" s="205"/>
      <c r="AA32" s="212"/>
    </row>
    <row r="33" spans="2:27" ht="12">
      <c r="B33" s="210"/>
      <c r="C33" s="205"/>
      <c r="D33" s="205"/>
      <c r="E33" s="205"/>
      <c r="F33" s="205"/>
      <c r="G33" s="205"/>
      <c r="H33" s="205"/>
      <c r="I33" s="205"/>
      <c r="J33" s="205"/>
      <c r="K33" s="581"/>
      <c r="L33" s="581"/>
      <c r="M33" s="581"/>
      <c r="N33" s="284"/>
      <c r="O33" s="581"/>
      <c r="P33" s="284"/>
      <c r="Q33" s="581"/>
      <c r="R33" s="284"/>
      <c r="S33" s="581"/>
      <c r="T33" s="284"/>
      <c r="U33" s="581"/>
      <c r="V33" s="284"/>
      <c r="W33" s="581"/>
      <c r="X33" s="284"/>
      <c r="Y33" s="284"/>
      <c r="Z33" s="205"/>
      <c r="AA33" s="212"/>
    </row>
    <row r="34" spans="2:27" ht="12.75">
      <c r="B34" s="571" t="str">
        <f>'Exhibit 4b Clinic Admin Detail'!A3</f>
        <v>Clinical Administration / Support Costs by Discipline</v>
      </c>
      <c r="C34" s="572"/>
      <c r="D34" s="205"/>
      <c r="E34" s="205"/>
      <c r="F34" s="205"/>
      <c r="G34" s="205"/>
      <c r="H34" s="205"/>
      <c r="I34" s="205"/>
      <c r="J34" s="205"/>
      <c r="K34" s="284"/>
      <c r="L34" s="284"/>
      <c r="M34" s="284"/>
      <c r="N34" s="284"/>
      <c r="O34" s="284"/>
      <c r="P34" s="284"/>
      <c r="Q34" s="284"/>
      <c r="R34" s="284"/>
      <c r="S34" s="581"/>
      <c r="T34" s="284"/>
      <c r="U34" s="581"/>
      <c r="V34" s="284"/>
      <c r="W34" s="581"/>
      <c r="X34" s="284"/>
      <c r="Y34" s="284"/>
      <c r="Z34" s="205"/>
      <c r="AA34" s="212"/>
    </row>
    <row r="35" spans="2:27" ht="12">
      <c r="B35" s="210"/>
      <c r="C35" s="258" t="str">
        <f>C16</f>
        <v>SECTION I. Personnel / Staff Expenditures</v>
      </c>
      <c r="D35" s="205"/>
      <c r="E35" s="205"/>
      <c r="F35" s="205"/>
      <c r="G35" s="205"/>
      <c r="H35" s="205"/>
      <c r="I35" s="239"/>
      <c r="J35" s="205"/>
      <c r="K35" s="581"/>
      <c r="L35" s="581"/>
      <c r="M35" s="581"/>
      <c r="N35" s="284"/>
      <c r="O35" s="581"/>
      <c r="P35" s="284"/>
      <c r="Q35" s="581"/>
      <c r="R35" s="284"/>
      <c r="S35" s="581"/>
      <c r="T35" s="284"/>
      <c r="U35" s="581"/>
      <c r="V35" s="284"/>
      <c r="W35" s="581"/>
      <c r="X35" s="284"/>
      <c r="Y35" s="583"/>
      <c r="Z35" s="205"/>
      <c r="AA35" s="212"/>
    </row>
    <row r="36" spans="2:27" ht="12">
      <c r="B36" s="210"/>
      <c r="C36" s="205"/>
      <c r="D36" s="1109" t="str">
        <f>'Exhibit 4b Clinic Admin Detail'!B17</f>
        <v>210XX Nursing Director's Office and Clinical Supervisor Staff</v>
      </c>
      <c r="E36" s="1109"/>
      <c r="F36" s="1109"/>
      <c r="G36" s="1109"/>
      <c r="H36" s="1109"/>
      <c r="I36" s="1109"/>
      <c r="J36" s="1109"/>
      <c r="K36" s="840">
        <f>'Exhibit 4b Clinic Admin Detail'!G18</f>
        <v>0</v>
      </c>
      <c r="L36" s="581"/>
      <c r="M36" s="840">
        <f>'Exhibit 4b Clinic Admin Detail'!H18</f>
        <v>0</v>
      </c>
      <c r="N36" s="284"/>
      <c r="O36" s="840">
        <f>'Exhibit 4b Clinic Admin Detail'!I18+'Exhibit 4b Clinic Admin Detail'!J18</f>
        <v>0</v>
      </c>
      <c r="P36" s="284"/>
      <c r="Q36" s="840">
        <f>'Exhibit 4b Clinic Admin Detail'!K18</f>
        <v>0</v>
      </c>
      <c r="R36" s="284"/>
      <c r="S36" s="841">
        <f>SUM(K36:Q36)</f>
        <v>0</v>
      </c>
      <c r="T36" s="284"/>
      <c r="U36" s="840">
        <f>-'Exhibit 4b Clinic Admin Detail'!P28</f>
        <v>0</v>
      </c>
      <c r="V36" s="284"/>
      <c r="W36" s="840">
        <f>'Exhibit 4a - Admin Supp. Detail'!F150+'Exhibit 4b Clinic Admin Detail'!F162+'Exhibit 4c - Direct Med Detail'!F218+'Exhibit 4d - Non Reimb. Detail'!E76</f>
        <v>0</v>
      </c>
      <c r="X36" s="284"/>
      <c r="Y36" s="841">
        <f>S36+U36+W36</f>
        <v>0</v>
      </c>
      <c r="Z36" s="205"/>
      <c r="AA36" s="212"/>
    </row>
    <row r="37" spans="2:27" ht="12">
      <c r="B37" s="210"/>
      <c r="C37" s="205"/>
      <c r="D37" s="1109" t="str">
        <f>'Exhibit 4b Clinic Admin Detail'!B31</f>
        <v>220XX Billing Office and Staff</v>
      </c>
      <c r="E37" s="1109"/>
      <c r="F37" s="1109"/>
      <c r="G37" s="1109"/>
      <c r="H37" s="1109"/>
      <c r="I37" s="1109"/>
      <c r="J37" s="1109"/>
      <c r="K37" s="840">
        <f>'Exhibit 4b Clinic Admin Detail'!G32</f>
        <v>0</v>
      </c>
      <c r="L37" s="581"/>
      <c r="M37" s="840">
        <f>'Exhibit 4b Clinic Admin Detail'!H32</f>
        <v>0</v>
      </c>
      <c r="N37" s="284"/>
      <c r="O37" s="840">
        <f>'Exhibit 4b Clinic Admin Detail'!I32+'Exhibit 4b Clinic Admin Detail'!J32</f>
        <v>0</v>
      </c>
      <c r="P37" s="284"/>
      <c r="Q37" s="840">
        <f>'Exhibit 4b Clinic Admin Detail'!K32</f>
        <v>0</v>
      </c>
      <c r="R37" s="284"/>
      <c r="S37" s="841">
        <f>SUM(K37:Q37)</f>
        <v>0</v>
      </c>
      <c r="T37" s="284"/>
      <c r="U37" s="840">
        <f>-'Exhibit 4b Clinic Admin Detail'!P42</f>
        <v>0</v>
      </c>
      <c r="V37" s="284"/>
      <c r="W37" s="840">
        <f>'Exhibit 4a - Admin Supp. Detail'!F151+'Exhibit 4b Clinic Admin Detail'!F163+'Exhibit 4c - Direct Med Detail'!F219+'Exhibit 4d - Non Reimb. Detail'!E77</f>
        <v>0</v>
      </c>
      <c r="X37" s="284"/>
      <c r="Y37" s="841">
        <f>S37+U37+W37</f>
        <v>0</v>
      </c>
      <c r="Z37" s="205"/>
      <c r="AA37" s="212"/>
    </row>
    <row r="38" spans="2:27" ht="12">
      <c r="B38" s="210"/>
      <c r="C38" s="205"/>
      <c r="D38" s="1109" t="str">
        <f>'Exhibit 4b Clinic Admin Detail'!B45</f>
        <v>230XX Interpreters</v>
      </c>
      <c r="E38" s="1109"/>
      <c r="F38" s="1109"/>
      <c r="G38" s="1109"/>
      <c r="H38" s="1109"/>
      <c r="I38" s="1109"/>
      <c r="J38" s="1109"/>
      <c r="K38" s="840">
        <f>'Exhibit 4b Clinic Admin Detail'!G46</f>
        <v>0</v>
      </c>
      <c r="L38" s="581"/>
      <c r="M38" s="840">
        <f>'Exhibit 4b Clinic Admin Detail'!H46</f>
        <v>0</v>
      </c>
      <c r="N38" s="284"/>
      <c r="O38" s="840">
        <f>'Exhibit 4b Clinic Admin Detail'!I46+'Exhibit 4b Clinic Admin Detail'!J46</f>
        <v>0</v>
      </c>
      <c r="P38" s="284"/>
      <c r="Q38" s="840">
        <f>'Exhibit 4b Clinic Admin Detail'!K46</f>
        <v>0</v>
      </c>
      <c r="R38" s="284"/>
      <c r="S38" s="841">
        <f>SUM(K38:Q38)</f>
        <v>0</v>
      </c>
      <c r="T38" s="284"/>
      <c r="U38" s="840">
        <f>-'Exhibit 4b Clinic Admin Detail'!P56</f>
        <v>0</v>
      </c>
      <c r="V38" s="284"/>
      <c r="W38" s="840">
        <f>'Exhibit 4a - Admin Supp. Detail'!F152+'Exhibit 4b Clinic Admin Detail'!F164+'Exhibit 4c - Direct Med Detail'!F220+'Exhibit 4d - Non Reimb. Detail'!E78</f>
        <v>0</v>
      </c>
      <c r="X38" s="284"/>
      <c r="Y38" s="841">
        <f>S38+U38+W38</f>
        <v>0</v>
      </c>
      <c r="Z38" s="205"/>
      <c r="AA38" s="212"/>
    </row>
    <row r="39" spans="2:27" ht="12.75" thickBot="1">
      <c r="B39" s="210"/>
      <c r="C39" s="205"/>
      <c r="D39" s="1105" t="str">
        <f>'Exhibit 4b Clinic Admin Detail'!B59</f>
        <v>240XX Other Personnel</v>
      </c>
      <c r="E39" s="1105"/>
      <c r="F39" s="1105"/>
      <c r="G39" s="1105"/>
      <c r="H39" s="1105"/>
      <c r="I39" s="1105"/>
      <c r="J39" s="1105"/>
      <c r="K39" s="842">
        <f>'Exhibit 4b Clinic Admin Detail'!G60</f>
        <v>0</v>
      </c>
      <c r="L39" s="581"/>
      <c r="M39" s="842">
        <f>'Exhibit 4b Clinic Admin Detail'!H60</f>
        <v>0</v>
      </c>
      <c r="N39" s="284"/>
      <c r="O39" s="842">
        <f>'Exhibit 4b Clinic Admin Detail'!I60+'Exhibit 4b Clinic Admin Detail'!J60</f>
        <v>0</v>
      </c>
      <c r="P39" s="284"/>
      <c r="Q39" s="842">
        <f>'Exhibit 4b Clinic Admin Detail'!K60</f>
        <v>0</v>
      </c>
      <c r="R39" s="284"/>
      <c r="S39" s="843">
        <f>SUM(K39:Q39)</f>
        <v>0</v>
      </c>
      <c r="T39" s="284"/>
      <c r="U39" s="842">
        <f>-'Exhibit 4b Clinic Admin Detail'!P70</f>
        <v>0</v>
      </c>
      <c r="V39" s="284"/>
      <c r="W39" s="842">
        <f>'Exhibit 4a - Admin Supp. Detail'!F153+'Exhibit 4b Clinic Admin Detail'!F165+'Exhibit 4c - Direct Med Detail'!F221+'Exhibit 4d - Non Reimb. Detail'!E79</f>
        <v>0</v>
      </c>
      <c r="X39" s="284"/>
      <c r="Y39" s="843">
        <f>S39+U39+W39</f>
        <v>0</v>
      </c>
      <c r="Z39" s="205"/>
      <c r="AA39" s="212"/>
    </row>
    <row r="40" spans="2:27" ht="12">
      <c r="B40" s="210"/>
      <c r="C40" s="205"/>
      <c r="D40" s="205"/>
      <c r="E40" s="205"/>
      <c r="F40" s="1106" t="s">
        <v>518</v>
      </c>
      <c r="G40" s="1107"/>
      <c r="H40" s="1107"/>
      <c r="I40" s="1107"/>
      <c r="J40" s="1108"/>
      <c r="K40" s="844">
        <f>SUM(K36:K39)</f>
        <v>0</v>
      </c>
      <c r="L40" s="582"/>
      <c r="M40" s="844">
        <f>SUM(M36:M39)</f>
        <v>0</v>
      </c>
      <c r="N40" s="583"/>
      <c r="O40" s="844">
        <f>SUM(O36:O39)</f>
        <v>0</v>
      </c>
      <c r="P40" s="583"/>
      <c r="Q40" s="844">
        <f>SUM(Q36:Q39)</f>
        <v>0</v>
      </c>
      <c r="R40" s="583"/>
      <c r="S40" s="844">
        <f>SUM(S36:S39)</f>
        <v>0</v>
      </c>
      <c r="T40" s="284"/>
      <c r="U40" s="844">
        <f>SUM(U36:U39)</f>
        <v>0</v>
      </c>
      <c r="V40" s="583"/>
      <c r="W40" s="844">
        <f>SUM(W36:W39)</f>
        <v>0</v>
      </c>
      <c r="X40" s="583"/>
      <c r="Y40" s="844">
        <f>SUM(Y36:Y39)</f>
        <v>0</v>
      </c>
      <c r="Z40" s="205"/>
      <c r="AA40" s="212"/>
    </row>
    <row r="41" spans="2:27" ht="12">
      <c r="B41" s="210"/>
      <c r="C41" s="205"/>
      <c r="D41" s="205"/>
      <c r="E41" s="205"/>
      <c r="F41" s="205"/>
      <c r="G41" s="205"/>
      <c r="H41" s="205"/>
      <c r="I41" s="205"/>
      <c r="J41" s="205"/>
      <c r="K41" s="581"/>
      <c r="L41" s="581"/>
      <c r="M41" s="581"/>
      <c r="N41" s="284"/>
      <c r="O41" s="581"/>
      <c r="P41" s="284"/>
      <c r="Q41" s="581"/>
      <c r="R41" s="284"/>
      <c r="S41" s="581"/>
      <c r="T41" s="284"/>
      <c r="U41" s="581"/>
      <c r="V41" s="284"/>
      <c r="W41" s="581"/>
      <c r="X41" s="284"/>
      <c r="Y41" s="284"/>
      <c r="Z41" s="205"/>
      <c r="AA41" s="212"/>
    </row>
    <row r="42" spans="2:27" ht="12">
      <c r="B42" s="210"/>
      <c r="C42" s="258" t="str">
        <f>C22</f>
        <v>SECTION II. Operating Expenditures</v>
      </c>
      <c r="D42" s="205"/>
      <c r="E42" s="205"/>
      <c r="F42" s="205"/>
      <c r="G42" s="205"/>
      <c r="H42" s="205"/>
      <c r="I42" s="239"/>
      <c r="J42" s="205"/>
      <c r="K42" s="581"/>
      <c r="L42" s="581"/>
      <c r="M42" s="581"/>
      <c r="N42" s="284"/>
      <c r="O42" s="581"/>
      <c r="P42" s="284"/>
      <c r="Q42" s="581"/>
      <c r="R42" s="284"/>
      <c r="S42" s="581"/>
      <c r="T42" s="284"/>
      <c r="U42" s="581"/>
      <c r="V42" s="284"/>
      <c r="W42" s="581"/>
      <c r="X42" s="284"/>
      <c r="Y42" s="583"/>
      <c r="Z42" s="205"/>
      <c r="AA42" s="212"/>
    </row>
    <row r="43" spans="2:27" ht="12">
      <c r="B43" s="210"/>
      <c r="C43" s="205"/>
      <c r="D43" s="1109" t="str">
        <f>'Exhibit 4b Clinic Admin Detail'!B77</f>
        <v>24800 Supplies - Clinic Admin</v>
      </c>
      <c r="E43" s="1109"/>
      <c r="F43" s="1109"/>
      <c r="G43" s="1109"/>
      <c r="H43" s="1109"/>
      <c r="I43" s="1109"/>
      <c r="J43" s="1109"/>
      <c r="K43" s="840"/>
      <c r="L43" s="581"/>
      <c r="M43" s="840"/>
      <c r="N43" s="284"/>
      <c r="O43" s="840"/>
      <c r="P43" s="284"/>
      <c r="Q43" s="840"/>
      <c r="R43" s="284"/>
      <c r="S43" s="841">
        <f>'Exhibit 4b Clinic Admin Detail'!G78</f>
        <v>0</v>
      </c>
      <c r="T43" s="284"/>
      <c r="U43" s="840">
        <f>-'Exhibit 4b Clinic Admin Detail'!K88</f>
        <v>0</v>
      </c>
      <c r="V43" s="284"/>
      <c r="W43" s="840">
        <f>'Exhibit 4a - Admin Supp. Detail'!F154+'Exhibit 4b Clinic Admin Detail'!F166+'Exhibit 4c - Direct Med Detail'!F222+'Exhibit 4d - Non Reimb. Detail'!E80</f>
        <v>0</v>
      </c>
      <c r="X43" s="284"/>
      <c r="Y43" s="845">
        <f>S43+U43+W43</f>
        <v>0</v>
      </c>
      <c r="Z43" s="205"/>
      <c r="AA43" s="212"/>
    </row>
    <row r="44" spans="2:27" ht="12">
      <c r="B44" s="210"/>
      <c r="C44" s="205"/>
      <c r="D44" s="1109" t="str">
        <f>'Exhibit 4b Clinic Admin Detail'!B91</f>
        <v>25000 Capital Expenditures - Clinic Admin</v>
      </c>
      <c r="E44" s="1109"/>
      <c r="F44" s="1109"/>
      <c r="G44" s="1109"/>
      <c r="H44" s="1109"/>
      <c r="I44" s="1109"/>
      <c r="J44" s="1109"/>
      <c r="K44" s="840"/>
      <c r="L44" s="581"/>
      <c r="M44" s="840"/>
      <c r="N44" s="284"/>
      <c r="O44" s="840"/>
      <c r="P44" s="284"/>
      <c r="Q44" s="840"/>
      <c r="R44" s="284"/>
      <c r="S44" s="841">
        <f>'Exhibit 4b Clinic Admin Detail'!G92</f>
        <v>0</v>
      </c>
      <c r="T44" s="284"/>
      <c r="U44" s="840">
        <f>-'Exhibit 4b Clinic Admin Detail'!K102</f>
        <v>0</v>
      </c>
      <c r="V44" s="284"/>
      <c r="W44" s="840">
        <f>'Exhibit 4a - Admin Supp. Detail'!F155+'Exhibit 4b Clinic Admin Detail'!F167+'Exhibit 4c - Direct Med Detail'!F223+'Exhibit 4d - Non Reimb. Detail'!E81</f>
        <v>0</v>
      </c>
      <c r="X44" s="284"/>
      <c r="Y44" s="845">
        <f>S44+U44+W44</f>
        <v>0</v>
      </c>
      <c r="Z44" s="205"/>
      <c r="AA44" s="212"/>
    </row>
    <row r="45" spans="2:27" ht="12">
      <c r="B45" s="210"/>
      <c r="C45" s="205"/>
      <c r="D45" s="1109" t="str">
        <f>'Exhibit 4b Clinic Admin Detail'!B105</f>
        <v>26000 Contracted Services - Clinic Admin</v>
      </c>
      <c r="E45" s="1109"/>
      <c r="F45" s="1109"/>
      <c r="G45" s="1109"/>
      <c r="H45" s="1109"/>
      <c r="I45" s="1109"/>
      <c r="J45" s="1109"/>
      <c r="K45" s="840"/>
      <c r="L45" s="581"/>
      <c r="M45" s="840"/>
      <c r="N45" s="284"/>
      <c r="O45" s="840"/>
      <c r="P45" s="284"/>
      <c r="Q45" s="840"/>
      <c r="R45" s="284"/>
      <c r="S45" s="841">
        <f>'Exhibit 4b Clinic Admin Detail'!G106</f>
        <v>0</v>
      </c>
      <c r="T45" s="284"/>
      <c r="U45" s="840">
        <f>-'Exhibit 4b Clinic Admin Detail'!K116</f>
        <v>0</v>
      </c>
      <c r="V45" s="284"/>
      <c r="W45" s="840">
        <f>'Exhibit 4a - Admin Supp. Detail'!F156+'Exhibit 4b Clinic Admin Detail'!F168+'Exhibit 4c - Direct Med Detail'!F224+'Exhibit 4d - Non Reimb. Detail'!E82</f>
        <v>0</v>
      </c>
      <c r="X45" s="284"/>
      <c r="Y45" s="845">
        <f>S45+U45+W45</f>
        <v>0</v>
      </c>
      <c r="Z45" s="205"/>
      <c r="AA45" s="212"/>
    </row>
    <row r="46" spans="2:27" ht="12.75" thickBot="1">
      <c r="B46" s="210"/>
      <c r="C46" s="205"/>
      <c r="D46" s="1105" t="str">
        <f>'Exhibit 4b Clinic Admin Detail'!B119</f>
        <v>27000 Other Operating Expenditures - Clinic Admin</v>
      </c>
      <c r="E46" s="1105"/>
      <c r="F46" s="1105"/>
      <c r="G46" s="1105"/>
      <c r="H46" s="1105"/>
      <c r="I46" s="1105"/>
      <c r="J46" s="1105"/>
      <c r="K46" s="842"/>
      <c r="L46" s="581"/>
      <c r="M46" s="842"/>
      <c r="N46" s="284"/>
      <c r="O46" s="842"/>
      <c r="P46" s="284"/>
      <c r="Q46" s="842"/>
      <c r="R46" s="284"/>
      <c r="S46" s="843">
        <f>'Exhibit 4b Clinic Admin Detail'!G120</f>
        <v>0</v>
      </c>
      <c r="T46" s="284"/>
      <c r="U46" s="842">
        <f>-'Exhibit 4b Clinic Admin Detail'!K130</f>
        <v>0</v>
      </c>
      <c r="V46" s="284"/>
      <c r="W46" s="842">
        <f>'Exhibit 4a - Admin Supp. Detail'!F157+'Exhibit 4b Clinic Admin Detail'!F169+'Exhibit 4c - Direct Med Detail'!F225+'Exhibit 4d - Non Reimb. Detail'!E83</f>
        <v>0</v>
      </c>
      <c r="X46" s="284"/>
      <c r="Y46" s="846">
        <f>S46+U46+W46</f>
        <v>0</v>
      </c>
      <c r="Z46" s="205"/>
      <c r="AA46" s="212"/>
    </row>
    <row r="47" spans="2:27" ht="12">
      <c r="B47" s="210"/>
      <c r="C47" s="205"/>
      <c r="D47" s="205"/>
      <c r="E47" s="205"/>
      <c r="F47" s="1106" t="s">
        <v>519</v>
      </c>
      <c r="G47" s="1107"/>
      <c r="H47" s="1107"/>
      <c r="I47" s="1107"/>
      <c r="J47" s="1108"/>
      <c r="K47" s="844"/>
      <c r="L47" s="582"/>
      <c r="M47" s="844"/>
      <c r="N47" s="583"/>
      <c r="O47" s="844"/>
      <c r="P47" s="583"/>
      <c r="Q47" s="844"/>
      <c r="R47" s="583"/>
      <c r="S47" s="844">
        <f>SUM(S43:S46)</f>
        <v>0</v>
      </c>
      <c r="T47" s="284"/>
      <c r="U47" s="844">
        <f>SUM(U43:U46)</f>
        <v>0</v>
      </c>
      <c r="V47" s="583"/>
      <c r="W47" s="844">
        <f>SUM(W43:W46)</f>
        <v>0</v>
      </c>
      <c r="X47" s="583"/>
      <c r="Y47" s="847">
        <f>SUM(Y43:Y46)</f>
        <v>0</v>
      </c>
      <c r="Z47" s="205"/>
      <c r="AA47" s="212"/>
    </row>
    <row r="48" spans="2:27" ht="12">
      <c r="B48" s="210"/>
      <c r="C48" s="205"/>
      <c r="D48" s="205"/>
      <c r="E48" s="205"/>
      <c r="F48" s="205"/>
      <c r="G48" s="205"/>
      <c r="H48" s="205"/>
      <c r="I48" s="205"/>
      <c r="J48" s="205"/>
      <c r="K48" s="581"/>
      <c r="L48" s="581"/>
      <c r="M48" s="581"/>
      <c r="N48" s="284"/>
      <c r="O48" s="581"/>
      <c r="P48" s="284"/>
      <c r="Q48" s="581"/>
      <c r="R48" s="284"/>
      <c r="S48" s="581"/>
      <c r="T48" s="284"/>
      <c r="U48" s="581"/>
      <c r="V48" s="284"/>
      <c r="W48" s="581"/>
      <c r="X48" s="284"/>
      <c r="Y48" s="284"/>
      <c r="Z48" s="205"/>
      <c r="AA48" s="212"/>
    </row>
    <row r="49" spans="2:27" ht="12">
      <c r="B49" s="210"/>
      <c r="C49" s="258" t="str">
        <f>C29</f>
        <v>SECTION III. Adjustments/Transfers to Trial Balance</v>
      </c>
      <c r="D49" s="205"/>
      <c r="E49" s="205"/>
      <c r="F49" s="205"/>
      <c r="G49" s="205"/>
      <c r="H49" s="205"/>
      <c r="I49" s="239"/>
      <c r="J49" s="205"/>
      <c r="K49" s="581"/>
      <c r="L49" s="581"/>
      <c r="M49" s="581"/>
      <c r="N49" s="284"/>
      <c r="O49" s="581"/>
      <c r="P49" s="284"/>
      <c r="Q49" s="581"/>
      <c r="R49" s="284"/>
      <c r="S49" s="581"/>
      <c r="T49" s="284"/>
      <c r="U49" s="581"/>
      <c r="V49" s="284"/>
      <c r="W49" s="581"/>
      <c r="X49" s="284"/>
      <c r="Y49" s="583"/>
      <c r="Z49" s="205"/>
      <c r="AA49" s="212"/>
    </row>
    <row r="50" spans="2:27" ht="12.75" thickBot="1">
      <c r="B50" s="210"/>
      <c r="C50" s="205"/>
      <c r="D50" s="1105" t="str">
        <f>'Exhibit 4b Clinic Admin Detail'!C138</f>
        <v>29500   Depreciation Expense</v>
      </c>
      <c r="E50" s="1105"/>
      <c r="F50" s="1105"/>
      <c r="G50" s="1105"/>
      <c r="H50" s="1105"/>
      <c r="I50" s="1105"/>
      <c r="J50" s="1105"/>
      <c r="K50" s="840"/>
      <c r="L50" s="581"/>
      <c r="M50" s="840"/>
      <c r="N50" s="284"/>
      <c r="O50" s="840"/>
      <c r="P50" s="284"/>
      <c r="Q50" s="840"/>
      <c r="R50" s="284"/>
      <c r="S50" s="843">
        <f>'Exhibit 4b Clinic Admin Detail'!G138</f>
        <v>0</v>
      </c>
      <c r="T50" s="284"/>
      <c r="U50" s="842">
        <f>-'Exhibit 4b Clinic Admin Detail'!K138</f>
        <v>0</v>
      </c>
      <c r="V50" s="284"/>
      <c r="W50" s="842"/>
      <c r="X50" s="284"/>
      <c r="Y50" s="846">
        <f>S50+U50+W50</f>
        <v>0</v>
      </c>
      <c r="Z50" s="205"/>
      <c r="AA50" s="212"/>
    </row>
    <row r="51" spans="2:27" ht="12">
      <c r="B51" s="210"/>
      <c r="C51" s="205"/>
      <c r="D51" s="205"/>
      <c r="E51" s="205"/>
      <c r="F51" s="1106" t="s">
        <v>520</v>
      </c>
      <c r="G51" s="1107"/>
      <c r="H51" s="1107"/>
      <c r="I51" s="1107"/>
      <c r="J51" s="1108"/>
      <c r="K51" s="844"/>
      <c r="L51" s="582"/>
      <c r="M51" s="844"/>
      <c r="N51" s="583"/>
      <c r="O51" s="844"/>
      <c r="P51" s="583"/>
      <c r="Q51" s="844"/>
      <c r="R51" s="583"/>
      <c r="S51" s="844">
        <f>SUM(S50:S50)</f>
        <v>0</v>
      </c>
      <c r="T51" s="284"/>
      <c r="U51" s="844">
        <f>SUM(U50:U50)</f>
        <v>0</v>
      </c>
      <c r="V51" s="583"/>
      <c r="W51" s="844"/>
      <c r="X51" s="583"/>
      <c r="Y51" s="847">
        <f>SUM(Y50:Y50)</f>
        <v>0</v>
      </c>
      <c r="Z51" s="205"/>
      <c r="AA51" s="212"/>
    </row>
    <row r="52" spans="2:27" ht="12">
      <c r="B52" s="575"/>
      <c r="C52" s="572"/>
      <c r="D52" s="205"/>
      <c r="E52" s="205"/>
      <c r="F52" s="205"/>
      <c r="G52" s="205"/>
      <c r="H52" s="205"/>
      <c r="I52" s="205"/>
      <c r="J52" s="205"/>
      <c r="K52" s="284"/>
      <c r="L52" s="284"/>
      <c r="M52" s="284"/>
      <c r="N52" s="284"/>
      <c r="O52" s="284"/>
      <c r="P52" s="284"/>
      <c r="Q52" s="284"/>
      <c r="R52" s="284"/>
      <c r="S52" s="581"/>
      <c r="T52" s="284"/>
      <c r="U52" s="581"/>
      <c r="V52" s="284"/>
      <c r="W52" s="581"/>
      <c r="X52" s="284"/>
      <c r="Y52" s="284"/>
      <c r="Z52" s="205"/>
      <c r="AA52" s="212"/>
    </row>
    <row r="53" spans="2:27" ht="12.75">
      <c r="B53" s="571" t="str">
        <f>'Exhibit 4c - Direct Med Detail'!A3</f>
        <v>Direct Medical / Clinic Costs by Discipline</v>
      </c>
      <c r="C53" s="572"/>
      <c r="D53" s="205"/>
      <c r="E53" s="205"/>
      <c r="F53" s="205"/>
      <c r="G53" s="205"/>
      <c r="H53" s="205"/>
      <c r="I53" s="205"/>
      <c r="J53" s="205"/>
      <c r="K53" s="284"/>
      <c r="L53" s="284"/>
      <c r="M53" s="284"/>
      <c r="N53" s="284"/>
      <c r="O53" s="284"/>
      <c r="P53" s="284"/>
      <c r="Q53" s="284"/>
      <c r="R53" s="284"/>
      <c r="S53" s="581"/>
      <c r="T53" s="284"/>
      <c r="U53" s="581"/>
      <c r="V53" s="284"/>
      <c r="W53" s="581"/>
      <c r="X53" s="284"/>
      <c r="Y53" s="284"/>
      <c r="Z53" s="205"/>
      <c r="AA53" s="212"/>
    </row>
    <row r="54" spans="2:27" ht="12">
      <c r="B54" s="210"/>
      <c r="C54" s="258" t="str">
        <f>C35</f>
        <v>SECTION I. Personnel / Staff Expenditures</v>
      </c>
      <c r="D54" s="205"/>
      <c r="E54" s="205"/>
      <c r="F54" s="205"/>
      <c r="G54" s="205"/>
      <c r="H54" s="205"/>
      <c r="I54" s="239"/>
      <c r="J54" s="205"/>
      <c r="K54" s="581"/>
      <c r="L54" s="581"/>
      <c r="M54" s="581"/>
      <c r="N54" s="284"/>
      <c r="O54" s="581"/>
      <c r="P54" s="284"/>
      <c r="Q54" s="581"/>
      <c r="R54" s="284"/>
      <c r="S54" s="581"/>
      <c r="T54" s="284"/>
      <c r="U54" s="581"/>
      <c r="V54" s="284"/>
      <c r="W54" s="581"/>
      <c r="X54" s="284"/>
      <c r="Y54" s="583"/>
      <c r="Z54" s="205"/>
      <c r="AA54" s="212"/>
    </row>
    <row r="55" spans="2:27" ht="12">
      <c r="B55" s="210"/>
      <c r="C55" s="205"/>
      <c r="D55" s="1109" t="str">
        <f>'Exhibit 4c - Direct Med Detail'!B17</f>
        <v>310XX - Physicians (MD, PA, Nurse Practitioner)</v>
      </c>
      <c r="E55" s="1109"/>
      <c r="F55" s="1109"/>
      <c r="G55" s="1109"/>
      <c r="H55" s="1109"/>
      <c r="I55" s="1109"/>
      <c r="J55" s="1109"/>
      <c r="K55" s="840">
        <f>'Exhibit 4c - Direct Med Detail'!G18</f>
        <v>0</v>
      </c>
      <c r="L55" s="581"/>
      <c r="M55" s="840">
        <f>'Exhibit 4c - Direct Med Detail'!H18</f>
        <v>0</v>
      </c>
      <c r="N55" s="284"/>
      <c r="O55" s="840">
        <f>'Exhibit 4c - Direct Med Detail'!I18+'Exhibit 4c - Direct Med Detail'!J18</f>
        <v>0</v>
      </c>
      <c r="P55" s="284"/>
      <c r="Q55" s="840">
        <f>'Exhibit 4c - Direct Med Detail'!K18</f>
        <v>0</v>
      </c>
      <c r="R55" s="284"/>
      <c r="S55" s="841">
        <f t="shared" ref="S55:S60" si="0">SUM(K55:Q55)</f>
        <v>0</v>
      </c>
      <c r="T55" s="284"/>
      <c r="U55" s="840">
        <f>-'Exhibit 4c - Direct Med Detail'!P28</f>
        <v>0</v>
      </c>
      <c r="V55" s="284"/>
      <c r="W55" s="840">
        <f>'Exhibit 4a - Admin Supp. Detail'!F158+'Exhibit 4b Clinic Admin Detail'!F170+'Exhibit 4c - Direct Med Detail'!F226+'Exhibit 4d - Non Reimb. Detail'!E84</f>
        <v>0</v>
      </c>
      <c r="X55" s="284"/>
      <c r="Y55" s="845">
        <f t="shared" ref="Y55:Y60" si="1">S55+U55+W55</f>
        <v>0</v>
      </c>
      <c r="Z55" s="205"/>
      <c r="AA55" s="212"/>
    </row>
    <row r="56" spans="2:27" ht="12">
      <c r="B56" s="210"/>
      <c r="C56" s="205"/>
      <c r="D56" s="1109" t="str">
        <f>'Exhibit 4c - Direct Med Detail'!B31</f>
        <v>320XX Nurses (PHN, RN, Enhanced Role Nurse)</v>
      </c>
      <c r="E56" s="1109"/>
      <c r="F56" s="1109"/>
      <c r="G56" s="1109"/>
      <c r="H56" s="1109"/>
      <c r="I56" s="1109"/>
      <c r="J56" s="1109"/>
      <c r="K56" s="840">
        <f>'Exhibit 4c - Direct Med Detail'!G32</f>
        <v>0</v>
      </c>
      <c r="L56" s="581"/>
      <c r="M56" s="840">
        <f>'Exhibit 4c - Direct Med Detail'!H32</f>
        <v>0</v>
      </c>
      <c r="N56" s="284"/>
      <c r="O56" s="840">
        <f>'Exhibit 4c - Direct Med Detail'!I32+'Exhibit 4c - Direct Med Detail'!J32</f>
        <v>0</v>
      </c>
      <c r="P56" s="284"/>
      <c r="Q56" s="840">
        <f>'Exhibit 4c - Direct Med Detail'!K32</f>
        <v>0</v>
      </c>
      <c r="R56" s="284"/>
      <c r="S56" s="841">
        <f t="shared" si="0"/>
        <v>0</v>
      </c>
      <c r="T56" s="284"/>
      <c r="U56" s="840">
        <f>-'Exhibit 4c - Direct Med Detail'!P42</f>
        <v>0</v>
      </c>
      <c r="V56" s="284"/>
      <c r="W56" s="840">
        <f>'Exhibit 4a - Admin Supp. Detail'!F159+'Exhibit 4b Clinic Admin Detail'!F171+'Exhibit 4c - Direct Med Detail'!F227+'Exhibit 4d - Non Reimb. Detail'!E85</f>
        <v>0</v>
      </c>
      <c r="X56" s="284"/>
      <c r="Y56" s="845">
        <f t="shared" si="1"/>
        <v>0</v>
      </c>
      <c r="Z56" s="205"/>
      <c r="AA56" s="212"/>
    </row>
    <row r="57" spans="2:27" ht="12">
      <c r="B57" s="210"/>
      <c r="C57" s="205"/>
      <c r="D57" s="1109" t="str">
        <f>'Exhibit 4c - Direct Med Detail'!B45</f>
        <v>330XX Social Workers</v>
      </c>
      <c r="E57" s="1109"/>
      <c r="F57" s="1109"/>
      <c r="G57" s="1109"/>
      <c r="H57" s="1109"/>
      <c r="I57" s="1109"/>
      <c r="J57" s="1109"/>
      <c r="K57" s="840">
        <f>'Exhibit 4c - Direct Med Detail'!G46</f>
        <v>0</v>
      </c>
      <c r="L57" s="581"/>
      <c r="M57" s="840">
        <f>'Exhibit 4c - Direct Med Detail'!H46</f>
        <v>0</v>
      </c>
      <c r="N57" s="284"/>
      <c r="O57" s="840">
        <f>'Exhibit 4c - Direct Med Detail'!I46+'Exhibit 4c - Direct Med Detail'!J46</f>
        <v>0</v>
      </c>
      <c r="P57" s="284"/>
      <c r="Q57" s="840">
        <f>'Exhibit 4c - Direct Med Detail'!K46</f>
        <v>0</v>
      </c>
      <c r="R57" s="284"/>
      <c r="S57" s="841">
        <f t="shared" si="0"/>
        <v>0</v>
      </c>
      <c r="T57" s="284"/>
      <c r="U57" s="840">
        <f>-'Exhibit 4c - Direct Med Detail'!P56</f>
        <v>0</v>
      </c>
      <c r="V57" s="284"/>
      <c r="W57" s="840">
        <f>'Exhibit 4a - Admin Supp. Detail'!F160+'Exhibit 4b Clinic Admin Detail'!F172+'Exhibit 4c - Direct Med Detail'!F228+'Exhibit 4d - Non Reimb. Detail'!E86</f>
        <v>0</v>
      </c>
      <c r="X57" s="284"/>
      <c r="Y57" s="845">
        <f t="shared" si="1"/>
        <v>0</v>
      </c>
      <c r="Z57" s="205"/>
      <c r="AA57" s="212"/>
    </row>
    <row r="58" spans="2:27" ht="12">
      <c r="B58" s="210"/>
      <c r="C58" s="205"/>
      <c r="D58" s="1109" t="str">
        <f>'Exhibit 4c - Direct Med Detail'!B59</f>
        <v>340XX Health Educators &amp; Nutritionists</v>
      </c>
      <c r="E58" s="1109"/>
      <c r="F58" s="1109"/>
      <c r="G58" s="1109"/>
      <c r="H58" s="1109"/>
      <c r="I58" s="1109"/>
      <c r="J58" s="1109"/>
      <c r="K58" s="840">
        <f>'Exhibit 4c - Direct Med Detail'!G60</f>
        <v>0</v>
      </c>
      <c r="L58" s="581"/>
      <c r="M58" s="840">
        <f>'Exhibit 4c - Direct Med Detail'!H60</f>
        <v>0</v>
      </c>
      <c r="N58" s="284"/>
      <c r="O58" s="840">
        <f>'Exhibit 4c - Direct Med Detail'!I60+'Exhibit 4c - Direct Med Detail'!J60</f>
        <v>0</v>
      </c>
      <c r="P58" s="284"/>
      <c r="Q58" s="840">
        <f>'Exhibit 4c - Direct Med Detail'!K60</f>
        <v>0</v>
      </c>
      <c r="R58" s="284"/>
      <c r="S58" s="841">
        <f t="shared" si="0"/>
        <v>0</v>
      </c>
      <c r="T58" s="284"/>
      <c r="U58" s="840">
        <f>-'Exhibit 4c - Direct Med Detail'!P70</f>
        <v>0</v>
      </c>
      <c r="V58" s="284"/>
      <c r="W58" s="840">
        <f>'Exhibit 4a - Admin Supp. Detail'!F161+'Exhibit 4b Clinic Admin Detail'!F173+'Exhibit 4c - Direct Med Detail'!F229+'Exhibit 4d - Non Reimb. Detail'!E87</f>
        <v>0</v>
      </c>
      <c r="X58" s="284"/>
      <c r="Y58" s="845">
        <f t="shared" si="1"/>
        <v>0</v>
      </c>
      <c r="Z58" s="205"/>
      <c r="AA58" s="212"/>
    </row>
    <row r="59" spans="2:27" ht="12">
      <c r="B59" s="210"/>
      <c r="C59" s="205"/>
      <c r="D59" s="1109" t="str">
        <f>'Exhibit 4c - Direct Med Detail'!B73</f>
        <v>341XX Laboratory Staff (Techs, etc.)</v>
      </c>
      <c r="E59" s="1109"/>
      <c r="F59" s="1109"/>
      <c r="G59" s="1109"/>
      <c r="H59" s="1109"/>
      <c r="I59" s="1109"/>
      <c r="J59" s="1109"/>
      <c r="K59" s="840">
        <f>'Exhibit 4c - Direct Med Detail'!G74</f>
        <v>0</v>
      </c>
      <c r="L59" s="581"/>
      <c r="M59" s="840">
        <f>'Exhibit 4c - Direct Med Detail'!H74</f>
        <v>0</v>
      </c>
      <c r="N59" s="284"/>
      <c r="O59" s="840">
        <f>'Exhibit 4c - Direct Med Detail'!I74+'Exhibit 4c - Direct Med Detail'!J74</f>
        <v>0</v>
      </c>
      <c r="P59" s="284"/>
      <c r="Q59" s="840">
        <f>'Exhibit 4c - Direct Med Detail'!K74</f>
        <v>0</v>
      </c>
      <c r="R59" s="284"/>
      <c r="S59" s="841">
        <f t="shared" si="0"/>
        <v>0</v>
      </c>
      <c r="T59" s="284"/>
      <c r="U59" s="840">
        <f>-'Exhibit 4c - Direct Med Detail'!P84</f>
        <v>0</v>
      </c>
      <c r="V59" s="284"/>
      <c r="W59" s="840">
        <f>'Exhibit 4a - Admin Supp. Detail'!F162+'Exhibit 4b Clinic Admin Detail'!F174+'Exhibit 4c - Direct Med Detail'!F230+'Exhibit 4d - Non Reimb. Detail'!E88</f>
        <v>0</v>
      </c>
      <c r="X59" s="284"/>
      <c r="Y59" s="845">
        <f t="shared" si="1"/>
        <v>0</v>
      </c>
      <c r="Z59" s="205"/>
      <c r="AA59" s="212"/>
    </row>
    <row r="60" spans="2:27" ht="12.75" thickBot="1">
      <c r="B60" s="210"/>
      <c r="C60" s="205"/>
      <c r="D60" s="1105" t="str">
        <f>'Exhibit 4c - Direct Med Detail'!B87</f>
        <v>342XX Other Medical / Clinic Personnel</v>
      </c>
      <c r="E60" s="1105"/>
      <c r="F60" s="1105"/>
      <c r="G60" s="1105"/>
      <c r="H60" s="1105"/>
      <c r="I60" s="1105"/>
      <c r="J60" s="1105"/>
      <c r="K60" s="842">
        <f>'Exhibit 4c - Direct Med Detail'!G88</f>
        <v>0</v>
      </c>
      <c r="L60" s="581"/>
      <c r="M60" s="842">
        <f>'Exhibit 4c - Direct Med Detail'!H88</f>
        <v>0</v>
      </c>
      <c r="N60" s="284"/>
      <c r="O60" s="842">
        <f>'Exhibit 4c - Direct Med Detail'!I88+'Exhibit 4c - Direct Med Detail'!J88</f>
        <v>0</v>
      </c>
      <c r="P60" s="284"/>
      <c r="Q60" s="842">
        <f>'Exhibit 4c - Direct Med Detail'!K88</f>
        <v>0</v>
      </c>
      <c r="R60" s="284"/>
      <c r="S60" s="843">
        <f t="shared" si="0"/>
        <v>0</v>
      </c>
      <c r="T60" s="284"/>
      <c r="U60" s="842">
        <f>-'Exhibit 4c - Direct Med Detail'!P98</f>
        <v>0</v>
      </c>
      <c r="V60" s="284"/>
      <c r="W60" s="842">
        <f>'Exhibit 4a - Admin Supp. Detail'!F163+'Exhibit 4b Clinic Admin Detail'!F175+'Exhibit 4c - Direct Med Detail'!F231+'Exhibit 4d - Non Reimb. Detail'!E89</f>
        <v>0</v>
      </c>
      <c r="X60" s="284"/>
      <c r="Y60" s="846">
        <f t="shared" si="1"/>
        <v>0</v>
      </c>
      <c r="Z60" s="205"/>
      <c r="AA60" s="212"/>
    </row>
    <row r="61" spans="2:27" ht="12">
      <c r="B61" s="210"/>
      <c r="C61" s="205"/>
      <c r="D61" s="205"/>
      <c r="E61" s="205"/>
      <c r="F61" s="1106" t="s">
        <v>521</v>
      </c>
      <c r="G61" s="1107"/>
      <c r="H61" s="1107"/>
      <c r="I61" s="1107"/>
      <c r="J61" s="1108"/>
      <c r="K61" s="844">
        <f>SUM(K55:K60)</f>
        <v>0</v>
      </c>
      <c r="L61" s="582"/>
      <c r="M61" s="844">
        <f>SUM(M55:M60)</f>
        <v>0</v>
      </c>
      <c r="N61" s="583"/>
      <c r="O61" s="844">
        <f>SUM(O55:O60)</f>
        <v>0</v>
      </c>
      <c r="P61" s="583"/>
      <c r="Q61" s="844">
        <f>SUM(Q55:Q60)</f>
        <v>0</v>
      </c>
      <c r="R61" s="583"/>
      <c r="S61" s="844">
        <f>SUM(S55:S60)</f>
        <v>0</v>
      </c>
      <c r="T61" s="284"/>
      <c r="U61" s="844">
        <f>SUM(U55:U60)</f>
        <v>0</v>
      </c>
      <c r="V61" s="583"/>
      <c r="W61" s="844">
        <f>SUM(W55:W60)</f>
        <v>0</v>
      </c>
      <c r="X61" s="583"/>
      <c r="Y61" s="847">
        <f>SUM(Y55:Y60)</f>
        <v>0</v>
      </c>
      <c r="Z61" s="205"/>
      <c r="AA61" s="212"/>
    </row>
    <row r="62" spans="2:27" ht="12">
      <c r="B62" s="210"/>
      <c r="C62" s="205"/>
      <c r="D62" s="205"/>
      <c r="E62" s="205"/>
      <c r="F62" s="205"/>
      <c r="G62" s="205"/>
      <c r="H62" s="205"/>
      <c r="I62" s="205"/>
      <c r="J62" s="205"/>
      <c r="K62" s="581"/>
      <c r="L62" s="581"/>
      <c r="M62" s="581"/>
      <c r="N62" s="284"/>
      <c r="O62" s="581"/>
      <c r="P62" s="284"/>
      <c r="Q62" s="581"/>
      <c r="R62" s="284"/>
      <c r="S62" s="581"/>
      <c r="T62" s="284"/>
      <c r="U62" s="581"/>
      <c r="V62" s="284"/>
      <c r="W62" s="581"/>
      <c r="X62" s="284"/>
      <c r="Y62" s="284"/>
      <c r="Z62" s="205"/>
      <c r="AA62" s="212"/>
    </row>
    <row r="63" spans="2:27" ht="12">
      <c r="B63" s="210"/>
      <c r="C63" s="258" t="str">
        <f>C42</f>
        <v>SECTION II. Operating Expenditures</v>
      </c>
      <c r="D63" s="205"/>
      <c r="E63" s="205"/>
      <c r="F63" s="205"/>
      <c r="G63" s="205"/>
      <c r="H63" s="205"/>
      <c r="I63" s="239"/>
      <c r="J63" s="205"/>
      <c r="K63" s="581"/>
      <c r="L63" s="581"/>
      <c r="M63" s="581"/>
      <c r="N63" s="284"/>
      <c r="O63" s="581"/>
      <c r="P63" s="284"/>
      <c r="Q63" s="581"/>
      <c r="R63" s="284"/>
      <c r="S63" s="581"/>
      <c r="T63" s="284"/>
      <c r="U63" s="581"/>
      <c r="V63" s="284"/>
      <c r="W63" s="581"/>
      <c r="X63" s="284"/>
      <c r="Y63" s="583"/>
      <c r="Z63" s="205"/>
      <c r="AA63" s="212"/>
    </row>
    <row r="64" spans="2:27" ht="12">
      <c r="B64" s="210"/>
      <c r="C64" s="205"/>
      <c r="D64" s="1109" t="str">
        <f>'Exhibit 4c - Direct Med Detail'!B105</f>
        <v>34800 Supplies - Medical / Clinic</v>
      </c>
      <c r="E64" s="1109"/>
      <c r="F64" s="1109"/>
      <c r="G64" s="1109"/>
      <c r="H64" s="1109"/>
      <c r="I64" s="1109"/>
      <c r="J64" s="1109"/>
      <c r="K64" s="840"/>
      <c r="L64" s="581"/>
      <c r="M64" s="840"/>
      <c r="N64" s="284"/>
      <c r="O64" s="840"/>
      <c r="P64" s="284"/>
      <c r="Q64" s="840"/>
      <c r="R64" s="284"/>
      <c r="S64" s="841">
        <f>'Exhibit 4c - Direct Med Detail'!G106</f>
        <v>0</v>
      </c>
      <c r="T64" s="284"/>
      <c r="U64" s="840">
        <f>-'Exhibit 4c - Direct Med Detail'!K120</f>
        <v>0</v>
      </c>
      <c r="V64" s="284"/>
      <c r="W64" s="840">
        <f>'Exhibit 4a - Admin Supp. Detail'!F164+'Exhibit 4b Clinic Admin Detail'!F176+'Exhibit 4c - Direct Med Detail'!F232+'Exhibit 4d - Non Reimb. Detail'!E90</f>
        <v>0</v>
      </c>
      <c r="X64" s="284"/>
      <c r="Y64" s="845">
        <f>S64+U64+W64</f>
        <v>0</v>
      </c>
      <c r="Z64" s="205"/>
      <c r="AA64" s="212"/>
    </row>
    <row r="65" spans="2:27" ht="12">
      <c r="B65" s="210"/>
      <c r="C65" s="205"/>
      <c r="D65" s="1109" t="str">
        <f>'Exhibit 4c - Direct Med Detail'!B123</f>
        <v>35000 Capital Expenditures - Medical / Clinic</v>
      </c>
      <c r="E65" s="1109"/>
      <c r="F65" s="1109"/>
      <c r="G65" s="1109"/>
      <c r="H65" s="1109"/>
      <c r="I65" s="1109"/>
      <c r="J65" s="1109"/>
      <c r="K65" s="840"/>
      <c r="L65" s="581"/>
      <c r="M65" s="840"/>
      <c r="N65" s="284"/>
      <c r="O65" s="840"/>
      <c r="P65" s="284"/>
      <c r="Q65" s="840"/>
      <c r="R65" s="284"/>
      <c r="S65" s="841">
        <f>'Exhibit 4c - Direct Med Detail'!G124</f>
        <v>0</v>
      </c>
      <c r="T65" s="284"/>
      <c r="U65" s="840">
        <f>-'Exhibit 4c - Direct Med Detail'!K134</f>
        <v>0</v>
      </c>
      <c r="V65" s="284"/>
      <c r="W65" s="840">
        <f>'Exhibit 4a - Admin Supp. Detail'!F165+'Exhibit 4b Clinic Admin Detail'!F177+'Exhibit 4c - Direct Med Detail'!F233+'Exhibit 4d - Non Reimb. Detail'!E91</f>
        <v>0</v>
      </c>
      <c r="X65" s="284"/>
      <c r="Y65" s="845">
        <f>S65+U65+W65</f>
        <v>0</v>
      </c>
      <c r="Z65" s="205"/>
      <c r="AA65" s="212"/>
    </row>
    <row r="66" spans="2:27" ht="12">
      <c r="B66" s="210"/>
      <c r="C66" s="205"/>
      <c r="D66" s="1109" t="str">
        <f>'Exhibit 4c - Direct Med Detail'!B137</f>
        <v>36000 Contracted Services - Medical / Clinic</v>
      </c>
      <c r="E66" s="1109"/>
      <c r="F66" s="1109"/>
      <c r="G66" s="1109"/>
      <c r="H66" s="1109"/>
      <c r="I66" s="1109"/>
      <c r="J66" s="1109"/>
      <c r="K66" s="840"/>
      <c r="L66" s="581"/>
      <c r="M66" s="840"/>
      <c r="N66" s="284"/>
      <c r="O66" s="840"/>
      <c r="P66" s="284"/>
      <c r="Q66" s="840"/>
      <c r="R66" s="284"/>
      <c r="S66" s="841">
        <f>'Exhibit 4c - Direct Med Detail'!G138</f>
        <v>0</v>
      </c>
      <c r="T66" s="284"/>
      <c r="U66" s="840">
        <f>-'Exhibit 4c - Direct Med Detail'!K153</f>
        <v>0</v>
      </c>
      <c r="V66" s="284"/>
      <c r="W66" s="840">
        <f>'Exhibit 4a - Admin Supp. Detail'!F166+'Exhibit 4b Clinic Admin Detail'!F178+'Exhibit 4c - Direct Med Detail'!F234+'Exhibit 4d - Non Reimb. Detail'!E92</f>
        <v>0</v>
      </c>
      <c r="X66" s="284"/>
      <c r="Y66" s="845">
        <f>S66+U66+W66</f>
        <v>0</v>
      </c>
      <c r="Z66" s="205"/>
      <c r="AA66" s="212"/>
    </row>
    <row r="67" spans="2:27" ht="12">
      <c r="B67" s="210"/>
      <c r="C67" s="205"/>
      <c r="D67" s="1109" t="str">
        <f>'Exhibit 4c - Direct Med Detail'!B156</f>
        <v>36900 Laboratory Expenditures</v>
      </c>
      <c r="E67" s="1109"/>
      <c r="F67" s="1109"/>
      <c r="G67" s="1109"/>
      <c r="H67" s="1109"/>
      <c r="I67" s="1109"/>
      <c r="J67" s="1109"/>
      <c r="K67" s="848"/>
      <c r="L67" s="581"/>
      <c r="M67" s="848"/>
      <c r="N67" s="284"/>
      <c r="O67" s="848"/>
      <c r="P67" s="284"/>
      <c r="Q67" s="848"/>
      <c r="R67" s="284"/>
      <c r="S67" s="849">
        <f>'Exhibit 4c - Direct Med Detail'!G157</f>
        <v>0</v>
      </c>
      <c r="T67" s="284"/>
      <c r="U67" s="848">
        <f>-'Exhibit 4c - Direct Med Detail'!K167</f>
        <v>0</v>
      </c>
      <c r="V67" s="284"/>
      <c r="W67" s="840">
        <f>'Exhibit 4a - Admin Supp. Detail'!F167+'Exhibit 4b Clinic Admin Detail'!F179+'Exhibit 4c - Direct Med Detail'!F235+'Exhibit 4d - Non Reimb. Detail'!E93</f>
        <v>0</v>
      </c>
      <c r="X67" s="284"/>
      <c r="Y67" s="845">
        <f>S67+U67+W67</f>
        <v>0</v>
      </c>
      <c r="Z67" s="205"/>
      <c r="AA67" s="212"/>
    </row>
    <row r="68" spans="2:27" ht="12.75" thickBot="1">
      <c r="B68" s="210"/>
      <c r="C68" s="205"/>
      <c r="D68" s="1105" t="str">
        <f>'Exhibit 4c - Direct Med Detail'!B170</f>
        <v>37000 Other Operating Expenditures - Medical / Clinic</v>
      </c>
      <c r="E68" s="1105"/>
      <c r="F68" s="1105"/>
      <c r="G68" s="1105"/>
      <c r="H68" s="1105"/>
      <c r="I68" s="1105"/>
      <c r="J68" s="1105"/>
      <c r="K68" s="842"/>
      <c r="L68" s="581"/>
      <c r="M68" s="842"/>
      <c r="N68" s="284"/>
      <c r="O68" s="842"/>
      <c r="P68" s="284"/>
      <c r="Q68" s="842"/>
      <c r="R68" s="284"/>
      <c r="S68" s="843">
        <f>'Exhibit 4c - Direct Med Detail'!G171</f>
        <v>0</v>
      </c>
      <c r="T68" s="284"/>
      <c r="U68" s="842">
        <f>-'Exhibit 4c - Direct Med Detail'!K186</f>
        <v>0</v>
      </c>
      <c r="V68" s="284"/>
      <c r="W68" s="842">
        <f>'Exhibit 4a - Admin Supp. Detail'!F168+'Exhibit 4b Clinic Admin Detail'!F180+'Exhibit 4c - Direct Med Detail'!F236+'Exhibit 4d - Non Reimb. Detail'!E94</f>
        <v>0</v>
      </c>
      <c r="X68" s="284"/>
      <c r="Y68" s="846">
        <f>S68+U68+W68</f>
        <v>0</v>
      </c>
      <c r="Z68" s="205"/>
      <c r="AA68" s="212"/>
    </row>
    <row r="69" spans="2:27" ht="12">
      <c r="B69" s="210"/>
      <c r="C69" s="205"/>
      <c r="D69" s="205"/>
      <c r="E69" s="205"/>
      <c r="F69" s="1106" t="s">
        <v>522</v>
      </c>
      <c r="G69" s="1107"/>
      <c r="H69" s="1107"/>
      <c r="I69" s="1107"/>
      <c r="J69" s="1108"/>
      <c r="K69" s="844"/>
      <c r="L69" s="582"/>
      <c r="M69" s="844"/>
      <c r="N69" s="583"/>
      <c r="O69" s="844"/>
      <c r="P69" s="583"/>
      <c r="Q69" s="844"/>
      <c r="R69" s="583"/>
      <c r="S69" s="844">
        <f>SUM(S64:S68)</f>
        <v>0</v>
      </c>
      <c r="T69" s="284"/>
      <c r="U69" s="844">
        <f>SUM(U64:U68)</f>
        <v>0</v>
      </c>
      <c r="V69" s="583"/>
      <c r="W69" s="844">
        <f>SUM(W64:W68)</f>
        <v>0</v>
      </c>
      <c r="X69" s="583"/>
      <c r="Y69" s="847">
        <f>SUM(Y64:Y68)</f>
        <v>0</v>
      </c>
      <c r="Z69" s="205"/>
      <c r="AA69" s="212"/>
    </row>
    <row r="70" spans="2:27" ht="12">
      <c r="B70" s="210"/>
      <c r="C70" s="205"/>
      <c r="D70" s="205"/>
      <c r="E70" s="205"/>
      <c r="F70" s="205"/>
      <c r="G70" s="205"/>
      <c r="H70" s="205"/>
      <c r="I70" s="205"/>
      <c r="J70" s="205"/>
      <c r="K70" s="581"/>
      <c r="L70" s="581"/>
      <c r="M70" s="581"/>
      <c r="N70" s="284"/>
      <c r="O70" s="581"/>
      <c r="P70" s="284"/>
      <c r="Q70" s="581"/>
      <c r="R70" s="284"/>
      <c r="S70" s="581"/>
      <c r="T70" s="284"/>
      <c r="U70" s="581"/>
      <c r="V70" s="284"/>
      <c r="W70" s="581"/>
      <c r="X70" s="284"/>
      <c r="Y70" s="284"/>
      <c r="Z70" s="205"/>
      <c r="AA70" s="212"/>
    </row>
    <row r="71" spans="2:27" ht="12">
      <c r="B71" s="210"/>
      <c r="C71" s="258" t="str">
        <f>C49</f>
        <v>SECTION III. Adjustments/Transfers to Trial Balance</v>
      </c>
      <c r="D71" s="205"/>
      <c r="E71" s="205"/>
      <c r="F71" s="205"/>
      <c r="G71" s="205"/>
      <c r="H71" s="205"/>
      <c r="I71" s="239"/>
      <c r="J71" s="205"/>
      <c r="K71" s="581"/>
      <c r="L71" s="581"/>
      <c r="M71" s="581"/>
      <c r="N71" s="284"/>
      <c r="O71" s="581"/>
      <c r="P71" s="284"/>
      <c r="Q71" s="581"/>
      <c r="R71" s="284"/>
      <c r="S71" s="581"/>
      <c r="T71" s="284"/>
      <c r="U71" s="581"/>
      <c r="V71" s="284"/>
      <c r="W71" s="581"/>
      <c r="X71" s="284"/>
      <c r="Y71" s="583"/>
      <c r="Z71" s="205"/>
      <c r="AA71" s="212"/>
    </row>
    <row r="72" spans="2:27" ht="12.75" thickBot="1">
      <c r="B72" s="210"/>
      <c r="C72" s="205"/>
      <c r="D72" s="1105" t="str">
        <f>+'Exhibit 4c - Direct Med Detail'!C195</f>
        <v>39500  Depreciation Expense</v>
      </c>
      <c r="E72" s="1105"/>
      <c r="F72" s="1105"/>
      <c r="G72" s="1105"/>
      <c r="H72" s="1105"/>
      <c r="I72" s="1105"/>
      <c r="J72" s="1105"/>
      <c r="K72" s="840"/>
      <c r="L72" s="581"/>
      <c r="M72" s="840"/>
      <c r="N72" s="284"/>
      <c r="O72" s="840"/>
      <c r="P72" s="284"/>
      <c r="Q72" s="840"/>
      <c r="R72" s="284"/>
      <c r="S72" s="843">
        <f>'Exhibit 4c - Direct Med Detail'!G195</f>
        <v>0</v>
      </c>
      <c r="T72" s="284"/>
      <c r="U72" s="842">
        <f>-'Exhibit 4c - Direct Med Detail'!K195</f>
        <v>0</v>
      </c>
      <c r="V72" s="284"/>
      <c r="W72" s="842"/>
      <c r="X72" s="284"/>
      <c r="Y72" s="846">
        <f>S72+U72+W72</f>
        <v>0</v>
      </c>
      <c r="Z72" s="205"/>
      <c r="AA72" s="212"/>
    </row>
    <row r="73" spans="2:27" ht="12">
      <c r="B73" s="210"/>
      <c r="C73" s="205"/>
      <c r="D73" s="205"/>
      <c r="E73" s="205"/>
      <c r="F73" s="1106" t="s">
        <v>523</v>
      </c>
      <c r="G73" s="1107"/>
      <c r="H73" s="1107"/>
      <c r="I73" s="1107"/>
      <c r="J73" s="1108"/>
      <c r="K73" s="844"/>
      <c r="L73" s="582"/>
      <c r="M73" s="844"/>
      <c r="N73" s="583"/>
      <c r="O73" s="844"/>
      <c r="P73" s="583"/>
      <c r="Q73" s="844"/>
      <c r="R73" s="583"/>
      <c r="S73" s="844">
        <f>SUM(S72:S72)</f>
        <v>0</v>
      </c>
      <c r="T73" s="284"/>
      <c r="U73" s="844">
        <f>SUM(U72:U72)</f>
        <v>0</v>
      </c>
      <c r="V73" s="583"/>
      <c r="W73" s="844"/>
      <c r="X73" s="583"/>
      <c r="Y73" s="847">
        <f>SUM(Y72:Y72)</f>
        <v>0</v>
      </c>
      <c r="Z73" s="205"/>
      <c r="AA73" s="212"/>
    </row>
    <row r="74" spans="2:27" ht="12">
      <c r="B74" s="575"/>
      <c r="C74" s="572"/>
      <c r="D74" s="205"/>
      <c r="E74" s="205"/>
      <c r="F74" s="205"/>
      <c r="G74" s="205"/>
      <c r="H74" s="205"/>
      <c r="I74" s="205"/>
      <c r="J74" s="205"/>
      <c r="K74" s="284"/>
      <c r="L74" s="284"/>
      <c r="M74" s="284"/>
      <c r="N74" s="284"/>
      <c r="O74" s="284"/>
      <c r="P74" s="284"/>
      <c r="Q74" s="284"/>
      <c r="R74" s="284"/>
      <c r="S74" s="581"/>
      <c r="T74" s="284"/>
      <c r="U74" s="581"/>
      <c r="V74" s="284"/>
      <c r="W74" s="581"/>
      <c r="X74" s="284"/>
      <c r="Y74" s="284"/>
      <c r="Z74" s="205"/>
      <c r="AA74" s="212"/>
    </row>
    <row r="75" spans="2:27" ht="12.75">
      <c r="B75" s="576" t="str">
        <f>+'Exhibit 4d - Non Reimb. Detail'!A3</f>
        <v>Non-Reimbursable Expenditures</v>
      </c>
      <c r="D75" s="205"/>
      <c r="E75" s="205"/>
      <c r="F75" s="205"/>
      <c r="G75" s="205"/>
      <c r="H75" s="205"/>
      <c r="I75" s="205"/>
      <c r="J75" s="205"/>
      <c r="K75" s="284"/>
      <c r="L75" s="284"/>
      <c r="M75" s="284"/>
      <c r="N75" s="284"/>
      <c r="O75" s="284"/>
      <c r="P75" s="284"/>
      <c r="Q75" s="284"/>
      <c r="R75" s="284"/>
      <c r="S75" s="581"/>
      <c r="T75" s="284"/>
      <c r="U75" s="581"/>
      <c r="V75" s="284"/>
      <c r="W75" s="581"/>
      <c r="X75" s="284"/>
      <c r="Y75" s="284"/>
      <c r="Z75" s="205"/>
      <c r="AA75" s="212"/>
    </row>
    <row r="76" spans="2:27" ht="12">
      <c r="B76" s="210"/>
      <c r="C76" s="258" t="str">
        <f>+'Exhibit 4d - Non Reimb. Detail'!A14</f>
        <v>SECTION I. Personnel / Staff Expenditures</v>
      </c>
      <c r="D76" s="205"/>
      <c r="E76" s="205"/>
      <c r="F76" s="205"/>
      <c r="G76" s="205"/>
      <c r="H76" s="205"/>
      <c r="I76" s="239"/>
      <c r="J76" s="205"/>
      <c r="K76" s="581"/>
      <c r="L76" s="581"/>
      <c r="M76" s="581"/>
      <c r="N76" s="284"/>
      <c r="O76" s="581"/>
      <c r="P76" s="284"/>
      <c r="Q76" s="581"/>
      <c r="R76" s="284"/>
      <c r="S76" s="581"/>
      <c r="T76" s="284"/>
      <c r="U76" s="581"/>
      <c r="V76" s="284"/>
      <c r="W76" s="581"/>
      <c r="X76" s="284"/>
      <c r="Y76" s="583"/>
      <c r="Z76" s="205"/>
      <c r="AA76" s="212"/>
    </row>
    <row r="77" spans="2:27" ht="12">
      <c r="B77" s="210"/>
      <c r="C77" s="205"/>
      <c r="D77" s="1109" t="str">
        <f>+'Exhibit 4d - Non Reimb. Detail'!B17</f>
        <v>510XX Non Clinical/Medical Personnel Cost (Environmental Health, Home Health, Bioterrorism, etc)</v>
      </c>
      <c r="E77" s="1109"/>
      <c r="F77" s="1109"/>
      <c r="G77" s="1109"/>
      <c r="H77" s="1109"/>
      <c r="I77" s="1109"/>
      <c r="J77" s="1109"/>
      <c r="K77" s="840">
        <f>+'Exhibit 4d - Non Reimb. Detail'!G18</f>
        <v>0</v>
      </c>
      <c r="L77" s="581"/>
      <c r="M77" s="840">
        <f>+'Exhibit 4d - Non Reimb. Detail'!H18</f>
        <v>0</v>
      </c>
      <c r="N77" s="284"/>
      <c r="O77" s="840">
        <f>+'Exhibit 4d - Non Reimb. Detail'!I18+'Exhibit 4d - Non Reimb. Detail'!J18</f>
        <v>0</v>
      </c>
      <c r="P77" s="284"/>
      <c r="Q77" s="840">
        <f>+'Exhibit 4d - Non Reimb. Detail'!K18</f>
        <v>0</v>
      </c>
      <c r="R77" s="284"/>
      <c r="S77" s="841">
        <f>SUM(K77:Q77)</f>
        <v>0</v>
      </c>
      <c r="T77" s="284"/>
      <c r="U77" s="840">
        <f>+'Exhibit 4d - Non Reimb. Detail'!P28</f>
        <v>0</v>
      </c>
      <c r="V77" s="284"/>
      <c r="W77" s="840">
        <f>+'Exhibit 4a - Admin Supp. Detail'!F169+'Exhibit 4b Clinic Admin Detail'!F181+'Exhibit 4c - Direct Med Detail'!F237+'Exhibit 4d - Non Reimb. Detail'!E95</f>
        <v>0</v>
      </c>
      <c r="X77" s="284"/>
      <c r="Y77" s="845">
        <f>S77+U77+W77</f>
        <v>0</v>
      </c>
      <c r="Z77" s="205"/>
      <c r="AA77" s="212"/>
    </row>
    <row r="78" spans="2:27" ht="12">
      <c r="B78" s="210"/>
      <c r="C78" s="205"/>
      <c r="D78" s="205"/>
      <c r="E78" s="205"/>
      <c r="F78" s="1106" t="s">
        <v>524</v>
      </c>
      <c r="G78" s="1107"/>
      <c r="H78" s="1107"/>
      <c r="I78" s="1107"/>
      <c r="J78" s="1108"/>
      <c r="K78" s="844">
        <f>+K77</f>
        <v>0</v>
      </c>
      <c r="L78" s="582"/>
      <c r="M78" s="844">
        <f>+M77</f>
        <v>0</v>
      </c>
      <c r="N78" s="583"/>
      <c r="O78" s="844">
        <f>+O77</f>
        <v>0</v>
      </c>
      <c r="P78" s="583"/>
      <c r="Q78" s="844">
        <f>+Q77</f>
        <v>0</v>
      </c>
      <c r="R78" s="583"/>
      <c r="S78" s="844">
        <f>SUM(S77:S77)</f>
        <v>0</v>
      </c>
      <c r="T78" s="284"/>
      <c r="U78" s="844">
        <f>SUM(U77)</f>
        <v>0</v>
      </c>
      <c r="V78" s="583"/>
      <c r="W78" s="844">
        <f>SUM(W77)</f>
        <v>0</v>
      </c>
      <c r="X78" s="583"/>
      <c r="Y78" s="847">
        <f>SUM(Y77:Y77)</f>
        <v>0</v>
      </c>
      <c r="Z78" s="205"/>
      <c r="AA78" s="212"/>
    </row>
    <row r="79" spans="2:27" ht="12">
      <c r="B79" s="210"/>
      <c r="C79" s="205"/>
      <c r="D79" s="205"/>
      <c r="E79" s="205"/>
      <c r="F79" s="205"/>
      <c r="G79" s="205"/>
      <c r="H79" s="205"/>
      <c r="I79" s="205"/>
      <c r="J79" s="205"/>
      <c r="K79" s="581"/>
      <c r="L79" s="581"/>
      <c r="M79" s="581"/>
      <c r="N79" s="284"/>
      <c r="O79" s="581"/>
      <c r="P79" s="284"/>
      <c r="Q79" s="581"/>
      <c r="R79" s="284"/>
      <c r="S79" s="581"/>
      <c r="T79" s="284"/>
      <c r="U79" s="581"/>
      <c r="V79" s="284"/>
      <c r="W79" s="581"/>
      <c r="X79" s="284"/>
      <c r="Y79" s="284"/>
      <c r="Z79" s="205"/>
      <c r="AA79" s="212"/>
    </row>
    <row r="80" spans="2:27" ht="12">
      <c r="B80" s="210"/>
      <c r="C80" s="258" t="str">
        <f>'Exhibit 4d - Non Reimb. Detail'!A30</f>
        <v>SECTION II. Non-Reimbursable Expenditures</v>
      </c>
      <c r="D80" s="205"/>
      <c r="E80" s="205"/>
      <c r="F80" s="205"/>
      <c r="G80" s="205"/>
      <c r="H80" s="205"/>
      <c r="I80" s="239"/>
      <c r="J80" s="205"/>
      <c r="K80" s="581"/>
      <c r="L80" s="581"/>
      <c r="M80" s="581"/>
      <c r="N80" s="284"/>
      <c r="O80" s="581"/>
      <c r="P80" s="284"/>
      <c r="Q80" s="581"/>
      <c r="R80" s="284"/>
      <c r="S80" s="581"/>
      <c r="T80" s="284"/>
      <c r="U80" s="581"/>
      <c r="V80" s="284"/>
      <c r="W80" s="581"/>
      <c r="X80" s="284"/>
      <c r="Y80" s="583"/>
      <c r="Z80" s="205"/>
      <c r="AA80" s="212"/>
    </row>
    <row r="81" spans="2:30" ht="12">
      <c r="B81" s="210"/>
      <c r="C81" s="205"/>
      <c r="D81" s="1109" t="str">
        <f>'Exhibit 4d - Non Reimb. Detail'!C36</f>
        <v>51100  Environmental Health</v>
      </c>
      <c r="E81" s="1109"/>
      <c r="F81" s="1109"/>
      <c r="G81" s="1109"/>
      <c r="H81" s="1109"/>
      <c r="I81" s="1109"/>
      <c r="J81" s="1109"/>
      <c r="K81" s="840"/>
      <c r="L81" s="581"/>
      <c r="M81" s="840"/>
      <c r="N81" s="284"/>
      <c r="O81" s="840"/>
      <c r="P81" s="284"/>
      <c r="Q81" s="840"/>
      <c r="R81" s="284"/>
      <c r="S81" s="841">
        <f>'Exhibit 4d - Non Reimb. Detail'!G36</f>
        <v>0</v>
      </c>
      <c r="T81" s="284"/>
      <c r="U81" s="840">
        <f>-'Exhibit 4d - Non Reimb. Detail'!K36</f>
        <v>0</v>
      </c>
      <c r="V81" s="284"/>
      <c r="W81" s="840">
        <f>'Exhibit 4a - Admin Supp. Detail'!F170+'Exhibit 4b Clinic Admin Detail'!F182+'Exhibit 4c - Direct Med Detail'!F238+'Exhibit 4d - Non Reimb. Detail'!E96</f>
        <v>0</v>
      </c>
      <c r="X81" s="284"/>
      <c r="Y81" s="845">
        <f t="shared" ref="Y81:Y88" si="2">S81+U81+W81</f>
        <v>0</v>
      </c>
      <c r="Z81" s="205"/>
      <c r="AA81" s="212"/>
    </row>
    <row r="82" spans="2:30" ht="12">
      <c r="B82" s="210"/>
      <c r="C82" s="205"/>
      <c r="D82" s="1109" t="str">
        <f>'Exhibit 4d - Non Reimb. Detail'!C37</f>
        <v>51200  Home Health</v>
      </c>
      <c r="E82" s="1109"/>
      <c r="F82" s="1109"/>
      <c r="G82" s="1109"/>
      <c r="H82" s="1109"/>
      <c r="I82" s="1109"/>
      <c r="J82" s="1109"/>
      <c r="K82" s="848"/>
      <c r="L82" s="581"/>
      <c r="M82" s="848"/>
      <c r="N82" s="284"/>
      <c r="O82" s="848"/>
      <c r="P82" s="284"/>
      <c r="Q82" s="848"/>
      <c r="R82" s="284"/>
      <c r="S82" s="841">
        <f>'Exhibit 4d - Non Reimb. Detail'!G37</f>
        <v>0</v>
      </c>
      <c r="T82" s="284"/>
      <c r="U82" s="840">
        <f>-'Exhibit 4d - Non Reimb. Detail'!K37</f>
        <v>0</v>
      </c>
      <c r="V82" s="284"/>
      <c r="W82" s="840">
        <f>'Exhibit 4a - Admin Supp. Detail'!F171+'Exhibit 4b Clinic Admin Detail'!F183+'Exhibit 4c - Direct Med Detail'!F239+'Exhibit 4d - Non Reimb. Detail'!E97</f>
        <v>0</v>
      </c>
      <c r="X82" s="284"/>
      <c r="Y82" s="845">
        <f t="shared" si="2"/>
        <v>0</v>
      </c>
      <c r="Z82" s="205"/>
      <c r="AA82" s="212"/>
    </row>
    <row r="83" spans="2:30" ht="12">
      <c r="B83" s="210"/>
      <c r="C83" s="205"/>
      <c r="D83" s="1109" t="str">
        <f>'Exhibit 4d - Non Reimb. Detail'!C38</f>
        <v>51300  CC4C (Community Care 4 Child)</v>
      </c>
      <c r="E83" s="1109"/>
      <c r="F83" s="1109"/>
      <c r="G83" s="1109"/>
      <c r="H83" s="1109"/>
      <c r="I83" s="1109"/>
      <c r="J83" s="1109"/>
      <c r="K83" s="848"/>
      <c r="L83" s="581"/>
      <c r="M83" s="848"/>
      <c r="N83" s="284"/>
      <c r="O83" s="848"/>
      <c r="P83" s="284"/>
      <c r="Q83" s="848"/>
      <c r="R83" s="284"/>
      <c r="S83" s="841">
        <f>'Exhibit 4d - Non Reimb. Detail'!G38</f>
        <v>0</v>
      </c>
      <c r="T83" s="284"/>
      <c r="U83" s="840">
        <f>-'Exhibit 4d - Non Reimb. Detail'!K38</f>
        <v>0</v>
      </c>
      <c r="V83" s="284"/>
      <c r="W83" s="840">
        <f>'Exhibit 4a - Admin Supp. Detail'!F172+'Exhibit 4b Clinic Admin Detail'!F184+'Exhibit 4c - Direct Med Detail'!F240+'Exhibit 4d - Non Reimb. Detail'!E98</f>
        <v>0</v>
      </c>
      <c r="X83" s="284"/>
      <c r="Y83" s="845">
        <f t="shared" si="2"/>
        <v>0</v>
      </c>
      <c r="Z83" s="205"/>
      <c r="AA83" s="212"/>
    </row>
    <row r="84" spans="2:30" ht="12">
      <c r="B84" s="210"/>
      <c r="C84" s="205"/>
      <c r="D84" s="1109" t="str">
        <f>'Exhibit 4d - Non Reimb. Detail'!C39</f>
        <v>51400  PCM (Pregnancy Case Management)</v>
      </c>
      <c r="E84" s="1109"/>
      <c r="F84" s="1109"/>
      <c r="G84" s="1109"/>
      <c r="H84" s="1109"/>
      <c r="I84" s="1109"/>
      <c r="J84" s="1109"/>
      <c r="K84" s="848"/>
      <c r="L84" s="581"/>
      <c r="M84" s="848"/>
      <c r="N84" s="284"/>
      <c r="O84" s="848"/>
      <c r="P84" s="284"/>
      <c r="Q84" s="848"/>
      <c r="R84" s="284"/>
      <c r="S84" s="841">
        <f>'Exhibit 4d - Non Reimb. Detail'!G39</f>
        <v>0</v>
      </c>
      <c r="T84" s="284"/>
      <c r="U84" s="840">
        <f>-'Exhibit 4d - Non Reimb. Detail'!K39</f>
        <v>0</v>
      </c>
      <c r="V84" s="284"/>
      <c r="W84" s="840">
        <f>'Exhibit 4a - Admin Supp. Detail'!F173+'Exhibit 4b Clinic Admin Detail'!F185+'Exhibit 4c - Direct Med Detail'!F241+'Exhibit 4d - Non Reimb. Detail'!E99</f>
        <v>0</v>
      </c>
      <c r="X84" s="284"/>
      <c r="Y84" s="845">
        <f t="shared" si="2"/>
        <v>0</v>
      </c>
      <c r="Z84" s="205"/>
      <c r="AA84" s="212"/>
    </row>
    <row r="85" spans="2:30" ht="12">
      <c r="B85" s="210"/>
      <c r="C85" s="205"/>
      <c r="D85" s="1109" t="str">
        <f>'Exhibit 4d - Non Reimb. Detail'!C40</f>
        <v>51500  WIC (Women Infant Children)</v>
      </c>
      <c r="E85" s="1109"/>
      <c r="F85" s="1109"/>
      <c r="G85" s="1109"/>
      <c r="H85" s="1109"/>
      <c r="I85" s="1109"/>
      <c r="J85" s="1109"/>
      <c r="K85" s="848"/>
      <c r="L85" s="581"/>
      <c r="M85" s="848"/>
      <c r="N85" s="284"/>
      <c r="O85" s="848"/>
      <c r="P85" s="284"/>
      <c r="Q85" s="848"/>
      <c r="R85" s="284"/>
      <c r="S85" s="841">
        <f>'Exhibit 4d - Non Reimb. Detail'!G40</f>
        <v>0</v>
      </c>
      <c r="T85" s="284"/>
      <c r="U85" s="840">
        <f>-'Exhibit 4d - Non Reimb. Detail'!K40</f>
        <v>0</v>
      </c>
      <c r="V85" s="284"/>
      <c r="W85" s="840">
        <f>'Exhibit 4a - Admin Supp. Detail'!F174+'Exhibit 4b Clinic Admin Detail'!F186+'Exhibit 4c - Direct Med Detail'!F242+'Exhibit 4d - Non Reimb. Detail'!E100</f>
        <v>0</v>
      </c>
      <c r="X85" s="284"/>
      <c r="Y85" s="845">
        <f t="shared" si="2"/>
        <v>0</v>
      </c>
      <c r="Z85" s="205"/>
      <c r="AA85" s="212"/>
    </row>
    <row r="86" spans="2:30" ht="12">
      <c r="B86" s="210"/>
      <c r="C86" s="205"/>
      <c r="D86" s="1109" t="str">
        <f>'Exhibit 4d - Non Reimb. Detail'!C41</f>
        <v>55000  Capital Expenditures</v>
      </c>
      <c r="E86" s="1109"/>
      <c r="F86" s="1109"/>
      <c r="G86" s="1109"/>
      <c r="H86" s="1109"/>
      <c r="I86" s="1109"/>
      <c r="J86" s="1109"/>
      <c r="K86" s="848"/>
      <c r="L86" s="581"/>
      <c r="M86" s="848"/>
      <c r="N86" s="284"/>
      <c r="O86" s="848"/>
      <c r="P86" s="284"/>
      <c r="Q86" s="848"/>
      <c r="R86" s="284"/>
      <c r="S86" s="841">
        <f>'Exhibit 4d - Non Reimb. Detail'!G41</f>
        <v>0</v>
      </c>
      <c r="T86" s="284"/>
      <c r="U86" s="840">
        <f>-'Exhibit 4d - Non Reimb. Detail'!K41</f>
        <v>0</v>
      </c>
      <c r="V86" s="284"/>
      <c r="W86" s="840">
        <f>'Exhibit 4a - Admin Supp. Detail'!F175+'Exhibit 4b Clinic Admin Detail'!F187+'Exhibit 4c - Direct Med Detail'!F243+'Exhibit 4d - Non Reimb. Detail'!E101</f>
        <v>0</v>
      </c>
      <c r="X86" s="284"/>
      <c r="Y86" s="845">
        <f t="shared" si="2"/>
        <v>0</v>
      </c>
      <c r="Z86" s="205"/>
      <c r="AA86" s="212"/>
    </row>
    <row r="87" spans="2:30" ht="12">
      <c r="B87" s="210"/>
      <c r="C87" s="205"/>
      <c r="D87" s="1109" t="str">
        <f>'Exhibit 4d - Non Reimb. Detail'!C42</f>
        <v xml:space="preserve">51600  Reference Lab  </v>
      </c>
      <c r="E87" s="1109"/>
      <c r="F87" s="1109"/>
      <c r="G87" s="1109"/>
      <c r="H87" s="1109"/>
      <c r="I87" s="1109"/>
      <c r="J87" s="1109"/>
      <c r="K87" s="848"/>
      <c r="L87" s="581"/>
      <c r="M87" s="848"/>
      <c r="N87" s="284"/>
      <c r="O87" s="848"/>
      <c r="P87" s="284"/>
      <c r="Q87" s="848"/>
      <c r="R87" s="284"/>
      <c r="S87" s="841">
        <f>'Exhibit 4d - Non Reimb. Detail'!G42</f>
        <v>0</v>
      </c>
      <c r="T87" s="284"/>
      <c r="U87" s="840">
        <f>-'Exhibit 4d - Non Reimb. Detail'!K42</f>
        <v>0</v>
      </c>
      <c r="V87" s="284"/>
      <c r="W87" s="840">
        <f>'Exhibit 4a - Admin Supp. Detail'!F176+'Exhibit 4b Clinic Admin Detail'!F188+'Exhibit 4c - Direct Med Detail'!F244+'Exhibit 4d - Non Reimb. Detail'!E102</f>
        <v>0</v>
      </c>
      <c r="X87" s="284"/>
      <c r="Y87" s="845">
        <f t="shared" si="2"/>
        <v>0</v>
      </c>
      <c r="Z87" s="205"/>
      <c r="AA87" s="212"/>
    </row>
    <row r="88" spans="2:30" ht="12.75" thickBot="1">
      <c r="B88" s="210"/>
      <c r="C88" s="205"/>
      <c r="D88" s="1105" t="str">
        <f>'Exhibit 4d - Non Reimb. Detail'!C43</f>
        <v>51700  Other Non-Reimbursable Expenditures</v>
      </c>
      <c r="E88" s="1105"/>
      <c r="F88" s="1105"/>
      <c r="G88" s="1105"/>
      <c r="H88" s="1105"/>
      <c r="I88" s="1105"/>
      <c r="J88" s="1105"/>
      <c r="K88" s="842"/>
      <c r="L88" s="581"/>
      <c r="M88" s="842"/>
      <c r="N88" s="284"/>
      <c r="O88" s="842"/>
      <c r="P88" s="284"/>
      <c r="Q88" s="842"/>
      <c r="R88" s="284"/>
      <c r="S88" s="843">
        <f>'Exhibit 4d - Non Reimb. Detail'!G43</f>
        <v>0</v>
      </c>
      <c r="T88" s="284"/>
      <c r="U88" s="842">
        <f>-'Exhibit 4d - Non Reimb. Detail'!K43</f>
        <v>0</v>
      </c>
      <c r="V88" s="284"/>
      <c r="W88" s="842">
        <f>'Exhibit 4a - Admin Supp. Detail'!F177+'Exhibit 4b Clinic Admin Detail'!F189+'Exhibit 4c - Direct Med Detail'!F245+'Exhibit 4d - Non Reimb. Detail'!E103</f>
        <v>0</v>
      </c>
      <c r="X88" s="284"/>
      <c r="Y88" s="846">
        <f t="shared" si="2"/>
        <v>0</v>
      </c>
      <c r="Z88" s="205"/>
      <c r="AA88" s="212"/>
    </row>
    <row r="89" spans="2:30" ht="12">
      <c r="B89" s="210"/>
      <c r="C89" s="205"/>
      <c r="D89" s="205"/>
      <c r="E89" s="205"/>
      <c r="F89" s="1106" t="s">
        <v>525</v>
      </c>
      <c r="G89" s="1107"/>
      <c r="H89" s="1107"/>
      <c r="I89" s="1107"/>
      <c r="J89" s="1108"/>
      <c r="K89" s="844"/>
      <c r="L89" s="582"/>
      <c r="M89" s="844"/>
      <c r="N89" s="583"/>
      <c r="O89" s="844"/>
      <c r="P89" s="583"/>
      <c r="Q89" s="844"/>
      <c r="R89" s="583"/>
      <c r="S89" s="844">
        <f>SUM(S81:S88)</f>
        <v>0</v>
      </c>
      <c r="T89" s="284"/>
      <c r="U89" s="844">
        <f>SUM(U81:U88)</f>
        <v>0</v>
      </c>
      <c r="V89" s="583"/>
      <c r="W89" s="844">
        <f>SUM(W81:W88)</f>
        <v>0</v>
      </c>
      <c r="X89" s="583"/>
      <c r="Y89" s="847">
        <f>SUM(Y81:Y88)</f>
        <v>0</v>
      </c>
      <c r="Z89" s="205"/>
      <c r="AA89" s="212"/>
    </row>
    <row r="90" spans="2:30" ht="12">
      <c r="B90" s="210"/>
      <c r="C90" s="205"/>
      <c r="D90" s="205"/>
      <c r="E90" s="205"/>
      <c r="F90" s="205"/>
      <c r="G90" s="205"/>
      <c r="H90" s="205"/>
      <c r="I90" s="205"/>
      <c r="J90" s="205"/>
      <c r="K90" s="581"/>
      <c r="L90" s="581"/>
      <c r="M90" s="581"/>
      <c r="N90" s="581"/>
      <c r="O90" s="581"/>
      <c r="P90" s="581"/>
      <c r="Q90" s="581"/>
      <c r="R90" s="581"/>
      <c r="S90" s="581"/>
      <c r="T90" s="581"/>
      <c r="U90" s="581"/>
      <c r="V90" s="581"/>
      <c r="W90" s="581"/>
      <c r="X90" s="581"/>
      <c r="Y90" s="581"/>
      <c r="Z90" s="205"/>
      <c r="AA90" s="212"/>
    </row>
    <row r="91" spans="2:30" ht="12">
      <c r="B91" s="210"/>
      <c r="C91" s="258" t="str">
        <f>'Exhibit 4d - Non Reimb. Detail'!A48</f>
        <v>SECTION III. Adjustments/Transfers to Trial Balance</v>
      </c>
      <c r="D91" s="205"/>
      <c r="E91" s="205"/>
      <c r="F91" s="205"/>
      <c r="G91" s="205"/>
      <c r="H91" s="205"/>
      <c r="I91" s="239"/>
      <c r="J91" s="205"/>
      <c r="K91" s="581"/>
      <c r="L91" s="581"/>
      <c r="M91" s="581"/>
      <c r="N91" s="284"/>
      <c r="O91" s="581"/>
      <c r="P91" s="284"/>
      <c r="Q91" s="581"/>
      <c r="R91" s="284"/>
      <c r="S91" s="581"/>
      <c r="T91" s="284"/>
      <c r="U91" s="581"/>
      <c r="V91" s="284"/>
      <c r="W91" s="581"/>
      <c r="X91" s="284"/>
      <c r="Y91" s="583"/>
      <c r="Z91" s="205"/>
      <c r="AA91" s="212"/>
    </row>
    <row r="92" spans="2:30" ht="12.75" thickBot="1">
      <c r="B92" s="210"/>
      <c r="C92" s="205"/>
      <c r="D92" s="1105" t="str">
        <f>'Exhibit 4d - Non Reimb. Detail'!C53</f>
        <v>59500  Depreciation Expense - Non-Reimbursable</v>
      </c>
      <c r="E92" s="1105"/>
      <c r="F92" s="1105"/>
      <c r="G92" s="1105"/>
      <c r="H92" s="1105"/>
      <c r="I92" s="1105"/>
      <c r="J92" s="1105"/>
      <c r="K92" s="840"/>
      <c r="L92" s="581"/>
      <c r="M92" s="840"/>
      <c r="N92" s="284"/>
      <c r="O92" s="840"/>
      <c r="P92" s="284"/>
      <c r="Q92" s="840"/>
      <c r="R92" s="284"/>
      <c r="S92" s="843">
        <f>'Exhibit 4d - Non Reimb. Detail'!G53</f>
        <v>0</v>
      </c>
      <c r="T92" s="284"/>
      <c r="U92" s="842">
        <f>'Exhibit 4d - Non Reimb. Detail'!K53</f>
        <v>0</v>
      </c>
      <c r="V92" s="284"/>
      <c r="W92" s="842"/>
      <c r="X92" s="284"/>
      <c r="Y92" s="846">
        <f>S92+U92+W92</f>
        <v>0</v>
      </c>
      <c r="Z92" s="205"/>
      <c r="AA92" s="212"/>
    </row>
    <row r="93" spans="2:30" ht="12">
      <c r="B93" s="210"/>
      <c r="C93" s="205"/>
      <c r="D93" s="205"/>
      <c r="E93" s="205"/>
      <c r="F93" s="1106" t="s">
        <v>525</v>
      </c>
      <c r="G93" s="1107"/>
      <c r="H93" s="1107"/>
      <c r="I93" s="1107"/>
      <c r="J93" s="1108"/>
      <c r="K93" s="844"/>
      <c r="L93" s="582"/>
      <c r="M93" s="844"/>
      <c r="N93" s="583"/>
      <c r="O93" s="844"/>
      <c r="P93" s="583"/>
      <c r="Q93" s="844"/>
      <c r="R93" s="583"/>
      <c r="S93" s="844">
        <f>SUM(S92:S92)</f>
        <v>0</v>
      </c>
      <c r="T93" s="284"/>
      <c r="U93" s="844">
        <f>SUM(U92:U92)</f>
        <v>0</v>
      </c>
      <c r="V93" s="583"/>
      <c r="W93" s="844"/>
      <c r="X93" s="583"/>
      <c r="Y93" s="847">
        <f>SUM(Y92:Y92)</f>
        <v>0</v>
      </c>
      <c r="Z93" s="205"/>
      <c r="AA93" s="212"/>
    </row>
    <row r="94" spans="2:30" ht="12">
      <c r="B94" s="210"/>
      <c r="C94" s="205"/>
      <c r="D94" s="205"/>
      <c r="E94" s="205"/>
      <c r="F94" s="205"/>
      <c r="G94" s="205"/>
      <c r="H94" s="205"/>
      <c r="I94" s="205"/>
      <c r="J94" s="205"/>
      <c r="K94" s="581"/>
      <c r="L94" s="581"/>
      <c r="M94" s="581"/>
      <c r="N94" s="581"/>
      <c r="O94" s="581"/>
      <c r="P94" s="581"/>
      <c r="Q94" s="581"/>
      <c r="R94" s="581"/>
      <c r="S94" s="581"/>
      <c r="T94" s="581"/>
      <c r="U94" s="581"/>
      <c r="V94" s="581"/>
      <c r="W94" s="581"/>
      <c r="X94" s="581"/>
      <c r="Y94" s="581"/>
      <c r="Z94" s="205"/>
      <c r="AA94" s="212"/>
    </row>
    <row r="95" spans="2:30" ht="13.5" thickBot="1">
      <c r="B95" s="210"/>
      <c r="C95" s="1110" t="s">
        <v>226</v>
      </c>
      <c r="D95" s="1111"/>
      <c r="E95" s="1111"/>
      <c r="F95" s="1111"/>
      <c r="G95" s="1111"/>
      <c r="H95" s="1111"/>
      <c r="I95" s="1111"/>
      <c r="J95" s="1112"/>
      <c r="K95" s="850">
        <f>K61+K40+K20+K78</f>
        <v>0</v>
      </c>
      <c r="L95" s="583"/>
      <c r="M95" s="850">
        <f>M61+M40+M20+M78</f>
        <v>0</v>
      </c>
      <c r="N95" s="583"/>
      <c r="O95" s="850">
        <f>O61+O40+O20+O78</f>
        <v>0</v>
      </c>
      <c r="P95" s="583"/>
      <c r="Q95" s="850">
        <f>Q61+Q40+Q20+Q78</f>
        <v>0</v>
      </c>
      <c r="R95" s="583"/>
      <c r="S95" s="850">
        <f>S89+S73+S78+S69+S61+S51+S47+S40+S32+S27+S20+S93</f>
        <v>0</v>
      </c>
      <c r="T95" s="583"/>
      <c r="U95" s="850">
        <f>U89+U73+U78+U69+U61+U51+U47+U40+U32+U27+U20+U93</f>
        <v>0</v>
      </c>
      <c r="V95" s="583"/>
      <c r="W95" s="850">
        <f>W89+W73+W78+W69+W61+W51+W47+W40+W32+W27+W20+W93</f>
        <v>0</v>
      </c>
      <c r="X95" s="583"/>
      <c r="Y95" s="850">
        <f>Y89+Y73+Y78+Y69+Y61+Y51+Y47+Y40+Y32+Y27+Y20+Y93</f>
        <v>0</v>
      </c>
      <c r="Z95" s="258"/>
      <c r="AA95" s="212"/>
      <c r="AC95" s="577"/>
      <c r="AD95" s="578"/>
    </row>
    <row r="96" spans="2:30" ht="9.75" hidden="1" thickTop="1">
      <c r="B96" s="210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563"/>
      <c r="Z96" s="205"/>
      <c r="AA96" s="212"/>
    </row>
    <row r="97" spans="2:27" ht="10.5" thickTop="1" thickBot="1">
      <c r="B97" s="210"/>
      <c r="C97" s="579"/>
      <c r="D97" s="579"/>
      <c r="E97" s="579"/>
      <c r="F97" s="579"/>
      <c r="G97" s="579"/>
      <c r="H97" s="579"/>
      <c r="I97" s="579"/>
      <c r="J97" s="579"/>
      <c r="K97" s="579"/>
      <c r="L97" s="579"/>
      <c r="M97" s="579"/>
      <c r="N97" s="579"/>
      <c r="O97" s="579"/>
      <c r="P97" s="579"/>
      <c r="Q97" s="579"/>
      <c r="R97" s="579"/>
      <c r="S97" s="579"/>
      <c r="T97" s="579"/>
      <c r="U97" s="579"/>
      <c r="V97" s="579"/>
      <c r="W97" s="579"/>
      <c r="X97" s="579"/>
      <c r="Y97" s="579"/>
      <c r="Z97" s="579"/>
      <c r="AA97" s="212"/>
    </row>
    <row r="98" spans="2:27" ht="10.5" thickTop="1" thickBot="1">
      <c r="B98" s="298"/>
      <c r="C98" s="299"/>
      <c r="D98" s="299"/>
      <c r="E98" s="299"/>
      <c r="F98" s="299"/>
      <c r="G98" s="299"/>
      <c r="H98" s="299"/>
      <c r="I98" s="299"/>
      <c r="J98" s="299"/>
      <c r="K98" s="299"/>
      <c r="L98" s="299"/>
      <c r="M98" s="299"/>
      <c r="N98" s="299"/>
      <c r="O98" s="299"/>
      <c r="P98" s="299"/>
      <c r="Q98" s="299"/>
      <c r="R98" s="299"/>
      <c r="S98" s="299"/>
      <c r="T98" s="299"/>
      <c r="U98" s="299"/>
      <c r="V98" s="299"/>
      <c r="W98" s="299"/>
      <c r="X98" s="299"/>
      <c r="Y98" s="299"/>
      <c r="Z98" s="299"/>
      <c r="AA98" s="303"/>
    </row>
    <row r="99" spans="2:27">
      <c r="Z99" s="205"/>
      <c r="AA99" s="205"/>
    </row>
    <row r="100" spans="2:27">
      <c r="S100" s="577"/>
      <c r="Z100" s="205"/>
      <c r="AA100" s="205"/>
    </row>
    <row r="101" spans="2:27">
      <c r="S101" s="580"/>
      <c r="U101" s="577"/>
      <c r="Y101" s="577"/>
      <c r="Z101" s="205"/>
      <c r="AA101" s="205"/>
    </row>
    <row r="102" spans="2:27">
      <c r="Z102" s="205"/>
      <c r="AA102" s="205"/>
    </row>
    <row r="103" spans="2:27">
      <c r="Z103" s="205"/>
      <c r="AA103" s="205"/>
    </row>
    <row r="104" spans="2:27">
      <c r="Z104" s="205"/>
      <c r="AA104" s="205"/>
    </row>
    <row r="105" spans="2:27">
      <c r="Z105" s="205"/>
      <c r="AA105" s="205"/>
    </row>
    <row r="106" spans="2:27">
      <c r="Z106" s="205"/>
      <c r="AA106" s="205"/>
    </row>
  </sheetData>
  <sheetProtection password="D4E7" sheet="1" objects="1" scenarios="1" formatColumns="0" selectLockedCells="1"/>
  <mergeCells count="59">
    <mergeCell ref="D25:J25"/>
    <mergeCell ref="C8:I8"/>
    <mergeCell ref="F11:H11"/>
    <mergeCell ref="F12:H12"/>
    <mergeCell ref="B14:G14"/>
    <mergeCell ref="D23:J23"/>
    <mergeCell ref="D24:J24"/>
    <mergeCell ref="D45:J45"/>
    <mergeCell ref="D46:J46"/>
    <mergeCell ref="D30:J30"/>
    <mergeCell ref="F27:J27"/>
    <mergeCell ref="D31:J31"/>
    <mergeCell ref="F32:J32"/>
    <mergeCell ref="D39:J39"/>
    <mergeCell ref="D37:J37"/>
    <mergeCell ref="D38:J38"/>
    <mergeCell ref="D36:J36"/>
    <mergeCell ref="D43:J43"/>
    <mergeCell ref="C95:J95"/>
    <mergeCell ref="F89:J89"/>
    <mergeCell ref="D86:J86"/>
    <mergeCell ref="D88:J88"/>
    <mergeCell ref="D84:J84"/>
    <mergeCell ref="F78:J78"/>
    <mergeCell ref="F69:J69"/>
    <mergeCell ref="D66:J66"/>
    <mergeCell ref="F93:J93"/>
    <mergeCell ref="D87:J87"/>
    <mergeCell ref="D92:J92"/>
    <mergeCell ref="D67:J67"/>
    <mergeCell ref="D83:J83"/>
    <mergeCell ref="D72:J72"/>
    <mergeCell ref="D77:J77"/>
    <mergeCell ref="D82:J82"/>
    <mergeCell ref="D68:J68"/>
    <mergeCell ref="D85:J85"/>
    <mergeCell ref="D81:J81"/>
    <mergeCell ref="D26:J26"/>
    <mergeCell ref="F40:J40"/>
    <mergeCell ref="F73:J73"/>
    <mergeCell ref="F61:J61"/>
    <mergeCell ref="D55:J55"/>
    <mergeCell ref="D57:J57"/>
    <mergeCell ref="D50:J50"/>
    <mergeCell ref="F51:J51"/>
    <mergeCell ref="D56:J56"/>
    <mergeCell ref="D58:J58"/>
    <mergeCell ref="F47:J47"/>
    <mergeCell ref="D65:J65"/>
    <mergeCell ref="D60:J60"/>
    <mergeCell ref="D59:J59"/>
    <mergeCell ref="D64:J64"/>
    <mergeCell ref="D44:J44"/>
    <mergeCell ref="M11:O11"/>
    <mergeCell ref="M12:O12"/>
    <mergeCell ref="D19:J19"/>
    <mergeCell ref="F20:J20"/>
    <mergeCell ref="D18:J18"/>
    <mergeCell ref="D17:J17"/>
  </mergeCells>
  <phoneticPr fontId="37" type="noConversion"/>
  <printOptions horizontalCentered="1" headings="1"/>
  <pageMargins left="0" right="0" top="0.25" bottom="0.5" header="0.5" footer="0"/>
  <pageSetup scale="62" orientation="portrait" r:id="rId1"/>
  <headerFooter alignWithMargins="0">
    <oddFooter>&amp;CPage &amp;P of &amp;N&amp;R&amp;A
&amp;F</oddFooter>
  </headerFooter>
  <colBreaks count="1" manualBreakCount="1">
    <brk id="19" max="9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22</vt:i4>
      </vt:variant>
    </vt:vector>
  </HeadingPairs>
  <TitlesOfParts>
    <vt:vector size="38" baseType="lpstr">
      <vt:lpstr>Exhibit 1a - CPE</vt:lpstr>
      <vt:lpstr>Exhibit 1b-Cost Report Summary</vt:lpstr>
      <vt:lpstr>Exhibit 2 - Statistical Infor.</vt:lpstr>
      <vt:lpstr>Exhibit 3 - Actual Time Results</vt:lpstr>
      <vt:lpstr>Exhibit 4a - Admin Supp. Detail</vt:lpstr>
      <vt:lpstr>Exhibit 4b Clinic Admin Detail</vt:lpstr>
      <vt:lpstr>Exhibit 4c - Direct Med Detail</vt:lpstr>
      <vt:lpstr>Exhibit 4d - Non Reimb. Detail</vt:lpstr>
      <vt:lpstr>Exhibit 5 -Exp. Summary - COA </vt:lpstr>
      <vt:lpstr>Exhibit 6 - Allocations</vt:lpstr>
      <vt:lpstr>Exhibit 7-Expend for Settlement</vt:lpstr>
      <vt:lpstr>Exhibit 8-Payments and Trans.</vt:lpstr>
      <vt:lpstr>Exhibit 9a-Direct Med. Settl</vt:lpstr>
      <vt:lpstr>Exhibit 9b-Medicaid Admin Settl</vt:lpstr>
      <vt:lpstr>Exhibit 10- LHD Financials</vt:lpstr>
      <vt:lpstr>Exhibit 11-Variance</vt:lpstr>
      <vt:lpstr>'Exhibit 10- LHD Financials'!Print_Area</vt:lpstr>
      <vt:lpstr>'Exhibit 11-Variance'!Print_Area</vt:lpstr>
      <vt:lpstr>'Exhibit 1a - CPE'!Print_Area</vt:lpstr>
      <vt:lpstr>'Exhibit 1b-Cost Report Summary'!Print_Area</vt:lpstr>
      <vt:lpstr>'Exhibit 2 - Statistical Infor.'!Print_Area</vt:lpstr>
      <vt:lpstr>'Exhibit 3 - Actual Time Results'!Print_Area</vt:lpstr>
      <vt:lpstr>'Exhibit 4a - Admin Supp. Detail'!Print_Area</vt:lpstr>
      <vt:lpstr>'Exhibit 4b Clinic Admin Detail'!Print_Area</vt:lpstr>
      <vt:lpstr>'Exhibit 4c - Direct Med Detail'!Print_Area</vt:lpstr>
      <vt:lpstr>'Exhibit 4d - Non Reimb. Detail'!Print_Area</vt:lpstr>
      <vt:lpstr>'Exhibit 5 -Exp. Summary - COA '!Print_Area</vt:lpstr>
      <vt:lpstr>'Exhibit 6 - Allocations'!Print_Area</vt:lpstr>
      <vt:lpstr>'Exhibit 7-Expend for Settlement'!Print_Area</vt:lpstr>
      <vt:lpstr>'Exhibit 8-Payments and Trans.'!Print_Area</vt:lpstr>
      <vt:lpstr>'Exhibit 9a-Direct Med. Settl'!Print_Area</vt:lpstr>
      <vt:lpstr>'Exhibit 9b-Medicaid Admin Settl'!Print_Area</vt:lpstr>
      <vt:lpstr>'Exhibit 4a - Admin Supp. Detail'!Print_Titles</vt:lpstr>
      <vt:lpstr>'Exhibit 4b Clinic Admin Detail'!Print_Titles</vt:lpstr>
      <vt:lpstr>'Exhibit 4c - Direct Med Detail'!Print_Titles</vt:lpstr>
      <vt:lpstr>'Exhibit 4d - Non Reimb. Detail'!Print_Titles</vt:lpstr>
      <vt:lpstr>'Exhibit 5 -Exp. Summary - COA '!Print_Titles</vt:lpstr>
      <vt:lpstr>'Exhibit 6 - Allocations'!Print_Titles</vt:lpstr>
    </vt:vector>
  </TitlesOfParts>
  <Company>Public Consulting Group,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kcoyle</dc:creator>
  <cp:lastModifiedBy>Joan Plotnick</cp:lastModifiedBy>
  <cp:lastPrinted>2015-12-01T18:40:08Z</cp:lastPrinted>
  <dcterms:created xsi:type="dcterms:W3CDTF">2010-11-20T11:11:07Z</dcterms:created>
  <dcterms:modified xsi:type="dcterms:W3CDTF">2016-11-15T17:35:42Z</dcterms:modified>
</cp:coreProperties>
</file>