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Plotnick\Desktop\"/>
    </mc:Choice>
  </mc:AlternateContent>
  <bookViews>
    <workbookView xWindow="0" yWindow="0" windowWidth="15360" windowHeight="9015"/>
  </bookViews>
  <sheets>
    <sheet name="Aging Schedule" sheetId="1" r:id="rId1"/>
  </sheets>
  <externalReferences>
    <externalReference r:id="rId2"/>
  </externalReferences>
  <definedNames>
    <definedName name="_xlnm.Database">#REF!</definedName>
    <definedName name="dfda">'[1]Sch A part 1'!$A$7:$IK$364</definedName>
    <definedName name="moveable4000CFA">#REF!</definedName>
  </definedNames>
  <calcPr calcId="152511"/>
</workbook>
</file>

<file path=xl/calcChain.xml><?xml version="1.0" encoding="utf-8"?>
<calcChain xmlns="http://schemas.openxmlformats.org/spreadsheetml/2006/main">
  <c r="AF415" i="1" l="1"/>
  <c r="AF371" i="1"/>
  <c r="AF357" i="1"/>
  <c r="AF290" i="1" l="1"/>
  <c r="AF287" i="1"/>
  <c r="AF267" i="1"/>
  <c r="AF208" i="1" l="1"/>
  <c r="AF175" i="1"/>
  <c r="AF145" i="1"/>
  <c r="AF117" i="1" l="1"/>
  <c r="AF113" i="1"/>
  <c r="AF51" i="1"/>
  <c r="AF46" i="1"/>
  <c r="AF44" i="1"/>
  <c r="A423" i="1"/>
  <c r="A424" i="1" s="1"/>
  <c r="A425" i="1" s="1"/>
  <c r="A426" i="1" s="1"/>
  <c r="A427" i="1" s="1"/>
  <c r="AF9" i="1"/>
  <c r="A417" i="1"/>
  <c r="A418" i="1"/>
  <c r="A419" i="1"/>
  <c r="A421" i="1"/>
  <c r="A422" i="1"/>
  <c r="R400" i="1"/>
  <c r="N400" i="1"/>
  <c r="V390" i="1"/>
  <c r="V378" i="1"/>
  <c r="R374" i="1"/>
  <c r="N374" i="1"/>
  <c r="R365" i="1"/>
  <c r="N365" i="1"/>
  <c r="V364" i="1"/>
  <c r="N363" i="1"/>
  <c r="V357" i="1"/>
  <c r="R357" i="1"/>
  <c r="N357" i="1"/>
  <c r="J345" i="1"/>
  <c r="V343" i="1"/>
  <c r="V333" i="1"/>
  <c r="N322" i="1"/>
  <c r="J320" i="1"/>
  <c r="R318" i="1"/>
  <c r="N318" i="1"/>
  <c r="V296" i="1"/>
  <c r="R296" i="1"/>
  <c r="V287" i="1"/>
  <c r="R287" i="1"/>
  <c r="N287" i="1"/>
  <c r="J287" i="1"/>
  <c r="R278" i="1"/>
  <c r="N278" i="1"/>
  <c r="N270" i="1"/>
  <c r="V267" i="1"/>
  <c r="R267" i="1"/>
  <c r="V262" i="1"/>
  <c r="R251" i="1"/>
  <c r="R243" i="1"/>
  <c r="V233" i="1"/>
  <c r="R233" i="1"/>
  <c r="N233" i="1"/>
  <c r="J233" i="1"/>
  <c r="V232" i="1"/>
  <c r="R232" i="1"/>
  <c r="J232" i="1"/>
  <c r="V231" i="1"/>
  <c r="R231" i="1"/>
  <c r="J231" i="1"/>
  <c r="R230" i="1"/>
  <c r="J230" i="1"/>
  <c r="J214" i="1"/>
  <c r="N207" i="1"/>
  <c r="J207" i="1"/>
  <c r="R204" i="1"/>
  <c r="R199" i="1"/>
  <c r="R197" i="1"/>
  <c r="J197" i="1"/>
  <c r="V188" i="1"/>
  <c r="V182" i="1"/>
  <c r="N175" i="1"/>
  <c r="N165" i="1"/>
  <c r="V150" i="1"/>
  <c r="N145" i="1"/>
  <c r="J145" i="1"/>
  <c r="V137" i="1"/>
  <c r="J111" i="1"/>
  <c r="R68" i="1"/>
  <c r="N45" i="1"/>
  <c r="R43" i="1"/>
  <c r="V42" i="1"/>
  <c r="R40" i="1"/>
  <c r="R37" i="1"/>
  <c r="V4" i="1"/>
  <c r="R4" i="1"/>
  <c r="N4" i="1"/>
</calcChain>
</file>

<file path=xl/sharedStrings.xml><?xml version="1.0" encoding="utf-8"?>
<sst xmlns="http://schemas.openxmlformats.org/spreadsheetml/2006/main" count="437" uniqueCount="409">
  <si>
    <t>Facnum</t>
  </si>
  <si>
    <t>Facility</t>
  </si>
  <si>
    <t>Adjusted Facility Age</t>
  </si>
  <si>
    <t>add=1. Replacement=2, renov=3</t>
  </si>
  <si>
    <t>Type (1-3)</t>
  </si>
  <si>
    <t>Year</t>
  </si>
  <si>
    <t>Cost</t>
  </si>
  <si>
    <t>Abernethy Laurels</t>
  </si>
  <si>
    <t>ALAMANCE HEALTH CARE CENTER</t>
  </si>
  <si>
    <t>ALEXANDRIA PLACE</t>
  </si>
  <si>
    <t>MARGATE HEALTH &amp; REHAB</t>
  </si>
  <si>
    <t>ASHEVILLE HEALTH CARE CENTER</t>
  </si>
  <si>
    <t>ASTON PARK HEALTH CARE, INC.</t>
  </si>
  <si>
    <t>AUTUMN CARE OF BISCOE</t>
  </si>
  <si>
    <t>AUTUMN CARE OF DREXEL</t>
  </si>
  <si>
    <t>AUTUMN CARE OF MARION</t>
  </si>
  <si>
    <t>AUTUMN CARE OF MARSHVILLE</t>
  </si>
  <si>
    <t>AUTUMN CARE OF MOCKSVILLE</t>
  </si>
  <si>
    <t>AUTUMN CARE OF MYRTLE GROVE</t>
  </si>
  <si>
    <t>AUTUMN CARE OF NASH</t>
  </si>
  <si>
    <t>AUTUMN CARE OF RAEFORD</t>
  </si>
  <si>
    <t>Rich Square Health Care Center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</si>
  <si>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</si>
  <si>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</si>
  <si>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</si>
  <si>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</si>
  <si>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</si>
  <si>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Avante At Charlotte, Inc.</t>
  </si>
  <si>
    <t>Avante at Concord, Inc.</t>
  </si>
  <si>
    <t>Avante at Reidsville, Inc.</t>
  </si>
  <si>
    <t>Avante at Wilkesboro, Inc.</t>
  </si>
  <si>
    <t>Avante at Wilson, Inc.</t>
  </si>
  <si>
    <t>Brookridge Retirement Community</t>
  </si>
  <si>
    <t>Bayview Nursing &amp; Rehabilitation Center</t>
  </si>
  <si>
    <t>BELAIRE HEALTH CARE CENTER</t>
  </si>
  <si>
    <t>BETHESDA HEALTH CARE FACILITY</t>
  </si>
  <si>
    <t>GOLDEN LIVING CENTER - ASHEVILLE</t>
  </si>
  <si>
    <t>Golden Living Center-Charlotte</t>
  </si>
  <si>
    <t>Golden Living Center -Greensboro</t>
  </si>
  <si>
    <t>GOLDEN LIVING CENTER - GREENVILLE</t>
  </si>
  <si>
    <t>Beverly Living Center - Hendersonville</t>
  </si>
  <si>
    <t>GOLDEN LIVING CENTER - LUMBERTON</t>
  </si>
  <si>
    <t>GOLDEN LIVING CENTER - DARTMOUTH</t>
  </si>
  <si>
    <t>GOLDEN LIVING CENTER - STARMOUNT</t>
  </si>
  <si>
    <t>GOLDEN LIVING CENTER - TARBORO</t>
  </si>
  <si>
    <t>Big Elm Retirement And Nursing Ctr, Inc</t>
  </si>
  <si>
    <t>Blumenthal Jewish Nursing &amp; Rehab Center</t>
  </si>
  <si>
    <t>BRIAN CENTER HEALTH &amp; REHAB/DURHAM</t>
  </si>
  <si>
    <t>BRIAN CENTER HEALTH &amp; REHAB/GOLDSBORO</t>
  </si>
  <si>
    <t>Brian Center Hlth &amp; Rehab/Hendersonville</t>
  </si>
  <si>
    <t>BRIAN CENTER HEALTH &amp; REHAB/HICKORY EAST</t>
  </si>
  <si>
    <t>BRIAN CENTER HEALTH &amp; REHAB/SPRUCE PINE</t>
  </si>
  <si>
    <t>BRIAN CENTER HEALTH &amp; REHAB/WALLACE</t>
  </si>
  <si>
    <t>BRIAN CENTER HEALTH &amp; REHAB/WAYNESVILLE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</si>
  <si>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</si>
  <si>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</si>
  <si>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</si>
  <si>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</si>
  <si>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</si>
  <si>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</si>
  <si>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</si>
  <si>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Health &amp; Retire/Monroe</t>
  </si>
  <si>
    <t>Brian Center Health &amp; Retire/Mooresville</t>
  </si>
  <si>
    <t>Brian Center Hth &amp; Rehab/ Winston-Salem</t>
  </si>
  <si>
    <t>BRIAN CENTER HEALTH &amp; REHAB/BREVARD</t>
  </si>
  <si>
    <t>BRIAN CENTER HEALTH &amp; REHAB/CHARLOTTE</t>
  </si>
  <si>
    <t>BRIAN CENTER HEALTH &amp; REHAB/EDEN</t>
  </si>
  <si>
    <t>BRIAN CENTER HEALTH &amp; REHAB/GASTONIA</t>
  </si>
  <si>
    <t>BRIAN CENTER HEALTH &amp; REHAB/HERTFORD</t>
  </si>
  <si>
    <t>BRIAN CENTER HEALTH &amp; REHAB/SALISBURY</t>
  </si>
  <si>
    <t>BRIAN CENTER HEALTH &amp; REHAB/STATESVILLE</t>
  </si>
  <si>
    <t>Brian Center Health &amp; Rehab / Hickory Viewmo</t>
  </si>
  <si>
    <t>Brian Center Nursing Care/Lexington</t>
  </si>
  <si>
    <t>Brian Center Nursing Care/Shamrock</t>
  </si>
  <si>
    <t>BRIGHTMOOR NURSING CENTER</t>
  </si>
  <si>
    <t>BRITTHAVEN OF CHAPEL HILL</t>
  </si>
  <si>
    <t>Ayden Court Nursing and Rehabilitation Center</t>
  </si>
  <si>
    <t>University Place Nursing and Rehabiliation Center</t>
  </si>
  <si>
    <t>Smoky Mountain Health and Rehabilitation Center</t>
  </si>
  <si>
    <t>Pine Ridge Health and Rehabilitation Center</t>
  </si>
  <si>
    <t>Chowan River Nursing and Rehabilitation Center</t>
  </si>
  <si>
    <t>Enfield Oaks Nursing and Rehabilitation Center</t>
  </si>
  <si>
    <t>Macon Valley Nursing and Rehabilitation Center</t>
  </si>
  <si>
    <t>Willow Creek Nursing and Rehabilitation Center</t>
  </si>
  <si>
    <t>Graham Healthcare and Rehabilitation Center</t>
  </si>
  <si>
    <t>Greenhaven Health and Rehabilitation Center</t>
  </si>
  <si>
    <t>Richmond Pines Heathcare and Rehabilitation Center</t>
  </si>
  <si>
    <t>Harnett Woods Nursing and Rehabilitation Center</t>
  </si>
  <si>
    <t>Cherry Point Bay Nursing and Rehabilitation Center</t>
  </si>
  <si>
    <t>Kerr Lake Nursing and Rehabilitation Center</t>
  </si>
  <si>
    <t>Premier Nursing and Rehabilitation Center</t>
  </si>
  <si>
    <t>Piney Grove Nursing and Rehabilitation Center</t>
  </si>
  <si>
    <t>Harmony Hall Nursing and Rehabilitation Center</t>
  </si>
  <si>
    <t>Franklin Oaks Nursing and Rehabilitation Center</t>
  </si>
  <si>
    <t>Jacob's Creek Nursing and Rehabilitation Center</t>
  </si>
  <si>
    <t>Magnolia Lane Nursing and Rehabilitation Center</t>
  </si>
  <si>
    <t>Riverpoint Crest Nursing and Rehabilitation Center</t>
  </si>
  <si>
    <t>Croatan Ridge Nursing and Rehabilitation Center</t>
  </si>
  <si>
    <t>NorthChase Nursing and Rehabilitation Center</t>
  </si>
  <si>
    <t>Carolina Rivers Nursing and Rehabilitation Center</t>
  </si>
  <si>
    <t>COLONY RIDGE NURSING AND REHABILITATION CENTER</t>
  </si>
  <si>
    <t>Grantsbrook Nursing and Rehabilitation Center</t>
  </si>
  <si>
    <t>Bethany Woods Nursing and Rehabilitation Center</t>
  </si>
  <si>
    <t>Barbour Court Nursing and Rehabilitation Center</t>
  </si>
  <si>
    <t>Greendale Forest Nursing and Rehabilitation Center</t>
  </si>
  <si>
    <t>River Trace Nursing and Rehabilitation Center</t>
  </si>
  <si>
    <t>Westwood Hills Nursing and Rehabilitation Center</t>
  </si>
  <si>
    <t>Wilson Pines Nursing and Rehabilitation Center</t>
  </si>
  <si>
    <t>BROOKSHIRE NURSING CENTER</t>
  </si>
  <si>
    <t>BRUNSWICK COVE NURSING CENTER</t>
  </si>
  <si>
    <t>Cumberland Nursing and Rehabilitation Center</t>
  </si>
  <si>
    <t>MAGGIE VALLEY NURSING AND REHABILITATION</t>
  </si>
  <si>
    <t>CARDINAL HEALTHCARE &amp; REHAB CENTER</t>
  </si>
  <si>
    <t>Carolina Care Center Of Cherryville</t>
  </si>
  <si>
    <t>Maple Grove Health and Rehabilitation Center</t>
  </si>
  <si>
    <t>Carolina Health Care Ctr. Of Cumberland</t>
  </si>
  <si>
    <t>CAROLINA REHAB CENTER OF BURKE</t>
  </si>
  <si>
    <t>CARRINGTON PLACE</t>
  </si>
  <si>
    <t>CARVER LIVING CENTER</t>
  </si>
  <si>
    <t>CARY HEALTH &amp; REHAB CENTER</t>
  </si>
  <si>
    <t>CENTRAL CONTINUING CARE</t>
  </si>
  <si>
    <t>Peak Resources - Cherryville</t>
  </si>
  <si>
    <t>Haymount Rehab &amp; Nursing Center</t>
  </si>
  <si>
    <t>Peak Resources - Gastonia</t>
  </si>
  <si>
    <t>Peak Resources - Shelby</t>
  </si>
  <si>
    <t>Crystal Bluffs Rehabilitation &amp; Health Care Center</t>
  </si>
  <si>
    <t>CHARLOTTE HEALTH CARE CENTER</t>
  </si>
  <si>
    <t>Tower Nursing and Rehabilitation Center</t>
  </si>
  <si>
    <t>CLAPP'S CONVALESCENT NURSING HOME, INC.</t>
  </si>
  <si>
    <t>CLAPP'S NURSING CENTER, INC.</t>
  </si>
  <si>
    <t>CLAY COUNTY CARE CENTER</t>
  </si>
  <si>
    <t>COLLEGE PINES NURSING CENTER</t>
  </si>
  <si>
    <t>CONOVER NURSING &amp; REHAB CENTER</t>
  </si>
  <si>
    <t>LIBERTY COMMONS N&amp;R CTR. OF HALIFAX CTY</t>
  </si>
  <si>
    <t>DAVIS HEALTH CARE CENTER</t>
  </si>
  <si>
    <t>COUNTRYSIDE MANOR, INC</t>
  </si>
  <si>
    <t>COURTLAND TERRACE</t>
  </si>
  <si>
    <t>CROASDAILE VILLAGE</t>
  </si>
  <si>
    <t>CROSS CREEK HEALTH CARE</t>
  </si>
  <si>
    <t>CYPRESS POINTE REHAB &amp; HEALTHCARE CENTER</t>
  </si>
  <si>
    <t>Down East Health And Rehab</t>
  </si>
  <si>
    <t>Cornerstone Nursing and Rehabilitation Center</t>
  </si>
  <si>
    <t>EDGEWOOD PLACE AT THE VILLAGE-BROOKWOOD</t>
  </si>
  <si>
    <t>Elderberry Health Care</t>
  </si>
  <si>
    <t>Peak Resources - Charlotte</t>
  </si>
  <si>
    <t>ELIZABETHTOWN NURSING CENTER, INC.</t>
  </si>
  <si>
    <t>Emerald Ridge Rehab &amp; Care Center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</si>
  <si>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</si>
  <si>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</si>
  <si>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</si>
  <si>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</si>
  <si>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</si>
  <si>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Friends Homes - Guilford</t>
  </si>
  <si>
    <t>Gateway Rehabilitation and Healthcare</t>
  </si>
  <si>
    <t>Mooresville Center</t>
  </si>
  <si>
    <t>Salisbury Center</t>
  </si>
  <si>
    <t>Givens Health Center</t>
  </si>
  <si>
    <t>GLENAIRE, INC.</t>
  </si>
  <si>
    <t>Glenbridge Health And Rehabilitation</t>
  </si>
  <si>
    <t>GLENFLORA</t>
  </si>
  <si>
    <t>ALSTON BROOK</t>
  </si>
  <si>
    <t>GOLDEN YEARS NURSING HOME</t>
  </si>
  <si>
    <t>GRACE HEIGHTS</t>
  </si>
  <si>
    <t>GRAYBRIER NURSING AND RETIREMENT CENTER</t>
  </si>
  <si>
    <t>GREENFIELD PLACE, LLC</t>
  </si>
  <si>
    <t>GUARDIAN CARE OF ELIZABETH CITY</t>
  </si>
  <si>
    <t>Kindred Nursing and Rehabilitation-Henderson</t>
  </si>
  <si>
    <t>Kenansville  Health &amp; Rehab Center</t>
  </si>
  <si>
    <t>GUILFORD HEALTH CARE CENTER</t>
  </si>
  <si>
    <t>Northhampton Nursing and Rehabilitation Center</t>
  </si>
  <si>
    <t xml:space="preserve">Harborview Rehabilitation and Healthcare </t>
  </si>
  <si>
    <t>Universal Health Care Lillington</t>
  </si>
  <si>
    <t>Mountain Home Health and Rehab</t>
  </si>
  <si>
    <t>Ambassador Health &amp; Rehab of Wadesboro LLC</t>
  </si>
  <si>
    <t>Highland House Rehabilitation and Healthcare</t>
  </si>
  <si>
    <t>HILLCREST CONVALESCENT CENTER, INC.</t>
  </si>
  <si>
    <t>Hillside Nursing Center</t>
  </si>
  <si>
    <t>Hunter Woods Nursing And Rehab Center</t>
  </si>
  <si>
    <t>Huntersville Oaks</t>
  </si>
  <si>
    <t>HUNTINGTON HEALTH CARE</t>
  </si>
  <si>
    <t>Kingswood Nursing Center, Inc.</t>
  </si>
  <si>
    <t>LAKE PARK NURSING AND REHAB CENTER</t>
  </si>
  <si>
    <t>Pineville Rehab &amp; Living Center</t>
  </si>
  <si>
    <t>Lenoir Healthcare Center</t>
  </si>
  <si>
    <t>LEXINGTON HEALTH CARE CENTER</t>
  </si>
  <si>
    <t>Liberty Commons N&amp;R Ctr. Of Johnston Cty</t>
  </si>
  <si>
    <t>Liberty Commons Rehabilitation Center</t>
  </si>
  <si>
    <t>Liberty Commons N&amp;R Ctr. Of Rowan County</t>
  </si>
  <si>
    <t>Liberty Commons N&amp;R Ctr. Of Alamance Cty</t>
  </si>
  <si>
    <t>Liberty Commons N&amp;R Ctr Of Columbus Cty</t>
  </si>
  <si>
    <t>Libertywood Nursing Center, Inc.</t>
  </si>
  <si>
    <t>LIFE CARE CENTER OF BANNER ELK</t>
  </si>
  <si>
    <t>LIFE CARE CENTER OF HENDERSONVILLE</t>
  </si>
  <si>
    <t>Highland Acres Nursing and Rehabilitation Center</t>
  </si>
  <si>
    <t>LITCHFORD FALLS HEALTHCARE &amp; REHAB</t>
  </si>
  <si>
    <t>LOUISBURG NURSING CENTER, INC.</t>
  </si>
  <si>
    <t>Lutheran Home At Trinity Oaks, Inc.</t>
  </si>
  <si>
    <t>Lutheran Home - Albemarle, Inc.</t>
  </si>
  <si>
    <t>Trinity Village</t>
  </si>
  <si>
    <t>Trinity Glen</t>
  </si>
  <si>
    <t>Madison Manor Rehabilitation and Nursing Center</t>
  </si>
  <si>
    <t>MAGNOLIA ESTATES SKILLED CARE FACILITY</t>
  </si>
  <si>
    <t>Stone Creek Health and Rehabilitation</t>
  </si>
  <si>
    <t>MANOR CARE OF PINEHURST</t>
  </si>
  <si>
    <t>MAPLE LEAF HEALTH CARE</t>
  </si>
  <si>
    <t>Randolph Health and Rehab Center</t>
  </si>
  <si>
    <t>Wilmington Health and Rehabilitation Center</t>
  </si>
  <si>
    <t>MARY GRAN NURSING CENTER</t>
  </si>
  <si>
    <t>MARYFIELD NURSING HOME</t>
  </si>
  <si>
    <t>Sunrise Rehabilitation Center</t>
  </si>
  <si>
    <t>Meadowwood Nursing Center, Inc.</t>
  </si>
  <si>
    <t>Mountain Ridge Wellness Center</t>
  </si>
  <si>
    <t>MOUNTAIN TRACE REHABILITATION AND NURSING CENTER</t>
  </si>
  <si>
    <t>MOUNTAIN VIEW MANOR</t>
  </si>
  <si>
    <t>Universal Health Care - Nashville</t>
  </si>
  <si>
    <t>Hunter Hills Nursing and Rehabilitation Center</t>
  </si>
  <si>
    <t>Oak Forest Health and Rehabilitation</t>
  </si>
  <si>
    <t>OAK GROVE HEALTH CARE CENTER</t>
  </si>
  <si>
    <t>OCEAN TRAIL CONVALESCENT CENTER, INC.</t>
  </si>
  <si>
    <t>Universal Health Care Oxford</t>
  </si>
  <si>
    <t>Hendersonville Health and Rehabilitation</t>
  </si>
  <si>
    <t>Beystone Health And Rehab</t>
  </si>
  <si>
    <t>PENICK VILLAGE</t>
  </si>
  <si>
    <t>Pettigrew Rehab &amp; Healthcare Center</t>
  </si>
  <si>
    <t>Ucrh, Inc. Piedmont Center</t>
  </si>
  <si>
    <t>Pinehurst Nursing Center, Inc.</t>
  </si>
  <si>
    <t>Peak Resources - Pinelake</t>
  </si>
  <si>
    <t>PISGAH MANOR, INC.</t>
  </si>
  <si>
    <t>Roanoke Landing Nursing and Rehabilitation Center</t>
  </si>
  <si>
    <t>Presbyterian Home Of Hawfields, Inc.</t>
  </si>
  <si>
    <t>Rehab Health Care Center-Village Green</t>
  </si>
  <si>
    <t>Peak Resources Alamance</t>
  </si>
  <si>
    <t>RICKMAN NURSING CARE CENTER</t>
  </si>
  <si>
    <t>RIDGEWOOD RLC</t>
  </si>
  <si>
    <t>ROCKINGHAM MANOR</t>
  </si>
  <si>
    <t>Rose Manor HealthCare Center</t>
  </si>
  <si>
    <t>ROXBORO NURSING CENTER, INC.</t>
  </si>
  <si>
    <t>SALEMTOWNE</t>
  </si>
  <si>
    <t>SARDIS OAKS</t>
  </si>
  <si>
    <t>SATURN NURSING AND REHABILITATION</t>
  </si>
  <si>
    <t>SCOTIA VILLAGE</t>
  </si>
  <si>
    <t>Senior Citizen's Home, Inc.</t>
  </si>
  <si>
    <t>SENTARA NURSING CENTER-CURRITUCK</t>
  </si>
  <si>
    <t>SHAIRE NURSING CENTER</t>
  </si>
  <si>
    <t>SHORELAND HEALTHCARE</t>
  </si>
  <si>
    <t>SILVER BLUFF, INC.</t>
  </si>
  <si>
    <t>Skyland Care Center</t>
  </si>
  <si>
    <t>SMITHFIELD MANOR</t>
  </si>
  <si>
    <t>SOUTHWOOD NURSING &amp; RETIREMENT CENTER</t>
  </si>
  <si>
    <t>Liberty Commons Nursing and Rehabilitation Center of Springwood LLC</t>
  </si>
  <si>
    <t>St Joseph of the Pines</t>
  </si>
  <si>
    <t>STANLEY TOTAL LIVING CENTER</t>
  </si>
  <si>
    <t>Stanly Manor,Inc.</t>
  </si>
  <si>
    <t>Alleghany Care and Rehabilitation Center</t>
  </si>
  <si>
    <t>Woodland Hill Care and Rehabilitation Center</t>
  </si>
  <si>
    <t>Poplar Heights Care and Rehabilitation Center</t>
  </si>
  <si>
    <t>Abbotts Creek Care and Rehabilition Center</t>
  </si>
  <si>
    <t>Mount Olive Care and Rehabilitation Center</t>
  </si>
  <si>
    <t>Pembroke Care and Rehabilitation Center</t>
  </si>
  <si>
    <t>Siler City Care and Rehabilitation Center</t>
  </si>
  <si>
    <t>Triad Care and Rehabilitation Center</t>
  </si>
  <si>
    <t>Sunnybrook Hc &amp; Rehab Specialists</t>
  </si>
  <si>
    <t>GOLDEN LIVING CENTER - SURRY COMMUNITY</t>
  </si>
  <si>
    <t>Universal Health Care Greenville</t>
  </si>
  <si>
    <t>TARBORO NURSING CENTER</t>
  </si>
  <si>
    <t>The Oaks at Town Center</t>
  </si>
  <si>
    <t>THE LAURELS OF CHATHAM</t>
  </si>
  <si>
    <t>THE LAURELS OF FOREST GLENN</t>
  </si>
  <si>
    <t>THE LAURELS OF GREENTREE RIDGE</t>
  </si>
  <si>
    <t>THE LAURELS OF HENDERSONVILLE</t>
  </si>
  <si>
    <t>THE LAURELS OF SALISBURY</t>
  </si>
  <si>
    <t>THE LAURELS OF SUMMIT RIDGE</t>
  </si>
  <si>
    <t>The Oaks</t>
  </si>
  <si>
    <t>The Oaks at Sweeten Creek</t>
  </si>
  <si>
    <t>THREE RIVERS HEALTH AND REHAB CENTER</t>
  </si>
  <si>
    <t>THS of Kannapolis</t>
  </si>
  <si>
    <t>TRENT VILLAGE NURSING HOME</t>
  </si>
  <si>
    <t>Peak Resources - Treyburn</t>
  </si>
  <si>
    <t>Twin Lakes Community</t>
  </si>
  <si>
    <t>Universal Healthcare - King</t>
  </si>
  <si>
    <t>Universal Healthcare And Rehabilitation</t>
  </si>
  <si>
    <t>Universal Healthcare Of Fletcher</t>
  </si>
  <si>
    <t>Universal Healthcare Of Ramseur</t>
  </si>
  <si>
    <t>UNIVERSAL HEALTHCARE - NORTH RALEIGH</t>
  </si>
  <si>
    <t>VALLEY NURSING CENTER</t>
  </si>
  <si>
    <t>Valley View Care &amp; Rehab Center</t>
  </si>
  <si>
    <t>VILLAGE CARE OF KING</t>
  </si>
  <si>
    <t>W.R. Winslow Memorial Home, Inc.</t>
  </si>
  <si>
    <t>WALNUT COVE HEALTHCARE CENTER</t>
  </si>
  <si>
    <t>WARREN HILLS NURSING CENTER</t>
  </si>
  <si>
    <t>Wellington Nursing And Rehab Center</t>
  </si>
  <si>
    <t>WESLEY PINES</t>
  </si>
  <si>
    <t>WESTCHESTER MANOR AT PROVIDENCE PLACE</t>
  </si>
  <si>
    <t>Westwood Health &amp; Rehab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</si>
  <si>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</si>
  <si>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</si>
  <si>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</si>
  <si>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</si>
  <si>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Rutherfordton Inc</t>
  </si>
  <si>
    <t>White Oak Manor Shelby Inc</t>
  </si>
  <si>
    <t>White Oak Manor Tryon Inc</t>
  </si>
  <si>
    <t>WILKES SENIOR VILLAGE</t>
  </si>
  <si>
    <t>Roanoke River Nursing and Rehabilitation Center</t>
  </si>
  <si>
    <t>Willow Ridge Of North Carolina, Llc</t>
  </si>
  <si>
    <t>Willowbrook Healthcare Center</t>
  </si>
  <si>
    <t>WILORA LAKE HEALTHCARE CENTER</t>
  </si>
  <si>
    <t>WOODBURY WELLNESS CENTER</t>
  </si>
  <si>
    <t>Woodlands Assisted Living &amp; Rehab Center</t>
  </si>
  <si>
    <t>YADKIN NURSING CARE CENTER, INC.</t>
  </si>
  <si>
    <t>Brookside Rehab &amp; Care</t>
  </si>
  <si>
    <t>Anson Community Hospital - Snf</t>
  </si>
  <si>
    <t>BRANTWOOD NURSING &amp; RETIREMENT CENTER</t>
  </si>
  <si>
    <t>CLEVELAND PINES NURSING CENTER</t>
  </si>
  <si>
    <t>Edwin Morgan Center/Scotland Mem Hosp</t>
  </si>
  <si>
    <t>Highlands-Cashiers Hospital - Nf</t>
  </si>
  <si>
    <t>HUGH CHATHAM MEMORIAL HOSPITAL</t>
  </si>
  <si>
    <t>Iredell Memorial Hospital, Incorporated</t>
  </si>
  <si>
    <t>J. Arthur Dosher Memorial Hospital-NF</t>
  </si>
  <si>
    <t>Lenoir Memorial Hospital-Nf</t>
  </si>
  <si>
    <t>Rex Nursing Care Center Of Apex</t>
  </si>
  <si>
    <t>MOREHEAD NURSING CENTER</t>
  </si>
  <si>
    <t>Heartland Living &amp; Rehab @ The Moses H Cone Mem</t>
  </si>
  <si>
    <t>NORTHERN HOSPITAL OF SURRY COUNTY-LTC</t>
  </si>
  <si>
    <t>Our Community Hospital-Ltc</t>
  </si>
  <si>
    <t>PENDER MEMORIAL HOSPITAL SNF</t>
  </si>
  <si>
    <t>Person Memorial Hospital</t>
  </si>
  <si>
    <t>SAMPSON REGIONAL MEDICAL CENTER</t>
  </si>
  <si>
    <t>Jesse Helms Nursing Center</t>
  </si>
  <si>
    <t>Woodhaven Nursing &amp; Alzheimer'S Care Ctr</t>
  </si>
  <si>
    <t>Kindred Hospital-Greensboro</t>
  </si>
  <si>
    <t>MURPHY MEDICAL CENTER</t>
  </si>
  <si>
    <t>Rex Rehab And Nursing Care Center</t>
  </si>
  <si>
    <t>Stokes County Nursing Home</t>
  </si>
  <si>
    <t>Penn Nursing Center</t>
  </si>
  <si>
    <t>WhiteStone:  A Masonic and Eastern Star Community</t>
  </si>
  <si>
    <t>Wakemed Fuquay Varina</t>
  </si>
  <si>
    <t>Wake Med For Zebulon</t>
  </si>
  <si>
    <t>Snug Harbor</t>
  </si>
  <si>
    <t>Adams Farm and Living Rehab</t>
  </si>
  <si>
    <t>River Landing At Sandy Ridge</t>
  </si>
  <si>
    <t>Sanford Health and Rehabilitation</t>
  </si>
  <si>
    <t>Liberty Commons N&amp;R Ctr. Of Lee County</t>
  </si>
  <si>
    <t xml:space="preserve">Olde Knox Commons </t>
  </si>
  <si>
    <t>Bermuda Commons</t>
  </si>
  <si>
    <t>Silver Stream Health &amp; Rehab Center</t>
  </si>
  <si>
    <t>Twin Lakes Community Memory Care</t>
  </si>
  <si>
    <t>Camden Place Health and Rehab LLC</t>
  </si>
  <si>
    <t>Universal Healthcare / Brunswick Inc.</t>
  </si>
  <si>
    <t>Ashton Place Health and Rehab, LLC</t>
  </si>
  <si>
    <t>White Oak of Waxhaw</t>
  </si>
  <si>
    <t>The Shannon Gray Rehab &amp; Recovery Center</t>
  </si>
  <si>
    <t>Autumn Care of Fayetteville</t>
  </si>
  <si>
    <t>Trinity Grove</t>
  </si>
  <si>
    <t>Presbyterian Orthopaedic Hospital, LLC</t>
  </si>
  <si>
    <t>Azalea Health and Rehab Center</t>
  </si>
  <si>
    <t>Crabtree Valley Rehabilitation Center</t>
  </si>
  <si>
    <t>Univerasal Healthcare/Fuquay-Varina</t>
  </si>
  <si>
    <t>Pavillion Health Center at Brightmore</t>
  </si>
  <si>
    <t>Clear Creek Nursing &amp; Rehabilitation Center</t>
  </si>
  <si>
    <t>Healthtique Asheville</t>
  </si>
  <si>
    <t xml:space="preserve">Capital Nursing and Rehabilitation </t>
  </si>
  <si>
    <t>Scottish Pines Rehabilitation and Nursing Center</t>
  </si>
  <si>
    <t>Westfield Rehabilitation and Health Center</t>
  </si>
  <si>
    <t>PruittHealth-Farmville</t>
  </si>
  <si>
    <t>Warsaw Health and Rehab</t>
  </si>
  <si>
    <t>Creekside Care and Rehabilitation Center</t>
  </si>
  <si>
    <t>Scotland Manor Healthcare Center</t>
  </si>
  <si>
    <t>PruittHealth-High Point</t>
  </si>
  <si>
    <t xml:space="preserve">Givens Highland Farms </t>
  </si>
  <si>
    <t>PruittHealth-Durham LLC</t>
  </si>
  <si>
    <t>The Oaks-Brevard</t>
  </si>
  <si>
    <t>Healthtique Durham</t>
  </si>
  <si>
    <t>Trinity Ridge</t>
  </si>
  <si>
    <t>Regency Care of Clemmons</t>
  </si>
  <si>
    <t xml:space="preserve">Mecklenburg Health and Rehabilitation Center </t>
  </si>
  <si>
    <t>PruittHealth-Trent</t>
  </si>
  <si>
    <t>Emerald Health &amp; Rehab Center</t>
  </si>
  <si>
    <t>Premier Living And Rehab Center</t>
  </si>
  <si>
    <t xml:space="preserve">Royal Park Rehabilitation &amp; Health Center of Matthews </t>
  </si>
  <si>
    <t>Quail Haven Healthcare Center of Pinehurst</t>
  </si>
  <si>
    <t>PruittHealth-SeaLevel</t>
  </si>
  <si>
    <t>PruittHealth-Neuse</t>
  </si>
  <si>
    <t>Healthtique Winston-Salem</t>
  </si>
  <si>
    <t>Blowing Rock Rehab Davant Extended Care Ctr</t>
  </si>
  <si>
    <t>PruittHealth-Raleigh</t>
  </si>
  <si>
    <t>PruittHealth-Carolina Point</t>
  </si>
  <si>
    <t>Forest City Health and Rehabilitation Center</t>
  </si>
  <si>
    <t>Signature HealthCARE of Chapel Hill</t>
  </si>
  <si>
    <t>PruittHealth-Elkin</t>
  </si>
  <si>
    <t>Signature HealthCARE of Roanoke Rapids</t>
  </si>
  <si>
    <t>Rocky Mount Rehabilitation Center</t>
  </si>
  <si>
    <t>Zebulon Rehabilitation Center</t>
  </si>
  <si>
    <t>Signature HealthCARE of Kinston</t>
  </si>
  <si>
    <t>Lincolnton Rehabilitation Center</t>
  </si>
  <si>
    <t>The Oaks at Whitaker Glen-Mayview</t>
  </si>
  <si>
    <t>Raleigh Rehabilitation Center</t>
  </si>
  <si>
    <t>Gastonia Care and Rehabilitation</t>
  </si>
  <si>
    <t>Monroe Rehabilitation Center</t>
  </si>
  <si>
    <t>SILAS CREEK REHABILITATION CENTER</t>
  </si>
  <si>
    <t>Rocky Mount Health and Rehabilitation LLC</t>
  </si>
  <si>
    <t>TSALI CARE CENTER</t>
  </si>
  <si>
    <t>DLP Wilmed Nursing Care and Rehabilitaion Ctr Inc</t>
  </si>
  <si>
    <t>MOUNTAIN VISTA HEALTH PARK</t>
  </si>
  <si>
    <t>PruittHealth-Union Pointe</t>
  </si>
  <si>
    <t>Autumn Care of Cornelius</t>
  </si>
  <si>
    <t>Trinity Elms</t>
  </si>
  <si>
    <t>Davis Health and Wellness Center at Cambridge Village</t>
  </si>
  <si>
    <t>Springbrook Nursing and Rehabilitation Center</t>
  </si>
  <si>
    <t>Hickory Falls Health and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</si>
</sst>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.00_);\(0.00\)"/>
    <numFmt numFmtId="167" formatCode="0_);[Red]\(0\)"/>
  </numFmts>
  <fonts count="8" x14ac:knownFonts="1"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7" applyFont="1" applyBorder="1" applyAlignment="1">
      <alignment horizontal="center" wrapText="1"/>
    </xf>
    <xf numFmtId="0" fontId="2" fillId="0" borderId="0" xfId="8" applyFont="1" applyBorder="1" applyAlignment="1" applyProtection="1">
      <alignment horizontal="center" wrapText="1"/>
      <protection locked="0"/>
    </xf>
    <xf numFmtId="43" fontId="2" fillId="0" borderId="0" xfId="1" applyFont="1" applyBorder="1" applyAlignment="1" applyProtection="1">
      <alignment horizontal="center" wrapText="1"/>
    </xf>
    <xf numFmtId="0" fontId="5" fillId="2" borderId="0" xfId="8" applyFont="1" applyFill="1" applyBorder="1" applyProtection="1">
      <protection locked="0"/>
    </xf>
    <xf numFmtId="37" fontId="5" fillId="2" borderId="0" xfId="8" applyNumberFormat="1" applyFont="1" applyFill="1" applyBorder="1" applyProtection="1">
      <protection locked="0"/>
    </xf>
    <xf numFmtId="164" fontId="5" fillId="2" borderId="0" xfId="1" applyNumberFormat="1" applyFont="1" applyFill="1" applyBorder="1" applyProtection="1">
      <protection locked="0"/>
    </xf>
    <xf numFmtId="165" fontId="5" fillId="2" borderId="0" xfId="8" applyNumberFormat="1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37" fontId="5" fillId="0" borderId="0" xfId="8" applyNumberFormat="1" applyFont="1" applyFill="1" applyBorder="1" applyProtection="1">
      <protection locked="0"/>
    </xf>
    <xf numFmtId="0" fontId="0" fillId="0" borderId="0" xfId="0" applyFill="1"/>
    <xf numFmtId="0" fontId="5" fillId="3" borderId="0" xfId="8" applyFont="1" applyFill="1" applyBorder="1" applyProtection="1">
      <protection locked="0"/>
    </xf>
    <xf numFmtId="37" fontId="5" fillId="3" borderId="0" xfId="8" applyNumberFormat="1" applyFont="1" applyFill="1" applyBorder="1" applyProtection="1">
      <protection locked="0"/>
    </xf>
    <xf numFmtId="0" fontId="1" fillId="3" borderId="0" xfId="0" applyNumberFormat="1" applyFont="1" applyFill="1" applyAlignment="1">
      <alignment horizontal="center"/>
    </xf>
    <xf numFmtId="164" fontId="5" fillId="3" borderId="0" xfId="1" applyNumberFormat="1" applyFont="1" applyFill="1" applyBorder="1" applyProtection="1">
      <protection locked="0"/>
    </xf>
    <xf numFmtId="0" fontId="5" fillId="4" borderId="0" xfId="8" applyFont="1" applyFill="1" applyBorder="1" applyProtection="1">
      <protection locked="0"/>
    </xf>
    <xf numFmtId="37" fontId="5" fillId="4" borderId="0" xfId="8" applyNumberFormat="1" applyFont="1" applyFill="1" applyBorder="1" applyProtection="1">
      <protection locked="0"/>
    </xf>
    <xf numFmtId="165" fontId="5" fillId="3" borderId="0" xfId="8" applyNumberFormat="1" applyFont="1" applyFill="1" applyBorder="1" applyProtection="1">
      <protection locked="0"/>
    </xf>
    <xf numFmtId="37" fontId="5" fillId="5" borderId="0" xfId="8" applyNumberFormat="1" applyFont="1" applyFill="1" applyBorder="1" applyProtection="1">
      <protection locked="0"/>
    </xf>
    <xf numFmtId="0" fontId="5" fillId="5" borderId="0" xfId="8" applyFont="1" applyFill="1" applyBorder="1" applyProtection="1">
      <protection locked="0"/>
    </xf>
    <xf numFmtId="0" fontId="1" fillId="0" borderId="0" xfId="8" applyFont="1" applyFill="1" applyBorder="1" applyAlignment="1" applyProtection="1">
      <alignment horizontal="center" wrapText="1"/>
      <protection locked="0"/>
    </xf>
    <xf numFmtId="0" fontId="0" fillId="6" borderId="0" xfId="0" applyFill="1"/>
    <xf numFmtId="3" fontId="0" fillId="6" borderId="0" xfId="0" applyNumberFormat="1" applyFill="1"/>
    <xf numFmtId="0" fontId="7" fillId="0" borderId="0" xfId="0" applyFont="1"/>
    <xf numFmtId="0" fontId="1" fillId="0" borderId="0" xfId="8" applyFont="1" applyFill="1" applyBorder="1" applyAlignment="1" applyProtection="1">
      <alignment horizontal="left" wrapText="1"/>
      <protection locked="0"/>
    </xf>
    <xf numFmtId="0" fontId="1" fillId="0" borderId="0" xfId="0" applyFont="1"/>
    <xf numFmtId="0" fontId="4" fillId="0" borderId="0" xfId="0" applyFont="1"/>
    <xf numFmtId="0" fontId="1" fillId="0" borderId="0" xfId="0" applyFont="1" applyFill="1" applyBorder="1"/>
    <xf numFmtId="3" fontId="0" fillId="0" borderId="0" xfId="0" applyNumberFormat="1"/>
    <xf numFmtId="166" fontId="0" fillId="6" borderId="0" xfId="0" applyNumberFormat="1" applyFill="1"/>
    <xf numFmtId="164" fontId="6" fillId="6" borderId="0" xfId="1" applyNumberFormat="1" applyFont="1" applyFill="1"/>
    <xf numFmtId="0" fontId="1" fillId="0" borderId="0" xfId="7" applyFont="1" applyFill="1" applyBorder="1" applyAlignment="1">
      <alignment horizontal="left"/>
    </xf>
    <xf numFmtId="0" fontId="1" fillId="0" borderId="0" xfId="7" applyFont="1" applyFill="1" applyBorder="1" applyAlignment="1">
      <alignment horizontal="left" wrapText="1"/>
    </xf>
    <xf numFmtId="0" fontId="1" fillId="0" borderId="0" xfId="7" applyFont="1" applyBorder="1" applyAlignment="1">
      <alignment horizontal="left" wrapText="1"/>
    </xf>
    <xf numFmtId="2" fontId="0" fillId="0" borderId="0" xfId="0" applyNumberFormat="1"/>
    <xf numFmtId="0" fontId="1" fillId="2" borderId="0" xfId="8" applyFont="1" applyFill="1" applyBorder="1" applyProtection="1">
      <protection locked="0"/>
    </xf>
    <xf numFmtId="37" fontId="1" fillId="2" borderId="0" xfId="8" applyNumberFormat="1" applyFont="1" applyFill="1" applyBorder="1" applyProtection="1">
      <protection locked="0"/>
    </xf>
    <xf numFmtId="0" fontId="1" fillId="6" borderId="0" xfId="8" applyFont="1" applyFill="1" applyBorder="1"/>
    <xf numFmtId="167" fontId="1" fillId="6" borderId="0" xfId="8" applyNumberFormat="1" applyFont="1" applyFill="1" applyBorder="1"/>
    <xf numFmtId="0" fontId="1" fillId="6" borderId="0" xfId="8" applyFont="1" applyFill="1" applyBorder="1" applyProtection="1">
      <protection locked="0"/>
    </xf>
    <xf numFmtId="37" fontId="1" fillId="6" borderId="0" xfId="8" applyNumberFormat="1" applyFont="1" applyFill="1" applyBorder="1" applyProtection="1">
      <protection locked="0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1">
    <cellStyle name="Comma" xfId="1" builtinId="3"/>
    <cellStyle name="Comma 2" xfId="2"/>
    <cellStyle name="Currency 2" xfId="3"/>
    <cellStyle name="Currency 3" xfId="4"/>
    <cellStyle name="Normal" xfId="0" builtinId="0"/>
    <cellStyle name="Normal 2" xfId="5"/>
    <cellStyle name="Normal 3" xfId="6"/>
    <cellStyle name="Normal_DMA FRV Model with 2006 Capital Data Survey" xfId="7"/>
    <cellStyle name="Normal_Property Survey Results 1999 Survey" xfId="8"/>
    <cellStyle name="Percent 2" xfId="9"/>
    <cellStyle name="Percent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7"/>
  <sheetViews>
    <sheetView tabSelected="1" zoomScaleNormal="100" workbookViewId="0">
      <pane xSplit="3" ySplit="3" topLeftCell="Z4" activePane="bottomRight" state="frozen"/>
      <selection pane="topRight" activeCell="D1" sqref="D1"/>
      <selection pane="bottomLeft" activeCell="A4" sqref="A4"/>
      <selection pane="bottomRight" activeCell="AH299" sqref="AH299"/>
    </sheetView>
  </sheetViews>
  <sheetFormatPr defaultRowHeight="12.75" x14ac:dyDescent="0.2"/>
  <cols>
    <col min="1" max="1" width="4.7109375" customWidth="1"/>
    <col min="2" max="2" width="53.7109375" customWidth="1"/>
    <col min="3" max="3" width="10.5703125" customWidth="1"/>
    <col min="4" max="5" width="0" hidden="1" customWidth="1"/>
    <col min="6" max="6" width="10" hidden="1" customWidth="1"/>
    <col min="7" max="7" width="2.5703125" hidden="1" customWidth="1"/>
    <col min="8" max="9" width="0" hidden="1" customWidth="1"/>
    <col min="10" max="10" width="10.85546875" hidden="1" customWidth="1"/>
    <col min="11" max="11" width="2.28515625" hidden="1" customWidth="1"/>
    <col min="12" max="13" width="0" hidden="1" customWidth="1"/>
    <col min="14" max="14" width="10.42578125" hidden="1" customWidth="1"/>
    <col min="15" max="15" width="2.28515625" hidden="1" customWidth="1"/>
    <col min="16" max="17" width="0" hidden="1" customWidth="1"/>
    <col min="18" max="18" width="9.7109375" hidden="1" customWidth="1"/>
    <col min="19" max="19" width="2.42578125" hidden="1" customWidth="1"/>
    <col min="20" max="21" width="0" hidden="1" customWidth="1"/>
    <col min="22" max="22" width="9.85546875" hidden="1" customWidth="1"/>
    <col min="23" max="25" width="9.7109375" hidden="1" customWidth="1"/>
    <col min="26" max="27" width="0" hidden="1" customWidth="1"/>
    <col min="28" max="28" width="13" hidden="1" customWidth="1"/>
    <col min="29" max="29" width="2.42578125" hidden="1" customWidth="1"/>
    <col min="32" max="32" width="11.140625" customWidth="1"/>
  </cols>
  <sheetData>
    <row r="1" spans="1:32" x14ac:dyDescent="0.2">
      <c r="E1" s="1">
        <v>2008</v>
      </c>
      <c r="I1" s="1">
        <v>2009</v>
      </c>
      <c r="M1" s="1">
        <v>2010</v>
      </c>
      <c r="Q1" s="1">
        <v>2011</v>
      </c>
      <c r="U1" s="1">
        <v>2012</v>
      </c>
      <c r="X1">
        <v>2013</v>
      </c>
      <c r="AA1">
        <v>2014</v>
      </c>
      <c r="AE1">
        <v>2015</v>
      </c>
    </row>
    <row r="2" spans="1:32" ht="51" customHeight="1" x14ac:dyDescent="0.2">
      <c r="A2" s="2" t="s">
        <v>0</v>
      </c>
      <c r="B2" s="3" t="s">
        <v>1</v>
      </c>
      <c r="C2" s="4" t="s">
        <v>2</v>
      </c>
      <c r="D2" s="42" t="s">
        <v>3</v>
      </c>
      <c r="E2" s="43"/>
      <c r="F2" s="43"/>
      <c r="H2" s="42" t="s">
        <v>3</v>
      </c>
      <c r="I2" s="43"/>
      <c r="J2" s="43"/>
      <c r="L2" s="42" t="s">
        <v>3</v>
      </c>
      <c r="M2" s="43"/>
      <c r="N2" s="43"/>
      <c r="P2" s="42" t="s">
        <v>3</v>
      </c>
      <c r="Q2" s="43"/>
      <c r="R2" s="43"/>
      <c r="T2" s="42" t="s">
        <v>3</v>
      </c>
      <c r="U2" s="43"/>
      <c r="V2" s="43"/>
      <c r="W2" t="s">
        <v>3</v>
      </c>
      <c r="Z2" t="s">
        <v>3</v>
      </c>
      <c r="AD2" t="s">
        <v>3</v>
      </c>
    </row>
    <row r="3" spans="1:32" x14ac:dyDescent="0.2">
      <c r="D3" t="s">
        <v>4</v>
      </c>
      <c r="E3" s="1" t="s">
        <v>5</v>
      </c>
      <c r="F3" s="1" t="s">
        <v>6</v>
      </c>
      <c r="H3" t="s">
        <v>4</v>
      </c>
      <c r="I3" s="1" t="s">
        <v>5</v>
      </c>
      <c r="J3" s="1" t="s">
        <v>6</v>
      </c>
      <c r="L3" t="s">
        <v>4</v>
      </c>
      <c r="M3" s="1" t="s">
        <v>5</v>
      </c>
      <c r="N3" s="1" t="s">
        <v>6</v>
      </c>
      <c r="P3" t="s">
        <v>4</v>
      </c>
      <c r="Q3" s="1" t="s">
        <v>5</v>
      </c>
      <c r="R3" s="1" t="s">
        <v>6</v>
      </c>
      <c r="T3" t="s">
        <v>4</v>
      </c>
      <c r="U3" s="1" t="s">
        <v>5</v>
      </c>
      <c r="V3" s="1" t="s">
        <v>6</v>
      </c>
      <c r="W3" t="s">
        <v>4</v>
      </c>
      <c r="X3" t="s">
        <v>5</v>
      </c>
      <c r="Y3" t="s">
        <v>6</v>
      </c>
      <c r="Z3" t="s">
        <v>4</v>
      </c>
      <c r="AA3" t="s">
        <v>5</v>
      </c>
      <c r="AB3" t="s">
        <v>6</v>
      </c>
      <c r="AD3" t="s">
        <v>4</v>
      </c>
      <c r="AE3" t="s">
        <v>5</v>
      </c>
      <c r="AF3" t="s">
        <v>6</v>
      </c>
    </row>
    <row r="4" spans="1:32" x14ac:dyDescent="0.2">
      <c r="A4">
        <v>1</v>
      </c>
      <c r="B4" t="s">
        <v>7</v>
      </c>
      <c r="C4" s="35">
        <v>3.5099999999999909</v>
      </c>
      <c r="H4" s="5">
        <v>3</v>
      </c>
      <c r="I4" s="5">
        <v>2009</v>
      </c>
      <c r="J4" s="6">
        <v>5827725</v>
      </c>
      <c r="L4" s="5">
        <v>3</v>
      </c>
      <c r="M4" s="5">
        <v>2010</v>
      </c>
      <c r="N4" s="6">
        <f>68090+28521</f>
        <v>96611</v>
      </c>
      <c r="P4" s="5">
        <v>3</v>
      </c>
      <c r="Q4" s="5">
        <v>2011</v>
      </c>
      <c r="R4" s="6">
        <f>246615-117304+17853</f>
        <v>147164</v>
      </c>
      <c r="T4" s="5">
        <v>3</v>
      </c>
      <c r="U4" s="5">
        <v>2012</v>
      </c>
      <c r="V4" s="6">
        <f>381842+19289+166825</f>
        <v>567956</v>
      </c>
      <c r="Z4" s="22">
        <v>3</v>
      </c>
      <c r="AA4" s="22">
        <v>2014</v>
      </c>
      <c r="AB4" s="23">
        <v>102372</v>
      </c>
    </row>
    <row r="5" spans="1:32" x14ac:dyDescent="0.2">
      <c r="A5">
        <v>2</v>
      </c>
      <c r="B5" t="s">
        <v>8</v>
      </c>
      <c r="C5" s="35">
        <v>13.3599999999999</v>
      </c>
      <c r="D5" s="5">
        <v>3</v>
      </c>
      <c r="E5" s="5">
        <v>2008</v>
      </c>
      <c r="F5" s="6">
        <v>142001</v>
      </c>
      <c r="H5" s="5">
        <v>3</v>
      </c>
      <c r="I5" s="5">
        <v>2009</v>
      </c>
      <c r="J5" s="6">
        <v>192047</v>
      </c>
      <c r="L5" s="5">
        <v>3</v>
      </c>
      <c r="M5" s="5">
        <v>2010</v>
      </c>
      <c r="N5" s="6">
        <v>91893</v>
      </c>
      <c r="P5" s="5">
        <v>3</v>
      </c>
      <c r="Q5" s="5">
        <v>2011</v>
      </c>
      <c r="R5" s="6">
        <v>296677</v>
      </c>
      <c r="W5" s="5">
        <v>3</v>
      </c>
      <c r="X5" s="5">
        <v>2013</v>
      </c>
      <c r="Y5" s="6">
        <v>80953</v>
      </c>
      <c r="Z5" s="22">
        <v>3</v>
      </c>
      <c r="AA5" s="22">
        <v>2014</v>
      </c>
      <c r="AB5" s="23">
        <v>200110</v>
      </c>
      <c r="AD5" s="5">
        <v>3</v>
      </c>
      <c r="AE5" s="5">
        <v>2015</v>
      </c>
      <c r="AF5" s="6">
        <v>102294</v>
      </c>
    </row>
    <row r="6" spans="1:32" x14ac:dyDescent="0.2">
      <c r="A6">
        <v>3</v>
      </c>
      <c r="B6" t="s">
        <v>9</v>
      </c>
      <c r="C6" s="35">
        <v>20.690000000000055</v>
      </c>
      <c r="H6" s="5">
        <v>3</v>
      </c>
      <c r="I6" s="5">
        <v>2009</v>
      </c>
      <c r="J6" s="6">
        <v>50369</v>
      </c>
    </row>
    <row r="7" spans="1:32" x14ac:dyDescent="0.2">
      <c r="A7">
        <v>4</v>
      </c>
      <c r="B7" t="s">
        <v>10</v>
      </c>
      <c r="C7" s="35">
        <v>23.509999999999991</v>
      </c>
      <c r="D7" s="5">
        <v>3</v>
      </c>
      <c r="E7" s="5">
        <v>2008</v>
      </c>
      <c r="F7" s="6">
        <v>113272</v>
      </c>
      <c r="W7" s="5">
        <v>3</v>
      </c>
      <c r="X7" s="5">
        <v>2013</v>
      </c>
      <c r="Y7" s="6">
        <v>494885</v>
      </c>
    </row>
    <row r="8" spans="1:32" x14ac:dyDescent="0.2">
      <c r="A8">
        <v>5</v>
      </c>
      <c r="B8" t="s">
        <v>11</v>
      </c>
      <c r="C8" s="35">
        <v>10.660000000000082</v>
      </c>
      <c r="D8" s="5">
        <v>3</v>
      </c>
      <c r="E8" s="5">
        <v>2008</v>
      </c>
      <c r="F8" s="6">
        <v>123610</v>
      </c>
      <c r="H8" s="5">
        <v>3</v>
      </c>
      <c r="I8" s="5">
        <v>2009</v>
      </c>
      <c r="J8" s="6">
        <v>167531</v>
      </c>
      <c r="P8" s="5">
        <v>3</v>
      </c>
      <c r="Q8" s="5">
        <v>2011</v>
      </c>
      <c r="R8" s="6">
        <v>90743</v>
      </c>
      <c r="T8" s="5">
        <v>3</v>
      </c>
      <c r="U8" s="5">
        <v>2012</v>
      </c>
      <c r="V8" s="6">
        <v>263340</v>
      </c>
      <c r="W8" s="5">
        <v>3</v>
      </c>
      <c r="X8" s="5">
        <v>2013</v>
      </c>
      <c r="Y8" s="6">
        <v>50324</v>
      </c>
      <c r="Z8" s="22">
        <v>3</v>
      </c>
      <c r="AA8" s="22">
        <v>2014</v>
      </c>
      <c r="AB8" s="23">
        <v>105685</v>
      </c>
    </row>
    <row r="9" spans="1:32" x14ac:dyDescent="0.2">
      <c r="A9">
        <v>6</v>
      </c>
      <c r="B9" t="s">
        <v>12</v>
      </c>
      <c r="C9" s="35">
        <v>1.0399999999999636</v>
      </c>
      <c r="D9" s="5">
        <v>3</v>
      </c>
      <c r="E9" s="5">
        <v>2008</v>
      </c>
      <c r="F9" s="6">
        <v>110775</v>
      </c>
      <c r="P9" s="5">
        <v>3</v>
      </c>
      <c r="Q9" s="5">
        <v>2011</v>
      </c>
      <c r="R9" s="6">
        <v>552148</v>
      </c>
      <c r="T9" s="5">
        <v>3</v>
      </c>
      <c r="U9" s="5">
        <v>2012</v>
      </c>
      <c r="V9" s="6">
        <v>1452510</v>
      </c>
      <c r="Z9" s="22">
        <v>3</v>
      </c>
      <c r="AA9" s="22">
        <v>2014</v>
      </c>
      <c r="AB9" s="23">
        <v>398251</v>
      </c>
      <c r="AD9" s="5">
        <v>3</v>
      </c>
      <c r="AE9" s="5">
        <v>2015</v>
      </c>
      <c r="AF9" s="6">
        <f>164159-24431</f>
        <v>139728</v>
      </c>
    </row>
    <row r="10" spans="1:32" x14ac:dyDescent="0.2">
      <c r="A10">
        <v>7</v>
      </c>
      <c r="B10" t="s">
        <v>13</v>
      </c>
      <c r="C10" s="35">
        <v>21.789999999999964</v>
      </c>
      <c r="D10" s="5">
        <v>1</v>
      </c>
      <c r="E10" s="5">
        <v>2008</v>
      </c>
      <c r="F10" s="6">
        <v>39</v>
      </c>
      <c r="H10" s="5">
        <v>3</v>
      </c>
      <c r="I10" s="5">
        <v>2009</v>
      </c>
      <c r="J10" s="6">
        <v>364177</v>
      </c>
    </row>
    <row r="11" spans="1:32" x14ac:dyDescent="0.2">
      <c r="A11">
        <v>8</v>
      </c>
      <c r="B11" t="s">
        <v>14</v>
      </c>
      <c r="C11" s="35">
        <v>30.869999999999891</v>
      </c>
      <c r="H11" s="5">
        <v>3</v>
      </c>
      <c r="I11" s="5">
        <v>2009</v>
      </c>
      <c r="J11" s="6">
        <v>53137</v>
      </c>
      <c r="L11" s="5">
        <v>3</v>
      </c>
      <c r="M11" s="5">
        <v>2010</v>
      </c>
      <c r="N11" s="6">
        <v>60188</v>
      </c>
      <c r="P11" s="5">
        <v>3</v>
      </c>
      <c r="Q11" s="5">
        <v>2011</v>
      </c>
      <c r="R11" s="6">
        <v>58156</v>
      </c>
      <c r="AD11" s="5">
        <v>3</v>
      </c>
      <c r="AE11" s="5">
        <v>2015</v>
      </c>
      <c r="AF11" s="6">
        <v>66537</v>
      </c>
    </row>
    <row r="12" spans="1:32" x14ac:dyDescent="0.2">
      <c r="A12">
        <v>9</v>
      </c>
      <c r="B12" s="28" t="s">
        <v>386</v>
      </c>
      <c r="C12" s="35">
        <v>20.630000000000109</v>
      </c>
      <c r="P12" s="5">
        <v>3</v>
      </c>
      <c r="Q12" s="5">
        <v>2011</v>
      </c>
      <c r="R12" s="6">
        <v>150036</v>
      </c>
      <c r="Z12" s="22">
        <v>3</v>
      </c>
      <c r="AA12" s="22">
        <v>2014</v>
      </c>
      <c r="AB12" s="23">
        <v>101305</v>
      </c>
    </row>
    <row r="13" spans="1:32" x14ac:dyDescent="0.2">
      <c r="A13">
        <v>10</v>
      </c>
      <c r="B13" t="s">
        <v>15</v>
      </c>
      <c r="C13" s="35">
        <v>28.599999999999909</v>
      </c>
      <c r="D13" s="5">
        <v>3</v>
      </c>
      <c r="E13" s="5">
        <v>2008</v>
      </c>
      <c r="F13" s="6">
        <v>148658</v>
      </c>
      <c r="H13" s="5">
        <v>3</v>
      </c>
      <c r="I13" s="5">
        <v>2009</v>
      </c>
      <c r="J13" s="6">
        <v>82346</v>
      </c>
      <c r="L13" s="5">
        <v>3</v>
      </c>
      <c r="M13" s="5">
        <v>2010</v>
      </c>
      <c r="N13" s="6">
        <v>59312.9</v>
      </c>
      <c r="P13" s="5">
        <v>3</v>
      </c>
      <c r="Q13" s="5">
        <v>2011</v>
      </c>
      <c r="R13" s="6">
        <v>73392</v>
      </c>
      <c r="T13" s="5">
        <v>3</v>
      </c>
      <c r="U13" s="5">
        <v>2012</v>
      </c>
      <c r="V13" s="6">
        <v>117022</v>
      </c>
      <c r="W13" s="5">
        <v>3</v>
      </c>
      <c r="X13" s="5">
        <v>2013</v>
      </c>
      <c r="Y13" s="6">
        <v>79090</v>
      </c>
    </row>
    <row r="14" spans="1:32" x14ac:dyDescent="0.2">
      <c r="A14">
        <v>11</v>
      </c>
      <c r="B14" t="s">
        <v>16</v>
      </c>
      <c r="C14" s="35">
        <v>6.7100000000000364</v>
      </c>
      <c r="D14" s="5">
        <v>3</v>
      </c>
      <c r="E14" s="5">
        <v>2008</v>
      </c>
      <c r="F14" s="6">
        <v>92510</v>
      </c>
      <c r="H14" s="5">
        <v>3</v>
      </c>
      <c r="I14" s="5">
        <v>2009</v>
      </c>
      <c r="J14" s="6">
        <v>191991</v>
      </c>
      <c r="L14" s="5">
        <v>3</v>
      </c>
      <c r="M14" s="5">
        <v>2010</v>
      </c>
      <c r="N14" s="6">
        <v>122431</v>
      </c>
      <c r="P14" s="5">
        <v>3</v>
      </c>
      <c r="Q14" s="5">
        <v>2011</v>
      </c>
      <c r="R14" s="6">
        <v>200317</v>
      </c>
      <c r="T14" s="5">
        <v>3</v>
      </c>
      <c r="U14" s="5">
        <v>2012</v>
      </c>
      <c r="V14" s="6">
        <v>64938</v>
      </c>
      <c r="W14" s="5">
        <v>3</v>
      </c>
      <c r="X14" s="5">
        <v>2013</v>
      </c>
      <c r="Y14" s="6">
        <v>60912</v>
      </c>
      <c r="Z14" s="22">
        <v>3</v>
      </c>
      <c r="AA14" s="22">
        <v>2014</v>
      </c>
      <c r="AB14" s="23">
        <v>109244</v>
      </c>
    </row>
    <row r="15" spans="1:32" x14ac:dyDescent="0.2">
      <c r="A15">
        <v>12</v>
      </c>
      <c r="B15" t="s">
        <v>17</v>
      </c>
      <c r="C15" s="35">
        <v>32.5</v>
      </c>
    </row>
    <row r="16" spans="1:32" x14ac:dyDescent="0.2">
      <c r="A16">
        <v>13</v>
      </c>
      <c r="B16" t="s">
        <v>18</v>
      </c>
      <c r="C16" s="35">
        <v>10.329999999999927</v>
      </c>
      <c r="P16" s="5">
        <v>3</v>
      </c>
      <c r="Q16" s="5">
        <v>2011</v>
      </c>
      <c r="R16" s="6">
        <v>437673</v>
      </c>
      <c r="T16" s="5">
        <v>3</v>
      </c>
      <c r="U16" s="5">
        <v>2012</v>
      </c>
      <c r="V16" s="6">
        <v>61683</v>
      </c>
    </row>
    <row r="17" spans="1:32" x14ac:dyDescent="0.2">
      <c r="A17">
        <v>14</v>
      </c>
      <c r="B17" t="s">
        <v>19</v>
      </c>
      <c r="C17" s="35">
        <v>6.0699999999999363</v>
      </c>
      <c r="D17" s="5">
        <v>3</v>
      </c>
      <c r="E17" s="5">
        <v>2008</v>
      </c>
      <c r="F17" s="6">
        <v>751258</v>
      </c>
      <c r="P17" s="5">
        <v>3</v>
      </c>
      <c r="Q17" s="5">
        <v>2011</v>
      </c>
      <c r="R17" s="6">
        <v>30612</v>
      </c>
      <c r="T17" s="5">
        <v>3</v>
      </c>
      <c r="U17" s="5">
        <v>2012</v>
      </c>
      <c r="V17" s="6">
        <v>58835</v>
      </c>
      <c r="W17" s="5">
        <v>3</v>
      </c>
      <c r="X17" s="5">
        <v>2013</v>
      </c>
      <c r="Y17" s="6">
        <v>44992</v>
      </c>
    </row>
    <row r="18" spans="1:32" x14ac:dyDescent="0.2">
      <c r="A18">
        <v>15</v>
      </c>
      <c r="B18" t="s">
        <v>20</v>
      </c>
      <c r="C18" s="35">
        <v>17.619999999999891</v>
      </c>
      <c r="D18" s="5">
        <v>3</v>
      </c>
      <c r="E18" s="5">
        <v>2008</v>
      </c>
      <c r="F18" s="6">
        <v>86811</v>
      </c>
      <c r="H18" s="5">
        <v>3</v>
      </c>
      <c r="I18" s="5">
        <v>2009</v>
      </c>
      <c r="J18" s="6">
        <v>176307</v>
      </c>
      <c r="P18" s="5">
        <v>3</v>
      </c>
      <c r="Q18" s="5">
        <v>2011</v>
      </c>
      <c r="R18" s="6">
        <v>120616</v>
      </c>
      <c r="W18" s="5">
        <v>3</v>
      </c>
      <c r="X18" s="5">
        <v>2013</v>
      </c>
      <c r="Y18" s="6">
        <v>110252</v>
      </c>
    </row>
    <row r="19" spans="1:32" x14ac:dyDescent="0.2">
      <c r="A19">
        <v>16</v>
      </c>
      <c r="B19" t="s">
        <v>21</v>
      </c>
      <c r="C19" s="35">
        <v>6</v>
      </c>
      <c r="L19" s="5">
        <v>2</v>
      </c>
      <c r="M19" s="5">
        <v>2010</v>
      </c>
      <c r="N19" s="6">
        <v>69</v>
      </c>
    </row>
    <row r="20" spans="1:32" x14ac:dyDescent="0.2">
      <c r="A20">
        <v>17</v>
      </c>
      <c r="B20" t="s">
        <v>22</v>
      </c>
      <c r="C20" s="35">
        <v>6.0799999999999272</v>
      </c>
      <c r="D20" s="5">
        <v>3</v>
      </c>
      <c r="E20" s="5">
        <v>2008</v>
      </c>
      <c r="F20" s="6">
        <v>2683845</v>
      </c>
      <c r="H20" s="5">
        <v>3</v>
      </c>
      <c r="I20" s="5">
        <v>2009</v>
      </c>
      <c r="J20" s="6">
        <v>52354</v>
      </c>
      <c r="P20" s="5">
        <v>3</v>
      </c>
      <c r="Q20" s="5">
        <v>2011</v>
      </c>
      <c r="R20" s="6">
        <v>99800</v>
      </c>
      <c r="AD20" s="5">
        <v>3</v>
      </c>
      <c r="AE20" s="5">
        <v>2015</v>
      </c>
      <c r="AF20" s="6">
        <v>58807</v>
      </c>
    </row>
    <row r="21" spans="1:32" x14ac:dyDescent="0.2">
      <c r="A21">
        <v>18</v>
      </c>
      <c r="B21" t="s">
        <v>23</v>
      </c>
      <c r="C21" s="35">
        <v>30.619999999999891</v>
      </c>
      <c r="H21" s="5">
        <v>3</v>
      </c>
      <c r="I21" s="5">
        <v>2009</v>
      </c>
      <c r="J21" s="6">
        <v>62064</v>
      </c>
      <c r="L21" s="5">
        <v>3</v>
      </c>
      <c r="M21" s="5">
        <v>2010</v>
      </c>
      <c r="N21" s="7">
        <v>71429</v>
      </c>
      <c r="P21" s="5">
        <v>3</v>
      </c>
      <c r="Q21" s="5">
        <v>2011</v>
      </c>
      <c r="R21" s="6">
        <v>53924</v>
      </c>
      <c r="Z21" s="22">
        <v>3</v>
      </c>
      <c r="AA21" s="22">
        <v>2014</v>
      </c>
      <c r="AB21" s="23">
        <v>54306</v>
      </c>
    </row>
    <row r="22" spans="1:32" x14ac:dyDescent="0.2">
      <c r="A22">
        <v>19</v>
      </c>
      <c r="B22" t="s">
        <v>24</v>
      </c>
      <c r="C22" s="35">
        <v>18.849999999999909</v>
      </c>
      <c r="H22" s="5">
        <v>3</v>
      </c>
      <c r="I22" s="5">
        <v>2009</v>
      </c>
      <c r="J22" s="6">
        <v>184747</v>
      </c>
      <c r="L22" s="5">
        <v>3</v>
      </c>
      <c r="M22" s="5">
        <v>2010</v>
      </c>
      <c r="N22" s="6">
        <v>159448</v>
      </c>
      <c r="P22" s="5">
        <v>3</v>
      </c>
      <c r="Q22" s="5">
        <v>2011</v>
      </c>
      <c r="R22" s="6">
        <v>185178</v>
      </c>
    </row>
    <row r="23" spans="1:32" x14ac:dyDescent="0.2">
      <c r="A23">
        <v>20</v>
      </c>
      <c r="B23" t="s">
        <v>25</v>
      </c>
      <c r="C23" s="35">
        <v>4.0599999999999454</v>
      </c>
      <c r="D23" s="5">
        <v>3</v>
      </c>
      <c r="E23" s="5">
        <v>2008</v>
      </c>
      <c r="F23" s="6">
        <v>53064</v>
      </c>
      <c r="T23" s="5">
        <v>3</v>
      </c>
      <c r="U23" s="5">
        <v>2012</v>
      </c>
      <c r="V23" s="6">
        <v>751281</v>
      </c>
      <c r="W23" s="20">
        <v>1</v>
      </c>
      <c r="X23" s="20">
        <v>2013</v>
      </c>
      <c r="Y23" s="19">
        <v>13</v>
      </c>
    </row>
    <row r="24" spans="1:32" x14ac:dyDescent="0.2">
      <c r="C24" s="35">
        <v>4.0599999999999996</v>
      </c>
      <c r="D24" s="5"/>
      <c r="E24" s="5"/>
      <c r="F24" s="6"/>
      <c r="T24" s="5"/>
      <c r="U24" s="5"/>
      <c r="V24" s="6"/>
      <c r="W24" s="20">
        <v>3</v>
      </c>
      <c r="X24" s="20">
        <v>2013</v>
      </c>
      <c r="Y24" s="19">
        <v>317407</v>
      </c>
    </row>
    <row r="25" spans="1:32" x14ac:dyDescent="0.2">
      <c r="A25">
        <v>21</v>
      </c>
      <c r="B25" t="s">
        <v>26</v>
      </c>
      <c r="C25" s="35">
        <v>15.049999999999955</v>
      </c>
      <c r="L25" s="5">
        <v>3</v>
      </c>
      <c r="M25" s="8">
        <v>2010</v>
      </c>
      <c r="N25" s="6">
        <v>46389</v>
      </c>
      <c r="P25" s="5">
        <v>3</v>
      </c>
      <c r="Q25" s="8">
        <v>2011</v>
      </c>
      <c r="R25" s="6">
        <v>47236</v>
      </c>
    </row>
    <row r="26" spans="1:32" x14ac:dyDescent="0.2">
      <c r="A26">
        <v>22</v>
      </c>
      <c r="B26" t="s">
        <v>27</v>
      </c>
      <c r="C26" s="35">
        <v>32.5</v>
      </c>
      <c r="D26" s="5">
        <v>3</v>
      </c>
      <c r="E26" s="5">
        <v>2008</v>
      </c>
      <c r="F26" s="6">
        <v>151315</v>
      </c>
      <c r="L26" s="5">
        <v>3</v>
      </c>
      <c r="M26" s="5">
        <v>2010</v>
      </c>
      <c r="N26" s="6">
        <v>102616</v>
      </c>
      <c r="T26" s="5">
        <v>3</v>
      </c>
      <c r="U26" s="5">
        <v>2012</v>
      </c>
      <c r="V26" s="6">
        <v>85969</v>
      </c>
    </row>
    <row r="27" spans="1:32" x14ac:dyDescent="0.2">
      <c r="A27">
        <v>23</v>
      </c>
      <c r="B27" t="s">
        <v>28</v>
      </c>
      <c r="C27" s="35">
        <v>32.5</v>
      </c>
      <c r="D27" s="5">
        <v>3</v>
      </c>
      <c r="E27" s="5">
        <v>2008</v>
      </c>
      <c r="F27" s="6">
        <v>199342</v>
      </c>
      <c r="L27" s="5">
        <v>3</v>
      </c>
      <c r="M27" s="5">
        <v>2010</v>
      </c>
      <c r="N27" s="6">
        <v>75976</v>
      </c>
    </row>
    <row r="28" spans="1:32" x14ac:dyDescent="0.2">
      <c r="A28">
        <v>24</v>
      </c>
      <c r="B28" t="s">
        <v>29</v>
      </c>
      <c r="C28" s="35">
        <v>32.5</v>
      </c>
      <c r="L28" s="5">
        <v>3</v>
      </c>
      <c r="M28" s="5">
        <v>2010</v>
      </c>
      <c r="N28" s="6">
        <v>56692</v>
      </c>
    </row>
    <row r="29" spans="1:32" x14ac:dyDescent="0.2">
      <c r="A29">
        <v>25</v>
      </c>
      <c r="B29" t="s">
        <v>30</v>
      </c>
      <c r="C29" s="35">
        <v>32.5</v>
      </c>
      <c r="D29" s="5">
        <v>3</v>
      </c>
      <c r="E29" s="5">
        <v>2008</v>
      </c>
      <c r="F29" s="6">
        <v>131325</v>
      </c>
    </row>
    <row r="30" spans="1:32" x14ac:dyDescent="0.2">
      <c r="A30">
        <v>26</v>
      </c>
      <c r="B30" t="s">
        <v>31</v>
      </c>
      <c r="C30" s="35">
        <v>32.5</v>
      </c>
      <c r="D30" s="5">
        <v>3</v>
      </c>
      <c r="E30" s="5">
        <v>2008</v>
      </c>
      <c r="F30" s="6">
        <v>228680</v>
      </c>
      <c r="L30" s="5">
        <v>3</v>
      </c>
      <c r="M30" s="5">
        <v>2010</v>
      </c>
      <c r="N30" s="6">
        <v>86114</v>
      </c>
      <c r="P30" s="5">
        <v>3</v>
      </c>
      <c r="Q30" s="5">
        <v>2011</v>
      </c>
      <c r="R30" s="6">
        <v>210369</v>
      </c>
      <c r="W30" s="5">
        <v>3</v>
      </c>
      <c r="X30" s="5">
        <v>2013</v>
      </c>
      <c r="Y30" s="6">
        <v>56262</v>
      </c>
    </row>
    <row r="31" spans="1:32" x14ac:dyDescent="0.2">
      <c r="A31">
        <v>27</v>
      </c>
      <c r="B31" t="s">
        <v>32</v>
      </c>
      <c r="C31" s="35">
        <v>2</v>
      </c>
      <c r="L31" s="5">
        <v>3</v>
      </c>
      <c r="M31" s="5">
        <v>2010</v>
      </c>
      <c r="N31" s="6">
        <v>166154</v>
      </c>
      <c r="P31" s="5">
        <v>3</v>
      </c>
      <c r="Q31" s="5">
        <v>2011</v>
      </c>
      <c r="R31" s="6">
        <v>63101</v>
      </c>
      <c r="T31" s="5">
        <v>3</v>
      </c>
      <c r="U31" s="5">
        <v>2012</v>
      </c>
      <c r="V31" s="6">
        <v>3197742</v>
      </c>
      <c r="W31" s="5">
        <v>3</v>
      </c>
      <c r="X31" s="5">
        <v>2013</v>
      </c>
      <c r="Y31" s="6">
        <v>5124898</v>
      </c>
      <c r="Z31" s="22">
        <v>3</v>
      </c>
      <c r="AA31" s="22">
        <v>2014</v>
      </c>
      <c r="AB31" s="23">
        <v>3461384</v>
      </c>
    </row>
    <row r="32" spans="1:32" x14ac:dyDescent="0.2">
      <c r="A32">
        <v>28</v>
      </c>
      <c r="B32" t="s">
        <v>33</v>
      </c>
      <c r="C32" s="35">
        <v>8.1199999999998909</v>
      </c>
      <c r="AD32" s="5">
        <v>3</v>
      </c>
      <c r="AE32" s="5">
        <v>2015</v>
      </c>
      <c r="AF32" s="6">
        <v>63723</v>
      </c>
    </row>
    <row r="33" spans="1:32" x14ac:dyDescent="0.2">
      <c r="A33">
        <v>29</v>
      </c>
      <c r="B33" t="s">
        <v>34</v>
      </c>
      <c r="C33" s="35">
        <v>12.529999999999973</v>
      </c>
      <c r="D33" s="5">
        <v>3</v>
      </c>
      <c r="E33" s="5">
        <v>2008</v>
      </c>
      <c r="F33" s="6">
        <v>124042</v>
      </c>
      <c r="H33" s="5">
        <v>3</v>
      </c>
      <c r="I33" s="5">
        <v>2009</v>
      </c>
      <c r="J33" s="6">
        <v>79994</v>
      </c>
      <c r="P33" s="5">
        <v>3</v>
      </c>
      <c r="Q33" s="5">
        <v>2011</v>
      </c>
      <c r="R33" s="6">
        <v>68320</v>
      </c>
      <c r="T33" s="5">
        <v>3</v>
      </c>
      <c r="U33" s="5">
        <v>2012</v>
      </c>
      <c r="V33" s="6">
        <v>59041</v>
      </c>
      <c r="Z33" s="22">
        <v>3</v>
      </c>
      <c r="AA33" s="22">
        <v>2014</v>
      </c>
      <c r="AB33" s="23">
        <v>88718</v>
      </c>
      <c r="AD33" s="5">
        <v>3</v>
      </c>
      <c r="AE33" s="5">
        <v>2015</v>
      </c>
      <c r="AF33" s="6">
        <v>72786</v>
      </c>
    </row>
    <row r="34" spans="1:32" x14ac:dyDescent="0.2">
      <c r="A34">
        <v>30</v>
      </c>
      <c r="B34" t="s">
        <v>35</v>
      </c>
      <c r="C34" s="35">
        <v>22.589999999999918</v>
      </c>
      <c r="D34" s="5">
        <v>3</v>
      </c>
      <c r="E34" s="5">
        <v>2008</v>
      </c>
      <c r="F34" s="6">
        <v>91798</v>
      </c>
      <c r="P34" s="5">
        <v>3</v>
      </c>
      <c r="Q34" s="5">
        <v>2011</v>
      </c>
      <c r="R34" s="6">
        <v>73914</v>
      </c>
      <c r="Z34" s="22">
        <v>3</v>
      </c>
      <c r="AA34" s="22">
        <v>2014</v>
      </c>
      <c r="AB34" s="23">
        <v>119916</v>
      </c>
    </row>
    <row r="35" spans="1:32" x14ac:dyDescent="0.2">
      <c r="A35">
        <v>31</v>
      </c>
      <c r="B35" t="s">
        <v>36</v>
      </c>
      <c r="C35" s="35">
        <v>23.730000000000018</v>
      </c>
      <c r="D35" s="5">
        <v>3</v>
      </c>
      <c r="E35" s="5">
        <v>2008</v>
      </c>
      <c r="F35" s="6">
        <v>243583</v>
      </c>
      <c r="T35" s="5">
        <v>3</v>
      </c>
      <c r="U35" s="5">
        <v>2012</v>
      </c>
      <c r="V35" s="6">
        <v>43524</v>
      </c>
      <c r="W35" s="5">
        <v>3</v>
      </c>
      <c r="X35" s="5">
        <v>2013</v>
      </c>
      <c r="Y35" s="6">
        <v>128565</v>
      </c>
      <c r="Z35" s="22">
        <v>3</v>
      </c>
      <c r="AA35" s="22">
        <v>2014</v>
      </c>
      <c r="AB35" s="23">
        <v>262485</v>
      </c>
    </row>
    <row r="36" spans="1:32" x14ac:dyDescent="0.2">
      <c r="A36">
        <v>32</v>
      </c>
      <c r="B36" t="s">
        <v>37</v>
      </c>
      <c r="C36" s="35">
        <v>19.730000000000018</v>
      </c>
      <c r="D36" s="5">
        <v>3</v>
      </c>
      <c r="E36" s="5">
        <v>2008</v>
      </c>
      <c r="F36" s="6">
        <v>605312</v>
      </c>
      <c r="L36" s="5">
        <v>3</v>
      </c>
      <c r="M36" s="5">
        <v>2010</v>
      </c>
      <c r="N36" s="6">
        <v>244052</v>
      </c>
      <c r="P36" s="5">
        <v>3</v>
      </c>
      <c r="Q36" s="5">
        <v>2011</v>
      </c>
      <c r="R36" s="6">
        <v>68411</v>
      </c>
    </row>
    <row r="37" spans="1:32" x14ac:dyDescent="0.2">
      <c r="A37">
        <v>33</v>
      </c>
      <c r="B37" t="s">
        <v>38</v>
      </c>
      <c r="C37" s="35">
        <v>27.3900000000001</v>
      </c>
      <c r="L37" s="5">
        <v>3</v>
      </c>
      <c r="M37" s="5">
        <v>2010</v>
      </c>
      <c r="N37" s="6">
        <v>144231</v>
      </c>
      <c r="P37" s="5">
        <v>3</v>
      </c>
      <c r="Q37" s="5">
        <v>2011</v>
      </c>
      <c r="R37" s="6">
        <f>88135+321692+131790+180142+156138</f>
        <v>877897</v>
      </c>
      <c r="T37" s="5">
        <v>3</v>
      </c>
      <c r="U37" s="5">
        <v>2012</v>
      </c>
      <c r="V37" s="6">
        <v>122767</v>
      </c>
    </row>
    <row r="38" spans="1:32" x14ac:dyDescent="0.2">
      <c r="A38">
        <v>34</v>
      </c>
      <c r="B38" t="s">
        <v>39</v>
      </c>
      <c r="C38" s="35">
        <v>6.4800000000000182</v>
      </c>
      <c r="H38" s="5">
        <v>2</v>
      </c>
      <c r="I38" s="5">
        <v>2009</v>
      </c>
      <c r="J38" s="6">
        <v>152</v>
      </c>
      <c r="W38" s="5">
        <v>3</v>
      </c>
      <c r="X38" s="5">
        <v>2013</v>
      </c>
      <c r="Y38" s="6">
        <v>94411</v>
      </c>
    </row>
    <row r="39" spans="1:32" x14ac:dyDescent="0.2">
      <c r="A39">
        <v>35</v>
      </c>
      <c r="B39" t="s">
        <v>40</v>
      </c>
      <c r="C39" s="35">
        <v>28.880000000000109</v>
      </c>
      <c r="D39" s="5">
        <v>3</v>
      </c>
      <c r="E39" s="5">
        <v>2008</v>
      </c>
      <c r="F39" s="6">
        <v>86813</v>
      </c>
      <c r="P39" s="5">
        <v>3</v>
      </c>
      <c r="Q39" s="5">
        <v>2011</v>
      </c>
      <c r="R39" s="6">
        <v>113211</v>
      </c>
    </row>
    <row r="40" spans="1:32" x14ac:dyDescent="0.2">
      <c r="A40">
        <v>36</v>
      </c>
      <c r="B40" t="s">
        <v>41</v>
      </c>
      <c r="C40" s="35">
        <v>14.529999999999973</v>
      </c>
      <c r="D40" s="5">
        <v>3</v>
      </c>
      <c r="E40" s="5">
        <v>2008</v>
      </c>
      <c r="F40" s="6">
        <v>371476</v>
      </c>
      <c r="L40" s="5">
        <v>3</v>
      </c>
      <c r="M40" s="5">
        <v>2010</v>
      </c>
      <c r="N40" s="6">
        <v>115072</v>
      </c>
      <c r="P40" s="5">
        <v>3</v>
      </c>
      <c r="Q40" s="5">
        <v>2011</v>
      </c>
      <c r="R40" s="6">
        <f>67564+168804</f>
        <v>236368</v>
      </c>
      <c r="W40" s="5">
        <v>3</v>
      </c>
      <c r="X40" s="5">
        <v>2013</v>
      </c>
      <c r="Y40" s="6">
        <v>69507</v>
      </c>
      <c r="AD40" s="5">
        <v>3</v>
      </c>
      <c r="AE40" s="5">
        <v>2015</v>
      </c>
      <c r="AF40" s="6">
        <v>490364</v>
      </c>
    </row>
    <row r="41" spans="1:32" x14ac:dyDescent="0.2">
      <c r="A41">
        <v>37</v>
      </c>
      <c r="B41" t="s">
        <v>42</v>
      </c>
      <c r="C41" s="35">
        <v>22.869999999999891</v>
      </c>
      <c r="D41" s="5">
        <v>3</v>
      </c>
      <c r="E41" s="5">
        <v>2008</v>
      </c>
      <c r="F41" s="6">
        <v>527942</v>
      </c>
      <c r="H41" s="5">
        <v>3</v>
      </c>
      <c r="I41" s="5">
        <v>2009</v>
      </c>
      <c r="J41" s="6">
        <v>192778</v>
      </c>
      <c r="L41" s="5">
        <v>3</v>
      </c>
      <c r="M41" s="5">
        <v>2010</v>
      </c>
      <c r="N41" s="6">
        <v>123527</v>
      </c>
      <c r="T41" s="5">
        <v>3</v>
      </c>
      <c r="U41" s="5">
        <v>2012</v>
      </c>
      <c r="V41" s="6">
        <v>148343</v>
      </c>
    </row>
    <row r="42" spans="1:32" x14ac:dyDescent="0.2">
      <c r="A42">
        <v>38</v>
      </c>
      <c r="B42" t="s">
        <v>43</v>
      </c>
      <c r="C42" s="35">
        <v>28.329999999999927</v>
      </c>
      <c r="D42" s="5">
        <v>3</v>
      </c>
      <c r="E42" s="5">
        <v>2008</v>
      </c>
      <c r="F42" s="6">
        <v>122651</v>
      </c>
      <c r="H42" s="5">
        <v>3</v>
      </c>
      <c r="I42" s="5">
        <v>2009</v>
      </c>
      <c r="J42" s="6">
        <v>304974</v>
      </c>
      <c r="P42" s="5">
        <v>3</v>
      </c>
      <c r="Q42" s="5">
        <v>2011</v>
      </c>
      <c r="R42" s="6">
        <v>88357</v>
      </c>
      <c r="T42" s="5">
        <v>3</v>
      </c>
      <c r="U42" s="5">
        <v>2012</v>
      </c>
      <c r="V42" s="6">
        <f>209348+243506</f>
        <v>452854</v>
      </c>
    </row>
    <row r="43" spans="1:32" x14ac:dyDescent="0.2">
      <c r="A43">
        <v>39</v>
      </c>
      <c r="B43" t="s">
        <v>44</v>
      </c>
      <c r="C43" s="35">
        <v>11.970000000000027</v>
      </c>
      <c r="H43" s="5">
        <v>3</v>
      </c>
      <c r="I43" s="5">
        <v>2009</v>
      </c>
      <c r="J43" s="6">
        <v>313564</v>
      </c>
      <c r="L43" s="5">
        <v>3</v>
      </c>
      <c r="M43" s="5">
        <v>2010</v>
      </c>
      <c r="N43" s="6">
        <v>1841057</v>
      </c>
      <c r="P43" s="5">
        <v>3</v>
      </c>
      <c r="Q43" s="5">
        <v>2011</v>
      </c>
      <c r="R43" s="6">
        <f>107800+147695</f>
        <v>255495</v>
      </c>
      <c r="W43" s="5">
        <v>3</v>
      </c>
      <c r="X43" s="5">
        <v>2013</v>
      </c>
      <c r="Y43" s="6">
        <v>505424</v>
      </c>
      <c r="Z43" s="22">
        <v>3</v>
      </c>
      <c r="AA43" s="22">
        <v>2014</v>
      </c>
      <c r="AB43" s="23">
        <v>91466</v>
      </c>
      <c r="AD43" s="5">
        <v>3</v>
      </c>
      <c r="AE43" s="5">
        <v>2015</v>
      </c>
      <c r="AF43" s="6">
        <v>135145</v>
      </c>
    </row>
    <row r="44" spans="1:32" x14ac:dyDescent="0.2">
      <c r="A44">
        <v>40</v>
      </c>
      <c r="B44" t="s">
        <v>45</v>
      </c>
      <c r="C44" s="35">
        <v>21.680000000000064</v>
      </c>
      <c r="T44" s="5">
        <v>3</v>
      </c>
      <c r="U44" s="5">
        <v>2012</v>
      </c>
      <c r="V44" s="6">
        <v>31345</v>
      </c>
      <c r="W44" s="5">
        <v>3</v>
      </c>
      <c r="X44" s="5">
        <v>2013</v>
      </c>
      <c r="Y44" s="6">
        <v>60003</v>
      </c>
      <c r="AD44" s="5">
        <v>3</v>
      </c>
      <c r="AE44" s="5">
        <v>2015</v>
      </c>
      <c r="AF44" s="6">
        <f>35961+5209+6273+11519+5385+30038+3232</f>
        <v>97617</v>
      </c>
    </row>
    <row r="45" spans="1:32" x14ac:dyDescent="0.2">
      <c r="A45">
        <v>41</v>
      </c>
      <c r="B45" t="s">
        <v>359</v>
      </c>
      <c r="C45" s="35">
        <v>13.579999999999927</v>
      </c>
      <c r="D45" s="5">
        <v>3</v>
      </c>
      <c r="E45" s="5">
        <v>2008</v>
      </c>
      <c r="F45" s="6">
        <v>81636</v>
      </c>
      <c r="L45" s="5">
        <v>3</v>
      </c>
      <c r="M45" s="5">
        <v>2010</v>
      </c>
      <c r="N45" s="6">
        <f>17838+18254+28146+2838</f>
        <v>67076</v>
      </c>
    </row>
    <row r="46" spans="1:32" x14ac:dyDescent="0.2">
      <c r="A46">
        <v>42</v>
      </c>
      <c r="B46" t="s">
        <v>46</v>
      </c>
      <c r="C46" s="35">
        <v>7.8499999999999091</v>
      </c>
      <c r="H46" s="5">
        <v>3</v>
      </c>
      <c r="I46" s="5">
        <v>2009</v>
      </c>
      <c r="J46" s="6">
        <v>83094</v>
      </c>
      <c r="L46" s="5">
        <v>3</v>
      </c>
      <c r="M46" s="5">
        <v>2010</v>
      </c>
      <c r="N46" s="6">
        <v>86901</v>
      </c>
      <c r="P46" s="5">
        <v>3</v>
      </c>
      <c r="Q46" s="5">
        <v>2011</v>
      </c>
      <c r="R46" s="6">
        <v>73850</v>
      </c>
      <c r="W46" s="5">
        <v>3</v>
      </c>
      <c r="X46" s="5">
        <v>2013</v>
      </c>
      <c r="Y46" s="6">
        <v>94512</v>
      </c>
      <c r="AD46" s="36">
        <v>3</v>
      </c>
      <c r="AE46" s="36">
        <v>2015</v>
      </c>
      <c r="AF46" s="37">
        <f>366176-60359</f>
        <v>305817</v>
      </c>
    </row>
    <row r="47" spans="1:32" x14ac:dyDescent="0.2">
      <c r="A47">
        <v>43</v>
      </c>
      <c r="B47" t="s">
        <v>47</v>
      </c>
      <c r="C47" s="35">
        <v>4.1800000000000637</v>
      </c>
      <c r="D47" s="5">
        <v>3</v>
      </c>
      <c r="E47" s="5">
        <v>2008</v>
      </c>
      <c r="F47" s="6">
        <v>223742</v>
      </c>
      <c r="H47" s="5">
        <v>3</v>
      </c>
      <c r="I47" s="5">
        <v>2009</v>
      </c>
      <c r="J47" s="6">
        <v>374704</v>
      </c>
      <c r="L47" s="5">
        <v>3</v>
      </c>
      <c r="M47" s="5">
        <v>2010</v>
      </c>
      <c r="N47" s="6">
        <v>1065210</v>
      </c>
      <c r="P47" s="5">
        <v>3</v>
      </c>
      <c r="Q47" s="5">
        <v>2011</v>
      </c>
      <c r="R47" s="6">
        <v>183070</v>
      </c>
      <c r="W47" s="5">
        <v>3</v>
      </c>
      <c r="X47" s="5">
        <v>2013</v>
      </c>
      <c r="Y47" s="6">
        <v>78442</v>
      </c>
      <c r="Z47" s="22">
        <v>3</v>
      </c>
      <c r="AA47" s="22">
        <v>2014</v>
      </c>
      <c r="AB47" s="23">
        <v>95739</v>
      </c>
      <c r="AD47" s="5">
        <v>3</v>
      </c>
      <c r="AE47" s="5">
        <v>2015</v>
      </c>
      <c r="AF47" s="6">
        <v>87090</v>
      </c>
    </row>
    <row r="48" spans="1:32" x14ac:dyDescent="0.2">
      <c r="A48">
        <v>44</v>
      </c>
      <c r="B48" t="s">
        <v>48</v>
      </c>
      <c r="C48" s="35">
        <v>9.3199999999999363</v>
      </c>
      <c r="D48" s="5">
        <v>3</v>
      </c>
      <c r="E48" s="5">
        <v>2008</v>
      </c>
      <c r="F48" s="6">
        <v>142092</v>
      </c>
      <c r="L48" s="5">
        <v>3</v>
      </c>
      <c r="M48" s="5">
        <v>2010</v>
      </c>
      <c r="N48" s="6">
        <v>169808</v>
      </c>
      <c r="P48" s="5">
        <v>3</v>
      </c>
      <c r="Q48" s="5">
        <v>2011</v>
      </c>
      <c r="R48" s="6">
        <v>112257</v>
      </c>
      <c r="T48" s="5">
        <v>3</v>
      </c>
      <c r="U48" s="5">
        <v>2012</v>
      </c>
      <c r="V48" s="6">
        <v>577349</v>
      </c>
      <c r="AD48" s="5">
        <v>3</v>
      </c>
      <c r="AE48" s="5">
        <v>2015</v>
      </c>
      <c r="AF48" s="6">
        <v>111225</v>
      </c>
    </row>
    <row r="49" spans="1:32" x14ac:dyDescent="0.2">
      <c r="A49">
        <v>45</v>
      </c>
      <c r="B49" t="s">
        <v>49</v>
      </c>
      <c r="C49" s="35">
        <v>19.380000000000109</v>
      </c>
      <c r="D49" s="5">
        <v>3</v>
      </c>
      <c r="E49" s="5">
        <v>2008</v>
      </c>
      <c r="F49" s="6">
        <v>64174</v>
      </c>
      <c r="P49" s="5">
        <v>3</v>
      </c>
      <c r="Q49" s="5">
        <v>2011</v>
      </c>
      <c r="R49" s="6">
        <v>140718</v>
      </c>
      <c r="W49" s="5">
        <v>3</v>
      </c>
      <c r="X49" s="5">
        <v>2013</v>
      </c>
      <c r="Y49" s="6">
        <v>140542</v>
      </c>
    </row>
    <row r="50" spans="1:32" x14ac:dyDescent="0.2">
      <c r="A50">
        <v>46</v>
      </c>
      <c r="B50" t="s">
        <v>50</v>
      </c>
      <c r="C50" s="35">
        <v>20.589999999999918</v>
      </c>
      <c r="L50" s="5">
        <v>3</v>
      </c>
      <c r="M50" s="5">
        <v>2010</v>
      </c>
      <c r="N50" s="6">
        <v>217401</v>
      </c>
      <c r="AD50" s="5">
        <v>3</v>
      </c>
      <c r="AE50" s="5">
        <v>2015</v>
      </c>
      <c r="AF50" s="6">
        <v>154267</v>
      </c>
    </row>
    <row r="51" spans="1:32" x14ac:dyDescent="0.2">
      <c r="A51">
        <v>47</v>
      </c>
      <c r="B51" t="s">
        <v>51</v>
      </c>
      <c r="C51" s="35">
        <v>25.589999999999918</v>
      </c>
      <c r="AD51" s="5">
        <v>3</v>
      </c>
      <c r="AE51" s="5">
        <v>2015</v>
      </c>
      <c r="AF51" s="6">
        <f>217361-1876</f>
        <v>215485</v>
      </c>
    </row>
    <row r="52" spans="1:32" x14ac:dyDescent="0.2">
      <c r="A52">
        <v>48</v>
      </c>
      <c r="B52" t="s">
        <v>52</v>
      </c>
      <c r="C52" s="35">
        <v>6.5</v>
      </c>
      <c r="H52" s="5">
        <v>3</v>
      </c>
      <c r="I52" s="5">
        <v>2009</v>
      </c>
      <c r="J52" s="6">
        <v>872024</v>
      </c>
      <c r="P52" s="5">
        <v>3</v>
      </c>
      <c r="Q52" s="5">
        <v>2011</v>
      </c>
      <c r="R52" s="6">
        <v>44781</v>
      </c>
    </row>
    <row r="53" spans="1:32" x14ac:dyDescent="0.2">
      <c r="A53">
        <v>49</v>
      </c>
      <c r="B53" t="s">
        <v>53</v>
      </c>
      <c r="C53" s="35">
        <v>9.8099999999999454</v>
      </c>
      <c r="D53" s="5">
        <v>3</v>
      </c>
      <c r="E53" s="5">
        <v>2008</v>
      </c>
      <c r="F53" s="6">
        <v>89699</v>
      </c>
      <c r="P53" s="5">
        <v>3</v>
      </c>
      <c r="Q53" s="5">
        <v>2011</v>
      </c>
      <c r="R53" s="6">
        <v>246116</v>
      </c>
      <c r="W53" s="5">
        <v>3</v>
      </c>
      <c r="X53" s="5">
        <v>2013</v>
      </c>
      <c r="Y53" s="6">
        <v>56631</v>
      </c>
    </row>
    <row r="54" spans="1:32" x14ac:dyDescent="0.2">
      <c r="A54">
        <v>50</v>
      </c>
      <c r="B54" t="s">
        <v>54</v>
      </c>
      <c r="C54" s="35">
        <v>18.75</v>
      </c>
      <c r="H54" s="5">
        <v>3</v>
      </c>
      <c r="I54" s="5">
        <v>2009</v>
      </c>
      <c r="J54" s="6">
        <v>113477</v>
      </c>
      <c r="W54" s="5">
        <v>3</v>
      </c>
      <c r="X54" s="5">
        <v>2013</v>
      </c>
      <c r="Y54" s="6">
        <v>63098</v>
      </c>
      <c r="AD54" s="5">
        <v>3</v>
      </c>
      <c r="AE54" s="5">
        <v>2015</v>
      </c>
      <c r="AF54" s="6">
        <v>69058</v>
      </c>
    </row>
    <row r="55" spans="1:32" x14ac:dyDescent="0.2">
      <c r="A55">
        <v>51</v>
      </c>
      <c r="B55" t="s">
        <v>55</v>
      </c>
      <c r="C55" s="35">
        <v>17.960000000000036</v>
      </c>
      <c r="D55" s="5">
        <v>3</v>
      </c>
      <c r="E55" s="5">
        <v>2008</v>
      </c>
      <c r="F55" s="6">
        <v>63462</v>
      </c>
      <c r="L55" s="5">
        <v>3</v>
      </c>
      <c r="M55" s="5">
        <v>2010</v>
      </c>
      <c r="N55" s="6">
        <v>132701</v>
      </c>
      <c r="P55" s="5">
        <v>3</v>
      </c>
      <c r="Q55" s="5">
        <v>2011</v>
      </c>
      <c r="R55" s="6">
        <v>84898</v>
      </c>
      <c r="Z55" s="22">
        <v>3</v>
      </c>
      <c r="AA55" s="22">
        <v>2014</v>
      </c>
      <c r="AB55" s="23">
        <v>50551</v>
      </c>
    </row>
    <row r="56" spans="1:32" x14ac:dyDescent="0.2">
      <c r="A56">
        <v>52</v>
      </c>
      <c r="B56" t="s">
        <v>56</v>
      </c>
      <c r="C56" s="35">
        <v>19.490000000000009</v>
      </c>
      <c r="P56" s="5">
        <v>3</v>
      </c>
      <c r="Q56" s="5">
        <v>2011</v>
      </c>
      <c r="R56" s="6">
        <v>67995</v>
      </c>
      <c r="AD56" s="5">
        <v>3</v>
      </c>
      <c r="AE56" s="5">
        <v>2015</v>
      </c>
      <c r="AF56" s="6">
        <v>133945</v>
      </c>
    </row>
    <row r="57" spans="1:32" x14ac:dyDescent="0.2">
      <c r="A57">
        <v>53</v>
      </c>
      <c r="B57" t="s">
        <v>57</v>
      </c>
      <c r="C57" s="35">
        <v>18.829999999999927</v>
      </c>
      <c r="D57" s="5">
        <v>3</v>
      </c>
      <c r="E57" s="5">
        <v>2008</v>
      </c>
      <c r="F57" s="6">
        <v>136080</v>
      </c>
      <c r="Z57" s="22">
        <v>3</v>
      </c>
      <c r="AA57" s="22">
        <v>2014</v>
      </c>
      <c r="AB57" s="23">
        <v>132015</v>
      </c>
    </row>
    <row r="58" spans="1:32" x14ac:dyDescent="0.2">
      <c r="A58">
        <v>54</v>
      </c>
      <c r="B58" t="s">
        <v>58</v>
      </c>
      <c r="C58" s="35">
        <v>20.180000000000064</v>
      </c>
      <c r="D58" s="5">
        <v>3</v>
      </c>
      <c r="E58" s="5">
        <v>2008</v>
      </c>
      <c r="F58" s="6">
        <v>49397</v>
      </c>
      <c r="L58" s="5">
        <v>3</v>
      </c>
      <c r="M58" s="5">
        <v>2010</v>
      </c>
      <c r="N58" s="6">
        <v>125456</v>
      </c>
      <c r="AD58" s="5">
        <v>3</v>
      </c>
      <c r="AE58" s="5">
        <v>2015</v>
      </c>
      <c r="AF58" s="6">
        <v>76623</v>
      </c>
    </row>
    <row r="59" spans="1:32" x14ac:dyDescent="0.2">
      <c r="A59">
        <v>55</v>
      </c>
      <c r="B59" t="s">
        <v>59</v>
      </c>
      <c r="C59" s="35">
        <v>16.779999999999973</v>
      </c>
      <c r="D59" s="5">
        <v>3</v>
      </c>
      <c r="E59" s="5">
        <v>2008</v>
      </c>
      <c r="F59" s="6">
        <v>94987</v>
      </c>
      <c r="H59" s="5">
        <v>3</v>
      </c>
      <c r="I59" s="5">
        <v>2009</v>
      </c>
      <c r="J59" s="6">
        <v>124895</v>
      </c>
      <c r="L59" s="5">
        <v>3</v>
      </c>
      <c r="M59" s="5">
        <v>2010</v>
      </c>
      <c r="N59" s="6">
        <v>56527</v>
      </c>
      <c r="P59" s="5">
        <v>3</v>
      </c>
      <c r="Q59" s="5">
        <v>2011</v>
      </c>
      <c r="R59" s="6">
        <v>162263</v>
      </c>
      <c r="T59" s="5">
        <v>3</v>
      </c>
      <c r="U59" s="5">
        <v>2012</v>
      </c>
      <c r="V59" s="6">
        <v>59941</v>
      </c>
      <c r="Z59" s="22">
        <v>3</v>
      </c>
      <c r="AA59" s="22">
        <v>2014</v>
      </c>
      <c r="AB59" s="23">
        <v>87673</v>
      </c>
      <c r="AD59" s="5">
        <v>3</v>
      </c>
      <c r="AE59" s="5">
        <v>2015</v>
      </c>
      <c r="AF59" s="6">
        <v>47715</v>
      </c>
    </row>
    <row r="60" spans="1:32" x14ac:dyDescent="0.2">
      <c r="A60">
        <v>56</v>
      </c>
      <c r="B60" t="s">
        <v>60</v>
      </c>
      <c r="C60" s="35">
        <v>13.25</v>
      </c>
      <c r="H60" s="5">
        <v>3</v>
      </c>
      <c r="I60" s="5">
        <v>2009</v>
      </c>
      <c r="J60" s="5">
        <v>134824</v>
      </c>
      <c r="L60" s="5">
        <v>3</v>
      </c>
      <c r="M60" s="5">
        <v>2010</v>
      </c>
      <c r="N60" s="5">
        <v>211982</v>
      </c>
    </row>
    <row r="61" spans="1:32" x14ac:dyDescent="0.2">
      <c r="A61">
        <v>57</v>
      </c>
      <c r="B61" t="s">
        <v>61</v>
      </c>
      <c r="C61" s="35">
        <v>15.650000000000091</v>
      </c>
      <c r="D61" s="5">
        <v>3</v>
      </c>
      <c r="E61" s="5">
        <v>2008</v>
      </c>
      <c r="F61" s="6">
        <v>63694</v>
      </c>
      <c r="L61" s="5">
        <v>3</v>
      </c>
      <c r="M61" s="5">
        <v>2010</v>
      </c>
      <c r="N61" s="6">
        <v>33420</v>
      </c>
      <c r="W61" s="5">
        <v>3</v>
      </c>
      <c r="X61" s="5">
        <v>2013</v>
      </c>
      <c r="Y61" s="6">
        <v>77300</v>
      </c>
    </row>
    <row r="62" spans="1:32" x14ac:dyDescent="0.2">
      <c r="A62">
        <v>58</v>
      </c>
      <c r="B62" t="s">
        <v>62</v>
      </c>
      <c r="C62" s="35">
        <v>20.569999999999936</v>
      </c>
      <c r="D62" s="5">
        <v>3</v>
      </c>
      <c r="E62" s="5">
        <v>2008</v>
      </c>
      <c r="F62" s="6">
        <v>97023</v>
      </c>
      <c r="H62" s="5">
        <v>3</v>
      </c>
      <c r="I62" s="5">
        <v>2009</v>
      </c>
      <c r="J62" s="6">
        <v>186405</v>
      </c>
      <c r="L62" s="5">
        <v>3</v>
      </c>
      <c r="M62" s="5">
        <v>2010</v>
      </c>
      <c r="N62" s="6">
        <v>205403</v>
      </c>
      <c r="W62" s="5">
        <v>3</v>
      </c>
      <c r="X62" s="5">
        <v>2013</v>
      </c>
      <c r="Y62" s="6">
        <v>100429</v>
      </c>
      <c r="Z62" s="22">
        <v>3</v>
      </c>
      <c r="AA62" s="22">
        <v>2014</v>
      </c>
      <c r="AB62" s="23">
        <v>76510</v>
      </c>
      <c r="AD62" s="5">
        <v>3</v>
      </c>
      <c r="AE62" s="5">
        <v>2015</v>
      </c>
      <c r="AF62" s="6">
        <v>147550</v>
      </c>
    </row>
    <row r="63" spans="1:32" x14ac:dyDescent="0.2">
      <c r="A63">
        <v>59</v>
      </c>
      <c r="B63" t="s">
        <v>63</v>
      </c>
      <c r="C63" s="35">
        <v>7.6199999999998909</v>
      </c>
      <c r="D63" s="5">
        <v>3</v>
      </c>
      <c r="E63" s="5">
        <v>2008</v>
      </c>
      <c r="F63" s="6">
        <v>84999</v>
      </c>
      <c r="H63" s="5">
        <v>3</v>
      </c>
      <c r="I63" s="5">
        <v>2009</v>
      </c>
      <c r="J63" s="6">
        <v>30406</v>
      </c>
      <c r="P63" s="5">
        <v>3</v>
      </c>
      <c r="Q63" s="5">
        <v>2011</v>
      </c>
      <c r="R63" s="6">
        <v>128408</v>
      </c>
      <c r="T63" s="5">
        <v>3</v>
      </c>
      <c r="U63" s="5">
        <v>2012</v>
      </c>
      <c r="V63" s="6">
        <v>68338</v>
      </c>
      <c r="AD63" s="5">
        <v>3</v>
      </c>
      <c r="AE63" s="5">
        <v>2015</v>
      </c>
      <c r="AF63" s="6">
        <v>52804.28</v>
      </c>
    </row>
    <row r="64" spans="1:32" x14ac:dyDescent="0.2">
      <c r="A64">
        <v>60</v>
      </c>
      <c r="B64" t="s">
        <v>64</v>
      </c>
      <c r="C64" s="35">
        <v>17.059999999999945</v>
      </c>
      <c r="D64" s="5">
        <v>3</v>
      </c>
      <c r="E64" s="5">
        <v>2008</v>
      </c>
      <c r="F64" s="6">
        <v>413873</v>
      </c>
      <c r="H64" s="5">
        <v>3</v>
      </c>
      <c r="I64" s="5">
        <v>2009</v>
      </c>
      <c r="J64" s="6">
        <v>227467</v>
      </c>
      <c r="L64" s="5">
        <v>3</v>
      </c>
      <c r="M64" s="5">
        <v>2010</v>
      </c>
      <c r="N64" s="6">
        <v>214652</v>
      </c>
      <c r="P64" s="5">
        <v>3</v>
      </c>
      <c r="Q64" s="5">
        <v>2011</v>
      </c>
      <c r="R64" s="6">
        <v>73850</v>
      </c>
      <c r="W64" s="5">
        <v>3</v>
      </c>
      <c r="X64" s="5">
        <v>2013</v>
      </c>
      <c r="Y64" s="6">
        <v>141878</v>
      </c>
      <c r="AD64" s="5">
        <v>3</v>
      </c>
      <c r="AE64" s="5">
        <v>2015</v>
      </c>
      <c r="AF64" s="6">
        <v>109995</v>
      </c>
    </row>
    <row r="65" spans="1:32" x14ac:dyDescent="0.2">
      <c r="A65">
        <v>61</v>
      </c>
      <c r="B65" t="s">
        <v>65</v>
      </c>
      <c r="C65" s="35">
        <v>12.579999999999927</v>
      </c>
      <c r="D65" s="5">
        <v>3</v>
      </c>
      <c r="E65" s="5">
        <v>2008</v>
      </c>
      <c r="F65" s="6">
        <v>91049</v>
      </c>
      <c r="H65" s="5">
        <v>3</v>
      </c>
      <c r="I65" s="5">
        <v>2009</v>
      </c>
      <c r="J65" s="6">
        <v>113432</v>
      </c>
      <c r="L65" s="5">
        <v>3</v>
      </c>
      <c r="M65" s="5">
        <v>2010</v>
      </c>
      <c r="N65" s="6">
        <v>440641</v>
      </c>
      <c r="P65" s="5">
        <v>3</v>
      </c>
      <c r="Q65" s="5">
        <v>2011</v>
      </c>
      <c r="R65" s="6">
        <v>214105</v>
      </c>
      <c r="W65" s="5">
        <v>3</v>
      </c>
      <c r="X65" s="5">
        <v>2013</v>
      </c>
      <c r="Y65" s="6">
        <v>93941</v>
      </c>
      <c r="Z65" s="22">
        <v>3</v>
      </c>
      <c r="AA65" s="22">
        <v>2014</v>
      </c>
      <c r="AB65" s="23">
        <v>108424</v>
      </c>
      <c r="AD65" s="5">
        <v>3</v>
      </c>
      <c r="AE65" s="5">
        <v>2015</v>
      </c>
      <c r="AF65" s="6">
        <v>79567</v>
      </c>
    </row>
    <row r="66" spans="1:32" x14ac:dyDescent="0.2">
      <c r="A66">
        <v>62</v>
      </c>
      <c r="B66" t="s">
        <v>66</v>
      </c>
      <c r="C66" s="35">
        <v>14.680000000000064</v>
      </c>
      <c r="D66" s="5">
        <v>3</v>
      </c>
      <c r="E66" s="5">
        <v>2008</v>
      </c>
      <c r="F66" s="6">
        <v>56161</v>
      </c>
      <c r="H66" s="5">
        <v>3</v>
      </c>
      <c r="I66" s="5">
        <v>2009</v>
      </c>
      <c r="J66" s="6">
        <v>239611</v>
      </c>
      <c r="P66" s="5">
        <v>3</v>
      </c>
      <c r="Q66" s="5">
        <v>2011</v>
      </c>
      <c r="R66" s="6">
        <v>200858</v>
      </c>
      <c r="AD66" s="5">
        <v>3</v>
      </c>
      <c r="AE66" s="5">
        <v>2015</v>
      </c>
      <c r="AF66" s="6">
        <v>62383</v>
      </c>
    </row>
    <row r="67" spans="1:32" x14ac:dyDescent="0.2">
      <c r="A67">
        <v>63</v>
      </c>
      <c r="B67" t="s">
        <v>67</v>
      </c>
      <c r="C67" s="35">
        <v>21.019999999999982</v>
      </c>
      <c r="D67" s="5">
        <v>3</v>
      </c>
      <c r="E67" s="5">
        <v>2008</v>
      </c>
      <c r="F67" s="6">
        <v>125766</v>
      </c>
      <c r="H67" s="5">
        <v>3</v>
      </c>
      <c r="I67" s="5">
        <v>2009</v>
      </c>
      <c r="J67" s="6">
        <v>152820</v>
      </c>
      <c r="L67" s="5">
        <v>3</v>
      </c>
      <c r="M67" s="5">
        <v>2010</v>
      </c>
      <c r="N67" s="6">
        <v>313619</v>
      </c>
      <c r="P67" s="5">
        <v>3</v>
      </c>
      <c r="Q67" s="5">
        <v>2011</v>
      </c>
      <c r="R67" s="6">
        <v>93798</v>
      </c>
      <c r="Z67" s="22">
        <v>3</v>
      </c>
      <c r="AA67" s="22">
        <v>2014</v>
      </c>
      <c r="AB67" s="23">
        <v>159419</v>
      </c>
    </row>
    <row r="68" spans="1:32" x14ac:dyDescent="0.2">
      <c r="A68">
        <v>64</v>
      </c>
      <c r="B68" t="s">
        <v>68</v>
      </c>
      <c r="C68" s="35">
        <v>14.700000000000045</v>
      </c>
      <c r="H68" s="5">
        <v>3</v>
      </c>
      <c r="I68" s="5">
        <v>2009</v>
      </c>
      <c r="J68" s="6">
        <v>185248</v>
      </c>
      <c r="P68" s="5">
        <v>3</v>
      </c>
      <c r="Q68" s="5">
        <v>2011</v>
      </c>
      <c r="R68" s="6">
        <f>253759-185248</f>
        <v>68511</v>
      </c>
      <c r="T68" s="5">
        <v>3</v>
      </c>
      <c r="U68" s="5">
        <v>2012</v>
      </c>
      <c r="V68" s="6">
        <v>67352</v>
      </c>
      <c r="Z68" s="22">
        <v>3</v>
      </c>
      <c r="AA68" s="22">
        <v>2014</v>
      </c>
      <c r="AB68" s="23">
        <v>39305</v>
      </c>
      <c r="AD68" s="5">
        <v>3</v>
      </c>
      <c r="AE68" s="5">
        <v>2015</v>
      </c>
      <c r="AF68" s="6">
        <v>89181</v>
      </c>
    </row>
    <row r="69" spans="1:32" x14ac:dyDescent="0.2">
      <c r="A69">
        <v>65</v>
      </c>
      <c r="B69" t="s">
        <v>69</v>
      </c>
      <c r="C69" s="35">
        <v>30.569999999999936</v>
      </c>
      <c r="Z69" s="22">
        <v>3</v>
      </c>
      <c r="AA69" s="22">
        <v>2014</v>
      </c>
      <c r="AB69" s="23">
        <v>124869</v>
      </c>
      <c r="AD69" s="5">
        <v>3</v>
      </c>
      <c r="AE69" s="5">
        <v>2015</v>
      </c>
      <c r="AF69" s="6">
        <v>139819</v>
      </c>
    </row>
    <row r="70" spans="1:32" x14ac:dyDescent="0.2">
      <c r="A70">
        <v>66</v>
      </c>
      <c r="B70" t="s">
        <v>70</v>
      </c>
      <c r="C70" s="35">
        <v>25.779999999999973</v>
      </c>
      <c r="D70" s="5">
        <v>3</v>
      </c>
      <c r="E70" s="5">
        <v>2008</v>
      </c>
      <c r="F70" s="6">
        <v>85660</v>
      </c>
      <c r="L70" s="5">
        <v>3</v>
      </c>
      <c r="M70" s="5">
        <v>2010</v>
      </c>
      <c r="N70" s="6">
        <v>200300</v>
      </c>
      <c r="P70" s="5">
        <v>3</v>
      </c>
      <c r="Q70" s="5">
        <v>2011</v>
      </c>
      <c r="R70" s="6">
        <v>227689</v>
      </c>
      <c r="AD70" s="5">
        <v>3</v>
      </c>
      <c r="AE70" s="5">
        <v>2015</v>
      </c>
      <c r="AF70" s="6">
        <v>86096</v>
      </c>
    </row>
    <row r="71" spans="1:32" x14ac:dyDescent="0.2">
      <c r="A71">
        <v>67</v>
      </c>
      <c r="B71" t="s">
        <v>71</v>
      </c>
      <c r="C71" s="35">
        <v>11.6400000000001</v>
      </c>
      <c r="D71" s="5">
        <v>3</v>
      </c>
      <c r="E71" s="5">
        <v>2008</v>
      </c>
      <c r="F71" s="6">
        <v>71955</v>
      </c>
      <c r="H71" s="5">
        <v>3</v>
      </c>
      <c r="I71" s="5">
        <v>2009</v>
      </c>
      <c r="J71" s="6">
        <v>65709</v>
      </c>
      <c r="L71" s="5">
        <v>3</v>
      </c>
      <c r="M71" s="5">
        <v>2010</v>
      </c>
      <c r="N71" s="6">
        <v>177758</v>
      </c>
    </row>
    <row r="72" spans="1:32" x14ac:dyDescent="0.2">
      <c r="A72">
        <v>68</v>
      </c>
      <c r="B72" t="s">
        <v>72</v>
      </c>
      <c r="C72" s="35">
        <v>11.589999999999918</v>
      </c>
      <c r="H72" s="5">
        <v>3</v>
      </c>
      <c r="I72" s="5">
        <v>2009</v>
      </c>
      <c r="J72" s="6">
        <v>53413</v>
      </c>
      <c r="Z72" s="22">
        <v>3</v>
      </c>
      <c r="AA72" s="22">
        <v>2014</v>
      </c>
      <c r="AB72" s="23">
        <v>131770</v>
      </c>
      <c r="AD72" s="5">
        <v>3</v>
      </c>
      <c r="AE72" s="5">
        <v>2015</v>
      </c>
      <c r="AF72" s="6">
        <v>89113</v>
      </c>
    </row>
    <row r="73" spans="1:32" x14ac:dyDescent="0.2">
      <c r="A73">
        <v>69</v>
      </c>
      <c r="B73" t="s">
        <v>73</v>
      </c>
      <c r="C73" s="35">
        <v>15.460000000000036</v>
      </c>
      <c r="D73" s="5">
        <v>3</v>
      </c>
      <c r="E73" s="5">
        <v>2008</v>
      </c>
      <c r="F73" s="6">
        <v>70132</v>
      </c>
      <c r="L73" s="5">
        <v>3</v>
      </c>
      <c r="M73" s="5">
        <v>2010</v>
      </c>
      <c r="N73" s="6">
        <v>56050</v>
      </c>
      <c r="W73" s="5">
        <v>3</v>
      </c>
      <c r="X73" s="5">
        <v>2013</v>
      </c>
      <c r="Y73" s="6">
        <v>57631</v>
      </c>
      <c r="AD73" s="5">
        <v>3</v>
      </c>
      <c r="AE73" s="5">
        <v>2015</v>
      </c>
      <c r="AF73" s="6">
        <v>149781</v>
      </c>
    </row>
    <row r="74" spans="1:32" x14ac:dyDescent="0.2">
      <c r="A74">
        <v>70</v>
      </c>
      <c r="B74" t="s">
        <v>74</v>
      </c>
      <c r="C74" s="35">
        <v>32.5</v>
      </c>
      <c r="Z74" s="22">
        <v>3</v>
      </c>
      <c r="AA74" s="22">
        <v>2014</v>
      </c>
      <c r="AB74" s="23">
        <v>76571</v>
      </c>
    </row>
    <row r="75" spans="1:32" x14ac:dyDescent="0.2">
      <c r="A75">
        <v>71</v>
      </c>
      <c r="B75" t="s">
        <v>75</v>
      </c>
      <c r="C75" s="35">
        <v>16.170000000000073</v>
      </c>
      <c r="T75" s="5">
        <v>3</v>
      </c>
      <c r="U75" s="5">
        <v>2012</v>
      </c>
      <c r="V75" s="6">
        <v>198586</v>
      </c>
    </row>
    <row r="76" spans="1:32" x14ac:dyDescent="0.2">
      <c r="A76">
        <v>72</v>
      </c>
      <c r="B76" t="s">
        <v>76</v>
      </c>
      <c r="C76" s="35">
        <v>12.339999999999918</v>
      </c>
      <c r="L76" s="5">
        <v>3</v>
      </c>
      <c r="M76" s="5">
        <v>2010</v>
      </c>
      <c r="N76" s="6">
        <v>116597</v>
      </c>
      <c r="T76" s="5">
        <v>3</v>
      </c>
      <c r="U76" s="5">
        <v>2012</v>
      </c>
      <c r="V76" s="6">
        <v>66282</v>
      </c>
      <c r="W76" s="5">
        <v>3</v>
      </c>
      <c r="X76" s="5">
        <v>2013</v>
      </c>
      <c r="Y76" s="6">
        <v>44384</v>
      </c>
      <c r="Z76" s="22">
        <v>3</v>
      </c>
      <c r="AA76" s="22">
        <v>2014</v>
      </c>
      <c r="AB76" s="23">
        <v>69826</v>
      </c>
    </row>
    <row r="77" spans="1:32" x14ac:dyDescent="0.2">
      <c r="A77">
        <v>73</v>
      </c>
      <c r="B77" t="s">
        <v>77</v>
      </c>
      <c r="C77" s="35">
        <v>16.349999999999909</v>
      </c>
      <c r="P77" s="5">
        <v>3</v>
      </c>
      <c r="Q77" s="5">
        <v>2011</v>
      </c>
      <c r="R77" s="6">
        <v>386439</v>
      </c>
    </row>
    <row r="78" spans="1:32" x14ac:dyDescent="0.2">
      <c r="A78">
        <v>74</v>
      </c>
      <c r="B78" t="s">
        <v>78</v>
      </c>
      <c r="C78" s="35">
        <v>7.0799999999999272</v>
      </c>
      <c r="D78" s="5">
        <v>3</v>
      </c>
      <c r="E78" s="5">
        <v>2008</v>
      </c>
      <c r="F78" s="6">
        <v>54959</v>
      </c>
      <c r="L78" s="5">
        <v>3</v>
      </c>
      <c r="M78" s="5">
        <v>2010</v>
      </c>
      <c r="N78" s="6">
        <v>102452</v>
      </c>
    </row>
    <row r="79" spans="1:32" x14ac:dyDescent="0.2">
      <c r="A79">
        <v>75</v>
      </c>
      <c r="B79" t="s">
        <v>79</v>
      </c>
      <c r="C79" s="35">
        <v>29.25</v>
      </c>
      <c r="H79" s="5">
        <v>3</v>
      </c>
      <c r="I79" s="5">
        <v>2009</v>
      </c>
      <c r="J79" s="6">
        <v>108649</v>
      </c>
      <c r="P79" s="5">
        <v>3</v>
      </c>
      <c r="Q79" s="5">
        <v>2011</v>
      </c>
      <c r="R79" s="6">
        <v>248377</v>
      </c>
    </row>
    <row r="80" spans="1:32" x14ac:dyDescent="0.2">
      <c r="A80">
        <v>76</v>
      </c>
      <c r="B80" t="s">
        <v>80</v>
      </c>
      <c r="C80" s="35">
        <v>30.75</v>
      </c>
      <c r="D80" s="5">
        <v>3</v>
      </c>
      <c r="E80" s="5">
        <v>2008</v>
      </c>
      <c r="F80" s="6">
        <v>305511</v>
      </c>
      <c r="H80" s="5">
        <v>3</v>
      </c>
      <c r="I80" s="5">
        <v>2009</v>
      </c>
      <c r="J80" s="6">
        <v>86707</v>
      </c>
      <c r="L80" s="5">
        <v>3</v>
      </c>
      <c r="M80" s="5">
        <v>2010</v>
      </c>
      <c r="N80" s="6">
        <v>240763</v>
      </c>
      <c r="T80" s="5">
        <v>3</v>
      </c>
      <c r="U80" s="5">
        <v>2012</v>
      </c>
      <c r="V80" s="6">
        <v>114150</v>
      </c>
    </row>
    <row r="81" spans="1:32" x14ac:dyDescent="0.2">
      <c r="A81">
        <v>77</v>
      </c>
      <c r="B81" t="s">
        <v>81</v>
      </c>
      <c r="C81" s="35">
        <v>32.5</v>
      </c>
      <c r="L81" s="5">
        <v>3</v>
      </c>
      <c r="M81" s="5">
        <v>2010</v>
      </c>
      <c r="N81" s="6">
        <v>38179</v>
      </c>
      <c r="P81" s="5">
        <v>3</v>
      </c>
      <c r="Q81" s="5">
        <v>2011</v>
      </c>
      <c r="R81" s="6">
        <v>85012</v>
      </c>
    </row>
    <row r="82" spans="1:32" x14ac:dyDescent="0.2">
      <c r="A82">
        <v>78</v>
      </c>
      <c r="B82" t="s">
        <v>82</v>
      </c>
      <c r="C82" s="35">
        <v>22.769999999999982</v>
      </c>
      <c r="L82" s="5">
        <v>3</v>
      </c>
      <c r="M82" s="5">
        <v>2010</v>
      </c>
      <c r="N82" s="6">
        <v>185795</v>
      </c>
      <c r="P82" s="5">
        <v>3</v>
      </c>
      <c r="Q82" s="5">
        <v>2011</v>
      </c>
      <c r="R82" s="6">
        <v>264636</v>
      </c>
      <c r="AD82" s="5">
        <v>3</v>
      </c>
      <c r="AE82" s="5">
        <v>2015</v>
      </c>
      <c r="AF82" s="6">
        <v>127367</v>
      </c>
    </row>
    <row r="83" spans="1:32" x14ac:dyDescent="0.2">
      <c r="A83">
        <v>79</v>
      </c>
      <c r="B83" t="s">
        <v>83</v>
      </c>
      <c r="C83" s="35">
        <v>23.589999999999918</v>
      </c>
      <c r="D83" s="5">
        <v>3</v>
      </c>
      <c r="E83" s="5">
        <v>2008</v>
      </c>
      <c r="F83" s="6">
        <v>253298</v>
      </c>
      <c r="H83" s="5">
        <v>3</v>
      </c>
      <c r="I83" s="5">
        <v>2009</v>
      </c>
      <c r="J83" s="6">
        <v>422926</v>
      </c>
      <c r="L83" s="5">
        <v>3</v>
      </c>
      <c r="M83" s="5">
        <v>2010</v>
      </c>
      <c r="N83" s="5">
        <v>115788</v>
      </c>
      <c r="P83" s="5">
        <v>3</v>
      </c>
      <c r="Q83" s="5">
        <v>2011</v>
      </c>
      <c r="R83" s="6">
        <v>260701</v>
      </c>
      <c r="T83" s="5">
        <v>3</v>
      </c>
      <c r="U83" s="5">
        <v>2012</v>
      </c>
      <c r="V83" s="6">
        <v>210650</v>
      </c>
    </row>
    <row r="84" spans="1:32" x14ac:dyDescent="0.2">
      <c r="A84">
        <v>80</v>
      </c>
      <c r="B84" t="s">
        <v>84</v>
      </c>
      <c r="C84" s="35">
        <v>21.079999999999927</v>
      </c>
      <c r="L84" s="5">
        <v>3</v>
      </c>
      <c r="M84" s="5">
        <v>2010</v>
      </c>
      <c r="N84" s="6">
        <v>133518</v>
      </c>
      <c r="P84" s="5">
        <v>3</v>
      </c>
      <c r="Q84" s="5">
        <v>2011</v>
      </c>
      <c r="R84" s="6">
        <v>74903</v>
      </c>
    </row>
    <row r="85" spans="1:32" x14ac:dyDescent="0.2">
      <c r="A85">
        <v>81</v>
      </c>
      <c r="B85" t="s">
        <v>85</v>
      </c>
      <c r="C85" s="35">
        <v>25.759999999999991</v>
      </c>
      <c r="D85" s="5">
        <v>3</v>
      </c>
      <c r="E85" s="5">
        <v>2008</v>
      </c>
      <c r="F85" s="6">
        <v>129035</v>
      </c>
      <c r="P85" s="5">
        <v>3</v>
      </c>
      <c r="Q85" s="5">
        <v>2011</v>
      </c>
      <c r="R85" s="6">
        <v>1091373</v>
      </c>
    </row>
    <row r="86" spans="1:32" x14ac:dyDescent="0.2">
      <c r="A86">
        <v>82</v>
      </c>
      <c r="B86" t="s">
        <v>86</v>
      </c>
      <c r="C86" s="35">
        <v>17.740000000000009</v>
      </c>
      <c r="L86" s="5">
        <v>3</v>
      </c>
      <c r="M86" s="5">
        <v>2010</v>
      </c>
      <c r="N86" s="6">
        <v>125580</v>
      </c>
      <c r="P86" s="5">
        <v>3</v>
      </c>
      <c r="Q86" s="5">
        <v>2011</v>
      </c>
      <c r="R86" s="6">
        <v>80588</v>
      </c>
      <c r="W86" s="5">
        <v>3</v>
      </c>
      <c r="X86" s="5">
        <v>2013</v>
      </c>
      <c r="Y86" s="6">
        <v>92456</v>
      </c>
      <c r="Z86" s="22">
        <v>3</v>
      </c>
      <c r="AA86" s="22">
        <v>2014</v>
      </c>
      <c r="AB86" s="23">
        <v>711221</v>
      </c>
    </row>
    <row r="87" spans="1:32" x14ac:dyDescent="0.2">
      <c r="A87">
        <v>83</v>
      </c>
      <c r="B87" t="s">
        <v>87</v>
      </c>
      <c r="C87" s="35">
        <v>16.75</v>
      </c>
      <c r="D87" s="5">
        <v>3</v>
      </c>
      <c r="E87" s="5">
        <v>2008</v>
      </c>
      <c r="F87" s="6">
        <v>59386</v>
      </c>
      <c r="P87" s="5">
        <v>3</v>
      </c>
      <c r="Q87" s="5">
        <v>2011</v>
      </c>
      <c r="R87" s="6">
        <v>117372</v>
      </c>
      <c r="T87" s="5">
        <v>3</v>
      </c>
      <c r="U87" s="5">
        <v>2012</v>
      </c>
      <c r="V87" s="6">
        <v>97172</v>
      </c>
      <c r="Z87" s="22">
        <v>3</v>
      </c>
      <c r="AA87" s="22">
        <v>2014</v>
      </c>
      <c r="AB87" s="23">
        <v>72533</v>
      </c>
    </row>
    <row r="88" spans="1:32" x14ac:dyDescent="0.2">
      <c r="A88">
        <v>84</v>
      </c>
      <c r="B88" t="s">
        <v>88</v>
      </c>
      <c r="C88" s="35">
        <v>13.259999999999991</v>
      </c>
      <c r="H88" s="5">
        <v>3</v>
      </c>
      <c r="I88" s="5">
        <v>2009</v>
      </c>
      <c r="J88" s="6">
        <v>207412</v>
      </c>
      <c r="L88" s="5">
        <v>3</v>
      </c>
      <c r="M88" s="5">
        <v>2010</v>
      </c>
      <c r="N88" s="6">
        <v>175534</v>
      </c>
      <c r="T88" s="5">
        <v>3</v>
      </c>
      <c r="U88" s="5">
        <v>2012</v>
      </c>
      <c r="V88" s="6">
        <v>51794</v>
      </c>
    </row>
    <row r="89" spans="1:32" x14ac:dyDescent="0.2">
      <c r="A89">
        <v>85</v>
      </c>
      <c r="B89" t="s">
        <v>89</v>
      </c>
      <c r="C89" s="35">
        <v>25.589999999999918</v>
      </c>
      <c r="D89" s="5">
        <v>3</v>
      </c>
      <c r="E89" s="5">
        <v>2008</v>
      </c>
      <c r="F89" s="6">
        <v>47886</v>
      </c>
      <c r="P89" s="5">
        <v>3</v>
      </c>
      <c r="Q89" s="5">
        <v>2011</v>
      </c>
      <c r="R89" s="6">
        <v>110152</v>
      </c>
      <c r="T89" s="5">
        <v>3</v>
      </c>
      <c r="U89" s="5">
        <v>2012</v>
      </c>
      <c r="V89" s="6">
        <v>83773</v>
      </c>
    </row>
    <row r="90" spans="1:32" x14ac:dyDescent="0.2">
      <c r="A90">
        <v>86</v>
      </c>
      <c r="B90" t="s">
        <v>90</v>
      </c>
      <c r="C90" s="35">
        <v>23.130000000000109</v>
      </c>
      <c r="L90" s="5">
        <v>3</v>
      </c>
      <c r="M90" s="5">
        <v>2010</v>
      </c>
      <c r="N90" s="6">
        <v>564558</v>
      </c>
      <c r="P90" s="5">
        <v>3</v>
      </c>
      <c r="Q90" s="5">
        <v>2011</v>
      </c>
      <c r="R90" s="6">
        <v>247545</v>
      </c>
      <c r="T90" s="5">
        <v>3</v>
      </c>
      <c r="U90" s="5">
        <v>2012</v>
      </c>
      <c r="V90" s="6">
        <v>63992</v>
      </c>
    </row>
    <row r="91" spans="1:32" x14ac:dyDescent="0.2">
      <c r="A91">
        <v>87</v>
      </c>
      <c r="B91" t="s">
        <v>91</v>
      </c>
      <c r="C91" s="35">
        <v>20.670000000000073</v>
      </c>
      <c r="L91" s="5">
        <v>3</v>
      </c>
      <c r="M91" s="5">
        <v>2010</v>
      </c>
      <c r="N91" s="6">
        <v>160814</v>
      </c>
      <c r="P91" s="5">
        <v>3</v>
      </c>
      <c r="Q91" s="5">
        <v>2011</v>
      </c>
      <c r="R91" s="6">
        <v>64647</v>
      </c>
    </row>
    <row r="92" spans="1:32" x14ac:dyDescent="0.2">
      <c r="A92">
        <v>88</v>
      </c>
      <c r="B92" t="s">
        <v>92</v>
      </c>
      <c r="C92" s="35">
        <v>6.4100000000000819</v>
      </c>
      <c r="D92" s="5">
        <v>3</v>
      </c>
      <c r="E92" s="5">
        <v>2008</v>
      </c>
      <c r="F92" s="6">
        <v>118848</v>
      </c>
      <c r="H92" s="5">
        <v>3</v>
      </c>
      <c r="I92" s="5">
        <v>2009</v>
      </c>
      <c r="J92" s="6">
        <v>551371</v>
      </c>
      <c r="T92" s="5">
        <v>3</v>
      </c>
      <c r="U92" s="5">
        <v>2012</v>
      </c>
      <c r="V92" s="6">
        <v>326869</v>
      </c>
    </row>
    <row r="93" spans="1:32" x14ac:dyDescent="0.2">
      <c r="A93">
        <v>89</v>
      </c>
      <c r="B93" t="s">
        <v>93</v>
      </c>
      <c r="C93" s="35">
        <v>20.190000000000055</v>
      </c>
      <c r="P93" s="5">
        <v>3</v>
      </c>
      <c r="Q93" s="5">
        <v>2011</v>
      </c>
      <c r="R93" s="6">
        <v>190284</v>
      </c>
      <c r="T93" s="5">
        <v>3</v>
      </c>
      <c r="U93" s="5">
        <v>2012</v>
      </c>
      <c r="V93" s="6">
        <v>151441</v>
      </c>
    </row>
    <row r="94" spans="1:32" x14ac:dyDescent="0.2">
      <c r="A94">
        <v>90</v>
      </c>
      <c r="B94" t="s">
        <v>94</v>
      </c>
      <c r="C94" s="35">
        <v>24.3900000000001</v>
      </c>
      <c r="D94" s="5">
        <v>3</v>
      </c>
      <c r="E94" s="5">
        <v>2008</v>
      </c>
      <c r="F94" s="6">
        <v>89002</v>
      </c>
      <c r="H94" s="5">
        <v>3</v>
      </c>
      <c r="I94" s="5">
        <v>2009</v>
      </c>
      <c r="J94" s="6">
        <v>235756</v>
      </c>
      <c r="L94" s="5">
        <v>3</v>
      </c>
      <c r="M94" s="5">
        <v>2010</v>
      </c>
      <c r="N94" s="6">
        <v>426402</v>
      </c>
      <c r="P94" s="5">
        <v>3</v>
      </c>
      <c r="Q94" s="5">
        <v>2011</v>
      </c>
      <c r="R94" s="6">
        <v>152881</v>
      </c>
      <c r="Z94" s="22">
        <v>3</v>
      </c>
      <c r="AA94" s="22">
        <v>2014</v>
      </c>
      <c r="AB94" s="23">
        <v>904906</v>
      </c>
    </row>
    <row r="95" spans="1:32" x14ac:dyDescent="0.2">
      <c r="A95">
        <v>91</v>
      </c>
      <c r="B95" t="s">
        <v>95</v>
      </c>
      <c r="C95" s="35">
        <v>30.319999999999936</v>
      </c>
      <c r="D95" s="9">
        <v>3</v>
      </c>
      <c r="E95" s="9">
        <v>2008</v>
      </c>
      <c r="F95" s="10">
        <v>94495</v>
      </c>
      <c r="H95" s="9">
        <v>3</v>
      </c>
      <c r="I95" s="9">
        <v>2009</v>
      </c>
      <c r="J95" s="10">
        <v>935696</v>
      </c>
      <c r="L95" s="9">
        <v>3</v>
      </c>
      <c r="M95" s="9">
        <v>2010</v>
      </c>
      <c r="N95" s="10">
        <v>195167</v>
      </c>
    </row>
    <row r="96" spans="1:32" x14ac:dyDescent="0.2">
      <c r="A96">
        <v>92</v>
      </c>
      <c r="B96" t="s">
        <v>96</v>
      </c>
      <c r="C96" s="35">
        <v>20.3599999999999</v>
      </c>
      <c r="L96" s="5">
        <v>3</v>
      </c>
      <c r="M96" s="5">
        <v>2010</v>
      </c>
      <c r="N96" s="6">
        <v>101521</v>
      </c>
      <c r="T96" s="5">
        <v>3</v>
      </c>
      <c r="U96" s="5">
        <v>2012</v>
      </c>
      <c r="V96" s="6">
        <v>152486</v>
      </c>
    </row>
    <row r="97" spans="1:32" x14ac:dyDescent="0.2">
      <c r="A97">
        <v>93</v>
      </c>
      <c r="B97" t="s">
        <v>97</v>
      </c>
      <c r="C97" s="35">
        <v>7.0999999999999091</v>
      </c>
      <c r="H97" s="5">
        <v>3</v>
      </c>
      <c r="I97" s="5">
        <v>2009</v>
      </c>
      <c r="J97" s="6">
        <v>461700</v>
      </c>
      <c r="L97" s="5">
        <v>3</v>
      </c>
      <c r="M97" s="5">
        <v>2010</v>
      </c>
      <c r="N97" s="6">
        <v>173705</v>
      </c>
      <c r="W97" s="5">
        <v>3</v>
      </c>
      <c r="X97" s="5">
        <v>2013</v>
      </c>
      <c r="Y97" s="6">
        <v>35967</v>
      </c>
    </row>
    <row r="98" spans="1:32" x14ac:dyDescent="0.2">
      <c r="A98">
        <v>94</v>
      </c>
      <c r="B98" t="s">
        <v>98</v>
      </c>
      <c r="C98" s="35">
        <v>4.9900000000000091</v>
      </c>
      <c r="H98" s="5">
        <v>3</v>
      </c>
      <c r="I98" s="5">
        <v>2009</v>
      </c>
      <c r="J98" s="6">
        <v>937951</v>
      </c>
      <c r="L98" s="5">
        <v>3</v>
      </c>
      <c r="M98" s="5">
        <v>2010</v>
      </c>
      <c r="N98" s="6">
        <v>317309</v>
      </c>
      <c r="P98" s="5">
        <v>3</v>
      </c>
      <c r="Q98" s="5">
        <v>2011</v>
      </c>
      <c r="R98" s="6">
        <v>215980</v>
      </c>
      <c r="AD98" s="5">
        <v>3</v>
      </c>
      <c r="AE98" s="5">
        <v>2015</v>
      </c>
      <c r="AF98" s="6">
        <v>223818</v>
      </c>
    </row>
    <row r="99" spans="1:32" x14ac:dyDescent="0.2">
      <c r="C99" s="35">
        <v>4.99</v>
      </c>
      <c r="H99" s="5">
        <v>1</v>
      </c>
      <c r="I99" s="5">
        <v>2009</v>
      </c>
      <c r="J99" s="6">
        <v>20</v>
      </c>
      <c r="L99" s="9"/>
      <c r="M99" s="9"/>
      <c r="N99" s="10"/>
      <c r="P99" s="5">
        <v>1</v>
      </c>
      <c r="Q99" s="5">
        <v>2011</v>
      </c>
      <c r="R99" s="6">
        <v>10</v>
      </c>
    </row>
    <row r="100" spans="1:32" x14ac:dyDescent="0.2">
      <c r="A100">
        <v>95</v>
      </c>
      <c r="B100" t="s">
        <v>99</v>
      </c>
      <c r="C100" s="35">
        <v>22.490000000000009</v>
      </c>
      <c r="L100" s="5">
        <v>3</v>
      </c>
      <c r="M100" s="5">
        <v>2010</v>
      </c>
      <c r="N100" s="6">
        <v>193396</v>
      </c>
      <c r="P100" s="5">
        <v>3</v>
      </c>
      <c r="Q100" s="5">
        <v>2011</v>
      </c>
      <c r="R100" s="6">
        <v>266444</v>
      </c>
      <c r="T100" s="5">
        <v>3</v>
      </c>
      <c r="U100" s="5">
        <v>2012</v>
      </c>
      <c r="V100" s="6">
        <v>127734</v>
      </c>
    </row>
    <row r="101" spans="1:32" x14ac:dyDescent="0.2">
      <c r="A101">
        <v>96</v>
      </c>
      <c r="B101" t="s">
        <v>100</v>
      </c>
      <c r="C101" s="35">
        <v>24.579999999999927</v>
      </c>
      <c r="T101" s="5">
        <v>3</v>
      </c>
      <c r="U101" s="5">
        <v>2012</v>
      </c>
      <c r="V101" s="6">
        <v>242423</v>
      </c>
      <c r="W101" s="5">
        <v>3</v>
      </c>
      <c r="X101" s="5">
        <v>2013</v>
      </c>
      <c r="Y101" s="6">
        <v>372076</v>
      </c>
    </row>
    <row r="102" spans="1:32" x14ac:dyDescent="0.2">
      <c r="A102">
        <v>97</v>
      </c>
      <c r="B102" t="s">
        <v>101</v>
      </c>
      <c r="C102" s="35">
        <v>22.910000000000082</v>
      </c>
      <c r="L102" s="5">
        <v>3</v>
      </c>
      <c r="M102" s="5">
        <v>2010</v>
      </c>
      <c r="N102" s="6">
        <v>83793</v>
      </c>
      <c r="T102" s="5">
        <v>3</v>
      </c>
      <c r="U102" s="5">
        <v>2012</v>
      </c>
      <c r="V102" s="6">
        <v>118961</v>
      </c>
      <c r="W102" s="5">
        <v>3</v>
      </c>
      <c r="X102" s="5">
        <v>2013</v>
      </c>
      <c r="Y102" s="6">
        <v>93957</v>
      </c>
      <c r="AD102" s="5">
        <v>3</v>
      </c>
      <c r="AE102" s="5">
        <v>2015</v>
      </c>
      <c r="AF102" s="6">
        <v>72944</v>
      </c>
    </row>
    <row r="103" spans="1:32" x14ac:dyDescent="0.2">
      <c r="A103">
        <v>98</v>
      </c>
      <c r="B103" t="s">
        <v>102</v>
      </c>
      <c r="C103" s="35">
        <v>31.430000000000064</v>
      </c>
      <c r="L103" s="5">
        <v>3</v>
      </c>
      <c r="M103" s="5">
        <v>2010</v>
      </c>
      <c r="N103" s="6">
        <v>194630</v>
      </c>
      <c r="P103" s="5">
        <v>3</v>
      </c>
      <c r="Q103" s="5">
        <v>2011</v>
      </c>
      <c r="R103" s="6">
        <v>150482</v>
      </c>
    </row>
    <row r="104" spans="1:32" x14ac:dyDescent="0.2">
      <c r="A104">
        <v>99</v>
      </c>
      <c r="B104" t="s">
        <v>103</v>
      </c>
      <c r="C104" s="35">
        <v>24.779999999999973</v>
      </c>
      <c r="H104" s="5">
        <v>3</v>
      </c>
      <c r="I104" s="5">
        <v>2009</v>
      </c>
      <c r="J104" s="6">
        <v>606902</v>
      </c>
      <c r="L104" s="5">
        <v>3</v>
      </c>
      <c r="M104" s="5">
        <v>2010</v>
      </c>
      <c r="N104" s="6">
        <v>233678</v>
      </c>
      <c r="P104" s="5">
        <v>1</v>
      </c>
      <c r="Q104" s="5">
        <v>2011</v>
      </c>
      <c r="R104" s="6">
        <v>5</v>
      </c>
    </row>
    <row r="105" spans="1:32" x14ac:dyDescent="0.2">
      <c r="C105" s="35">
        <v>24.78</v>
      </c>
      <c r="H105" s="9"/>
      <c r="I105" s="9"/>
      <c r="J105" s="10"/>
      <c r="K105" s="11"/>
      <c r="L105" s="9"/>
      <c r="M105" s="9"/>
      <c r="N105" s="10"/>
      <c r="P105" s="5">
        <v>3</v>
      </c>
      <c r="Q105" s="5">
        <v>2011</v>
      </c>
      <c r="R105" s="6">
        <v>110689</v>
      </c>
    </row>
    <row r="106" spans="1:32" x14ac:dyDescent="0.2">
      <c r="A106">
        <v>100</v>
      </c>
      <c r="B106" t="s">
        <v>104</v>
      </c>
      <c r="C106" s="35">
        <v>18.970000000000027</v>
      </c>
      <c r="D106" s="5">
        <v>3</v>
      </c>
      <c r="E106" s="5">
        <v>2008</v>
      </c>
      <c r="F106" s="6">
        <v>122739</v>
      </c>
      <c r="P106" s="5">
        <v>3</v>
      </c>
      <c r="Q106" s="5">
        <v>2011</v>
      </c>
      <c r="R106" s="6">
        <v>270665</v>
      </c>
      <c r="T106" s="5">
        <v>3</v>
      </c>
      <c r="U106" s="5">
        <v>2012</v>
      </c>
      <c r="V106" s="6">
        <v>103973</v>
      </c>
      <c r="Z106" s="22">
        <v>3</v>
      </c>
      <c r="AA106" s="22">
        <v>2014</v>
      </c>
      <c r="AB106" s="23">
        <v>314616</v>
      </c>
    </row>
    <row r="107" spans="1:32" x14ac:dyDescent="0.2">
      <c r="A107">
        <v>101</v>
      </c>
      <c r="B107" t="s">
        <v>105</v>
      </c>
      <c r="C107" s="35">
        <v>15.710000000000036</v>
      </c>
      <c r="D107" s="5">
        <v>3</v>
      </c>
      <c r="E107" s="5">
        <v>2008</v>
      </c>
      <c r="F107" s="6">
        <v>123831</v>
      </c>
      <c r="H107" s="5">
        <v>3</v>
      </c>
      <c r="I107" s="5">
        <v>2009</v>
      </c>
      <c r="J107" s="6">
        <v>318421</v>
      </c>
      <c r="L107" s="5">
        <v>3</v>
      </c>
      <c r="M107" s="5">
        <v>2010</v>
      </c>
      <c r="N107" s="6">
        <v>192209</v>
      </c>
      <c r="T107" s="5">
        <v>3</v>
      </c>
      <c r="U107" s="5">
        <v>2012</v>
      </c>
      <c r="V107" s="6">
        <v>72293</v>
      </c>
      <c r="W107" s="5">
        <v>3</v>
      </c>
      <c r="X107" s="5">
        <v>2013</v>
      </c>
      <c r="Y107" s="6">
        <v>564850</v>
      </c>
    </row>
    <row r="108" spans="1:32" x14ac:dyDescent="0.2">
      <c r="A108">
        <v>102</v>
      </c>
      <c r="B108" t="s">
        <v>106</v>
      </c>
      <c r="C108" s="35">
        <v>22.690000000000055</v>
      </c>
      <c r="D108" s="5">
        <v>3</v>
      </c>
      <c r="E108" s="5">
        <v>2008</v>
      </c>
      <c r="F108" s="6">
        <v>195103</v>
      </c>
      <c r="H108" s="5">
        <v>3</v>
      </c>
      <c r="I108" s="5">
        <v>2009</v>
      </c>
      <c r="J108" s="6">
        <v>110486</v>
      </c>
      <c r="L108" s="5">
        <v>3</v>
      </c>
      <c r="M108" s="5">
        <v>2010</v>
      </c>
      <c r="N108" s="6">
        <v>414115</v>
      </c>
      <c r="P108" s="5">
        <v>3</v>
      </c>
      <c r="Q108" s="5">
        <v>2011</v>
      </c>
      <c r="R108" s="6">
        <v>119190</v>
      </c>
    </row>
    <row r="109" spans="1:32" x14ac:dyDescent="0.2">
      <c r="A109">
        <v>103</v>
      </c>
      <c r="B109" t="s">
        <v>107</v>
      </c>
      <c r="C109" s="35">
        <v>9.0699999999999363</v>
      </c>
      <c r="D109" s="5">
        <v>3</v>
      </c>
      <c r="E109" s="5">
        <v>2008</v>
      </c>
      <c r="F109" s="6">
        <v>76627</v>
      </c>
      <c r="H109" s="5">
        <v>3</v>
      </c>
      <c r="I109" s="5">
        <v>2009</v>
      </c>
      <c r="J109" s="6">
        <v>491349</v>
      </c>
      <c r="L109" s="5">
        <v>3</v>
      </c>
      <c r="M109" s="5">
        <v>2010</v>
      </c>
      <c r="N109" s="6">
        <v>125675</v>
      </c>
      <c r="P109" s="5">
        <v>3</v>
      </c>
      <c r="Q109" s="5">
        <v>2011</v>
      </c>
      <c r="R109" s="6">
        <v>123306</v>
      </c>
      <c r="W109" s="5">
        <v>3</v>
      </c>
      <c r="X109" s="5">
        <v>2013</v>
      </c>
      <c r="Y109" s="6">
        <v>321429</v>
      </c>
    </row>
    <row r="110" spans="1:32" x14ac:dyDescent="0.2">
      <c r="C110" s="35">
        <v>9.07</v>
      </c>
      <c r="D110" s="9"/>
      <c r="E110" s="9"/>
      <c r="F110" s="10"/>
      <c r="H110" s="5">
        <v>1</v>
      </c>
      <c r="I110" s="5">
        <v>2009</v>
      </c>
      <c r="J110" s="6">
        <v>9</v>
      </c>
      <c r="L110" s="9"/>
      <c r="M110" s="9"/>
      <c r="N110" s="10"/>
    </row>
    <row r="111" spans="1:32" x14ac:dyDescent="0.2">
      <c r="A111">
        <v>104</v>
      </c>
      <c r="B111" t="s">
        <v>108</v>
      </c>
      <c r="C111" s="35">
        <v>5.5199999999999818</v>
      </c>
      <c r="D111" s="5">
        <v>3</v>
      </c>
      <c r="E111" s="5">
        <v>2008</v>
      </c>
      <c r="F111" s="6">
        <v>1777768</v>
      </c>
      <c r="H111" s="5">
        <v>3</v>
      </c>
      <c r="I111" s="5">
        <v>2009</v>
      </c>
      <c r="J111" s="6">
        <f>3727+44352+9150+5436+1175</f>
        <v>63840</v>
      </c>
      <c r="W111" s="5">
        <v>3</v>
      </c>
      <c r="X111" s="5">
        <v>2013</v>
      </c>
      <c r="Y111" s="6">
        <v>43195</v>
      </c>
      <c r="Z111" s="22">
        <v>3</v>
      </c>
      <c r="AA111" s="22">
        <v>2014</v>
      </c>
      <c r="AB111" s="23">
        <v>124016</v>
      </c>
    </row>
    <row r="112" spans="1:32" x14ac:dyDescent="0.2">
      <c r="A112">
        <v>105</v>
      </c>
      <c r="B112" t="s">
        <v>109</v>
      </c>
      <c r="C112" s="35">
        <v>19.240000000000009</v>
      </c>
      <c r="AD112" s="5">
        <v>3</v>
      </c>
      <c r="AE112" s="5">
        <v>2015</v>
      </c>
      <c r="AF112" s="6">
        <v>100976</v>
      </c>
    </row>
    <row r="113" spans="1:32" x14ac:dyDescent="0.2">
      <c r="A113">
        <v>106</v>
      </c>
      <c r="B113" t="s">
        <v>408</v>
      </c>
      <c r="C113" s="35">
        <v>17.240000000000009</v>
      </c>
      <c r="H113" s="5">
        <v>3</v>
      </c>
      <c r="I113" s="5">
        <v>2009</v>
      </c>
      <c r="J113" s="6">
        <v>226679</v>
      </c>
      <c r="L113" s="5">
        <v>3</v>
      </c>
      <c r="M113" s="5">
        <v>2010</v>
      </c>
      <c r="N113" s="6">
        <v>190322</v>
      </c>
      <c r="T113" s="5">
        <v>3</v>
      </c>
      <c r="U113" s="5">
        <v>2012</v>
      </c>
      <c r="V113" s="6">
        <v>125272</v>
      </c>
      <c r="W113" s="5">
        <v>3</v>
      </c>
      <c r="X113" s="5">
        <v>2013</v>
      </c>
      <c r="Y113" s="6">
        <v>196307</v>
      </c>
      <c r="AD113" s="36">
        <v>3</v>
      </c>
      <c r="AE113" s="36">
        <v>2015</v>
      </c>
      <c r="AF113" s="37">
        <f>65352+57757+46509+951231</f>
        <v>1120849</v>
      </c>
    </row>
    <row r="114" spans="1:32" x14ac:dyDescent="0.2">
      <c r="A114">
        <v>107</v>
      </c>
      <c r="B114" t="s">
        <v>110</v>
      </c>
      <c r="C114" s="35">
        <v>21.630000000000109</v>
      </c>
      <c r="D114" s="5">
        <v>3</v>
      </c>
      <c r="E114" s="5">
        <v>2008</v>
      </c>
      <c r="F114" s="6">
        <v>63161</v>
      </c>
      <c r="P114" s="5">
        <v>3</v>
      </c>
      <c r="Q114" s="5">
        <v>2011</v>
      </c>
      <c r="R114" s="6">
        <v>111209</v>
      </c>
      <c r="T114" s="5">
        <v>3</v>
      </c>
      <c r="U114" s="5">
        <v>2012</v>
      </c>
      <c r="V114" s="6">
        <v>114413</v>
      </c>
      <c r="W114" s="5">
        <v>3</v>
      </c>
      <c r="X114" s="5">
        <v>2013</v>
      </c>
      <c r="Y114" s="6">
        <v>65680</v>
      </c>
    </row>
    <row r="115" spans="1:32" x14ac:dyDescent="0.2">
      <c r="A115">
        <v>108</v>
      </c>
      <c r="B115" t="s">
        <v>111</v>
      </c>
      <c r="C115" s="35">
        <v>5</v>
      </c>
      <c r="P115" s="5">
        <v>2</v>
      </c>
      <c r="Q115" s="5">
        <v>2011</v>
      </c>
      <c r="R115" s="6">
        <v>114</v>
      </c>
    </row>
    <row r="116" spans="1:32" x14ac:dyDescent="0.2">
      <c r="A116">
        <v>109</v>
      </c>
      <c r="B116" t="s">
        <v>112</v>
      </c>
      <c r="C116" s="35">
        <v>20.210000000000036</v>
      </c>
      <c r="P116" s="5">
        <v>3</v>
      </c>
      <c r="Q116" s="5">
        <v>2011</v>
      </c>
      <c r="R116" s="6">
        <v>40479</v>
      </c>
      <c r="T116" s="5">
        <v>3</v>
      </c>
      <c r="U116" s="5">
        <v>2012</v>
      </c>
      <c r="V116" s="6">
        <v>37059</v>
      </c>
      <c r="Z116" s="22">
        <v>3</v>
      </c>
      <c r="AA116" s="22">
        <v>2014</v>
      </c>
      <c r="AB116" s="23">
        <v>49187</v>
      </c>
    </row>
    <row r="117" spans="1:32" x14ac:dyDescent="0.2">
      <c r="A117" s="24">
        <v>110</v>
      </c>
      <c r="B117" t="s">
        <v>113</v>
      </c>
      <c r="C117" s="35">
        <v>8.3199999999999363</v>
      </c>
      <c r="T117" s="5">
        <v>3</v>
      </c>
      <c r="U117" s="5">
        <v>2012</v>
      </c>
      <c r="V117" s="6">
        <v>178764</v>
      </c>
      <c r="W117" s="5">
        <v>3</v>
      </c>
      <c r="X117" s="5">
        <v>2013</v>
      </c>
      <c r="Y117" s="6">
        <v>227995</v>
      </c>
      <c r="Z117" s="22">
        <v>3</v>
      </c>
      <c r="AA117" s="22">
        <v>2014</v>
      </c>
      <c r="AB117" s="31">
        <v>2594094</v>
      </c>
      <c r="AD117" s="5">
        <v>3</v>
      </c>
      <c r="AE117" s="5">
        <v>2015</v>
      </c>
      <c r="AF117" s="6">
        <f>505848-300000</f>
        <v>205848</v>
      </c>
    </row>
    <row r="118" spans="1:32" x14ac:dyDescent="0.2">
      <c r="A118">
        <v>111</v>
      </c>
      <c r="B118" t="s">
        <v>114</v>
      </c>
      <c r="C118" s="35">
        <v>15.630000000000109</v>
      </c>
      <c r="L118" s="5">
        <v>3</v>
      </c>
      <c r="M118" s="5">
        <v>2010</v>
      </c>
      <c r="N118" s="6">
        <v>261699</v>
      </c>
      <c r="P118" s="5">
        <v>3</v>
      </c>
      <c r="Q118" s="5">
        <v>2011</v>
      </c>
      <c r="R118" s="6">
        <v>222477</v>
      </c>
    </row>
    <row r="119" spans="1:32" x14ac:dyDescent="0.2">
      <c r="A119">
        <v>112</v>
      </c>
      <c r="B119" t="s">
        <v>115</v>
      </c>
      <c r="C119" s="35">
        <v>5.0099999999999909</v>
      </c>
      <c r="D119" s="5">
        <v>3</v>
      </c>
      <c r="E119" s="5">
        <v>2008</v>
      </c>
      <c r="F119" s="6">
        <v>183909</v>
      </c>
      <c r="H119" s="5">
        <v>3</v>
      </c>
      <c r="I119" s="5">
        <v>2009</v>
      </c>
      <c r="J119" s="6">
        <v>286738</v>
      </c>
      <c r="L119" s="5">
        <v>3</v>
      </c>
      <c r="M119" s="5">
        <v>2010</v>
      </c>
      <c r="N119" s="6">
        <v>72517</v>
      </c>
      <c r="P119" s="5">
        <v>3</v>
      </c>
      <c r="Q119" s="5">
        <v>2011</v>
      </c>
      <c r="R119" s="6">
        <v>260580</v>
      </c>
      <c r="T119" s="5">
        <v>3</v>
      </c>
      <c r="U119" s="5">
        <v>2012</v>
      </c>
      <c r="V119" s="6">
        <v>179059</v>
      </c>
      <c r="Z119" s="22">
        <v>3</v>
      </c>
      <c r="AA119" s="22">
        <v>2014</v>
      </c>
      <c r="AB119" s="23">
        <v>85440</v>
      </c>
      <c r="AD119" s="5">
        <v>3</v>
      </c>
      <c r="AE119" s="5">
        <v>2015</v>
      </c>
      <c r="AF119" s="6">
        <v>257545</v>
      </c>
    </row>
    <row r="120" spans="1:32" x14ac:dyDescent="0.2">
      <c r="A120">
        <v>113</v>
      </c>
      <c r="B120" t="s">
        <v>360</v>
      </c>
      <c r="C120" s="35">
        <v>17.289999999999964</v>
      </c>
      <c r="D120" s="5">
        <v>3</v>
      </c>
      <c r="E120" s="5">
        <v>2008</v>
      </c>
      <c r="F120" s="6">
        <v>181661</v>
      </c>
      <c r="H120" s="5">
        <v>3</v>
      </c>
      <c r="I120" s="5">
        <v>2009</v>
      </c>
      <c r="J120" s="6">
        <v>1281458</v>
      </c>
      <c r="L120" s="5">
        <v>3</v>
      </c>
      <c r="M120" s="5">
        <v>2010</v>
      </c>
      <c r="N120" s="6">
        <v>263272</v>
      </c>
      <c r="T120" s="5">
        <v>3</v>
      </c>
      <c r="U120" s="5">
        <v>2012</v>
      </c>
      <c r="V120" s="6">
        <v>106993</v>
      </c>
      <c r="AD120" s="5">
        <v>3</v>
      </c>
      <c r="AE120" s="5">
        <v>2015</v>
      </c>
      <c r="AF120" s="6">
        <v>871960</v>
      </c>
    </row>
    <row r="121" spans="1:32" x14ac:dyDescent="0.2">
      <c r="A121">
        <v>114</v>
      </c>
      <c r="B121" t="s">
        <v>116</v>
      </c>
      <c r="C121" s="35">
        <v>4.5699999999999363</v>
      </c>
      <c r="D121" s="5">
        <v>3</v>
      </c>
      <c r="E121" s="5">
        <v>2008</v>
      </c>
      <c r="F121" s="6">
        <v>90739</v>
      </c>
      <c r="H121" s="5">
        <v>3</v>
      </c>
      <c r="I121" s="5">
        <v>2009</v>
      </c>
      <c r="J121" s="6">
        <v>60449</v>
      </c>
      <c r="P121" s="5">
        <v>3</v>
      </c>
      <c r="Q121" s="5">
        <v>2011</v>
      </c>
      <c r="R121" s="6">
        <v>50861</v>
      </c>
      <c r="W121" s="5">
        <v>3</v>
      </c>
      <c r="X121" s="5">
        <v>2013</v>
      </c>
      <c r="Y121" s="6">
        <v>78718</v>
      </c>
      <c r="Z121" s="22">
        <v>3</v>
      </c>
      <c r="AA121" s="22">
        <v>2014</v>
      </c>
      <c r="AB121" s="23">
        <v>146839</v>
      </c>
      <c r="AD121" s="5">
        <v>3</v>
      </c>
      <c r="AE121" s="5">
        <v>2015</v>
      </c>
      <c r="AF121" s="6">
        <v>102122</v>
      </c>
    </row>
    <row r="122" spans="1:32" x14ac:dyDescent="0.2">
      <c r="C122" s="35">
        <v>4.57</v>
      </c>
      <c r="D122" s="5"/>
      <c r="E122" s="5"/>
      <c r="F122" s="6"/>
      <c r="H122" s="5"/>
      <c r="I122" s="5"/>
      <c r="J122" s="6"/>
      <c r="P122" s="5"/>
      <c r="Q122" s="5"/>
      <c r="R122" s="6"/>
      <c r="W122" s="5"/>
      <c r="X122" s="5"/>
      <c r="Y122" s="6"/>
      <c r="Z122" s="22">
        <v>2</v>
      </c>
      <c r="AA122" s="22">
        <v>2014</v>
      </c>
      <c r="AB122" s="23">
        <v>31</v>
      </c>
    </row>
    <row r="123" spans="1:32" x14ac:dyDescent="0.2">
      <c r="A123">
        <v>115</v>
      </c>
      <c r="B123" t="s">
        <v>117</v>
      </c>
      <c r="C123" s="35">
        <v>21.160000000000082</v>
      </c>
      <c r="H123" s="5">
        <v>3</v>
      </c>
      <c r="I123" s="5">
        <v>2009</v>
      </c>
      <c r="J123" s="6">
        <v>148748</v>
      </c>
    </row>
    <row r="124" spans="1:32" x14ac:dyDescent="0.2">
      <c r="A124">
        <v>116</v>
      </c>
      <c r="B124" t="s">
        <v>118</v>
      </c>
      <c r="C124" s="35">
        <v>18.700000000000045</v>
      </c>
      <c r="H124" s="5">
        <v>3</v>
      </c>
      <c r="I124" s="5">
        <v>2009</v>
      </c>
      <c r="J124" s="6">
        <v>578482</v>
      </c>
      <c r="L124" s="5">
        <v>3</v>
      </c>
      <c r="M124" s="5">
        <v>2010</v>
      </c>
      <c r="N124" s="6">
        <v>183970</v>
      </c>
      <c r="AD124" s="5">
        <v>3</v>
      </c>
      <c r="AE124" s="5">
        <v>2015</v>
      </c>
      <c r="AF124" s="6">
        <v>199716</v>
      </c>
    </row>
    <row r="125" spans="1:32" x14ac:dyDescent="0.2">
      <c r="A125">
        <v>117</v>
      </c>
      <c r="B125" t="s">
        <v>119</v>
      </c>
      <c r="C125" s="35">
        <v>19.269999999999982</v>
      </c>
      <c r="D125" s="5">
        <v>3</v>
      </c>
      <c r="E125" s="5">
        <v>2008</v>
      </c>
      <c r="F125" s="6">
        <v>115067</v>
      </c>
      <c r="L125" s="5">
        <v>3</v>
      </c>
      <c r="M125" s="5">
        <v>2010</v>
      </c>
      <c r="N125" s="6">
        <v>159360</v>
      </c>
      <c r="P125" s="5">
        <v>3</v>
      </c>
      <c r="Q125" s="5">
        <v>2011</v>
      </c>
      <c r="R125" s="6">
        <v>75224</v>
      </c>
      <c r="W125" s="5">
        <v>3</v>
      </c>
      <c r="X125" s="5">
        <v>2013</v>
      </c>
      <c r="Y125" s="6">
        <v>280659</v>
      </c>
      <c r="Z125" s="22">
        <v>3</v>
      </c>
      <c r="AA125" s="22">
        <v>2014</v>
      </c>
      <c r="AB125" s="23">
        <v>217957</v>
      </c>
      <c r="AD125" s="5">
        <v>3</v>
      </c>
      <c r="AE125" s="5">
        <v>2015</v>
      </c>
      <c r="AF125" s="6">
        <v>83362</v>
      </c>
    </row>
    <row r="126" spans="1:32" x14ac:dyDescent="0.2">
      <c r="A126">
        <v>118</v>
      </c>
      <c r="B126" t="s">
        <v>120</v>
      </c>
      <c r="C126" s="35">
        <v>22.539999999999964</v>
      </c>
      <c r="L126" s="5">
        <v>3</v>
      </c>
      <c r="M126" s="5">
        <v>2010</v>
      </c>
      <c r="N126" s="6">
        <v>99023</v>
      </c>
      <c r="P126" s="5">
        <v>3</v>
      </c>
      <c r="Q126" s="5">
        <v>2011</v>
      </c>
      <c r="R126" s="6">
        <v>169274</v>
      </c>
      <c r="Z126" s="22">
        <v>3</v>
      </c>
      <c r="AA126" s="22">
        <v>2014</v>
      </c>
      <c r="AB126" s="23">
        <v>65510</v>
      </c>
    </row>
    <row r="127" spans="1:32" x14ac:dyDescent="0.2">
      <c r="A127">
        <v>119</v>
      </c>
      <c r="B127" t="s">
        <v>121</v>
      </c>
      <c r="C127" s="35">
        <v>3</v>
      </c>
      <c r="W127" s="5">
        <v>2</v>
      </c>
      <c r="X127" s="5">
        <v>2013</v>
      </c>
      <c r="Y127" s="6">
        <v>54</v>
      </c>
    </row>
    <row r="128" spans="1:32" x14ac:dyDescent="0.2">
      <c r="A128">
        <v>120</v>
      </c>
      <c r="B128" t="s">
        <v>122</v>
      </c>
      <c r="C128" s="35">
        <v>8.9400000000000546</v>
      </c>
      <c r="L128" s="5">
        <v>3</v>
      </c>
      <c r="M128" s="5">
        <v>2010</v>
      </c>
      <c r="N128" s="6">
        <v>112897</v>
      </c>
    </row>
    <row r="129" spans="1:32" x14ac:dyDescent="0.2">
      <c r="A129">
        <v>121</v>
      </c>
      <c r="B129" t="s">
        <v>123</v>
      </c>
      <c r="C129" s="35">
        <v>29.519999999999982</v>
      </c>
      <c r="L129" s="5">
        <v>3</v>
      </c>
      <c r="M129" s="5">
        <v>2010</v>
      </c>
      <c r="N129" s="6">
        <v>93406</v>
      </c>
    </row>
    <row r="130" spans="1:32" x14ac:dyDescent="0.2">
      <c r="A130">
        <v>122</v>
      </c>
      <c r="B130" t="s">
        <v>361</v>
      </c>
      <c r="C130" s="35">
        <v>2.6600000000000819</v>
      </c>
      <c r="L130" s="5">
        <v>3</v>
      </c>
      <c r="M130" s="5">
        <v>2010</v>
      </c>
      <c r="N130" s="6">
        <v>87004</v>
      </c>
      <c r="W130" s="5">
        <v>2</v>
      </c>
      <c r="X130" s="5">
        <v>2013</v>
      </c>
      <c r="Y130" s="6">
        <v>99</v>
      </c>
    </row>
    <row r="131" spans="1:32" x14ac:dyDescent="0.2">
      <c r="A131">
        <v>123</v>
      </c>
      <c r="B131" t="s">
        <v>124</v>
      </c>
      <c r="C131" s="35">
        <v>31.079999999999927</v>
      </c>
      <c r="H131" s="5">
        <v>3</v>
      </c>
      <c r="I131" s="5">
        <v>2009</v>
      </c>
      <c r="J131" s="6">
        <v>58919</v>
      </c>
      <c r="P131" s="5">
        <v>3</v>
      </c>
      <c r="Q131" s="5">
        <v>2011</v>
      </c>
      <c r="R131" s="6">
        <v>120952</v>
      </c>
    </row>
    <row r="132" spans="1:32" x14ac:dyDescent="0.2">
      <c r="A132">
        <v>124</v>
      </c>
      <c r="B132" t="s">
        <v>125</v>
      </c>
      <c r="C132" s="35">
        <v>8</v>
      </c>
    </row>
    <row r="133" spans="1:32" x14ac:dyDescent="0.2">
      <c r="A133">
        <v>125</v>
      </c>
      <c r="B133" s="26" t="s">
        <v>387</v>
      </c>
      <c r="C133" s="35">
        <v>9.4900000000000091</v>
      </c>
      <c r="D133" s="12">
        <v>3</v>
      </c>
      <c r="E133" s="12">
        <v>2008</v>
      </c>
      <c r="F133" s="13">
        <v>170613</v>
      </c>
      <c r="H133" s="12">
        <v>3</v>
      </c>
      <c r="I133" s="12">
        <v>2009</v>
      </c>
      <c r="J133" s="13">
        <v>260230</v>
      </c>
      <c r="L133" s="12">
        <v>3</v>
      </c>
      <c r="M133" s="12">
        <v>2010</v>
      </c>
      <c r="N133" s="13">
        <v>69272</v>
      </c>
      <c r="P133" s="12">
        <v>3</v>
      </c>
      <c r="Q133" s="12">
        <v>2011</v>
      </c>
      <c r="R133" s="13">
        <v>64195</v>
      </c>
      <c r="AD133" s="5">
        <v>3</v>
      </c>
      <c r="AE133" s="5">
        <v>2015</v>
      </c>
      <c r="AF133" s="6">
        <v>546407</v>
      </c>
    </row>
    <row r="134" spans="1:32" x14ac:dyDescent="0.2">
      <c r="C134" s="35">
        <v>9.49</v>
      </c>
      <c r="D134" s="9"/>
      <c r="E134" s="9"/>
      <c r="F134" s="10"/>
      <c r="G134" s="11"/>
      <c r="H134" s="9"/>
      <c r="I134" s="9"/>
      <c r="J134" s="10"/>
      <c r="L134" s="12">
        <v>1</v>
      </c>
      <c r="M134" s="12">
        <v>2010</v>
      </c>
      <c r="N134" s="13">
        <v>-12</v>
      </c>
    </row>
    <row r="135" spans="1:32" x14ac:dyDescent="0.2">
      <c r="A135">
        <v>126</v>
      </c>
      <c r="B135" t="s">
        <v>126</v>
      </c>
      <c r="C135" s="35">
        <v>1.5399999999999636</v>
      </c>
      <c r="D135" s="5">
        <v>3</v>
      </c>
      <c r="E135" s="5">
        <v>2008</v>
      </c>
      <c r="F135" s="6">
        <v>87435</v>
      </c>
      <c r="H135" s="5">
        <v>3</v>
      </c>
      <c r="I135" s="5">
        <v>2009</v>
      </c>
      <c r="J135" s="6">
        <v>236497</v>
      </c>
      <c r="L135" s="5">
        <v>3</v>
      </c>
      <c r="M135" s="5">
        <v>2010</v>
      </c>
      <c r="N135" s="6">
        <v>111329</v>
      </c>
      <c r="P135" s="5">
        <v>3</v>
      </c>
      <c r="Q135" s="5">
        <v>2011</v>
      </c>
      <c r="R135" s="6">
        <v>192306</v>
      </c>
      <c r="T135" s="5">
        <v>3</v>
      </c>
      <c r="U135" s="5">
        <v>2012</v>
      </c>
      <c r="V135" s="6">
        <v>1837407</v>
      </c>
      <c r="W135" s="5">
        <v>3</v>
      </c>
      <c r="X135" s="5">
        <v>2013</v>
      </c>
      <c r="Y135" s="6">
        <v>445589</v>
      </c>
      <c r="Z135" s="22">
        <v>3</v>
      </c>
      <c r="AA135" s="22">
        <v>2014</v>
      </c>
      <c r="AB135" s="23">
        <v>112030</v>
      </c>
      <c r="AD135" s="5">
        <v>3</v>
      </c>
      <c r="AE135" s="5">
        <v>2015</v>
      </c>
      <c r="AF135" s="6">
        <v>100394</v>
      </c>
    </row>
    <row r="136" spans="1:32" x14ac:dyDescent="0.2">
      <c r="A136">
        <v>127</v>
      </c>
      <c r="B136" t="s">
        <v>127</v>
      </c>
      <c r="C136" s="35">
        <v>20.910000000000082</v>
      </c>
      <c r="D136" s="5">
        <v>3</v>
      </c>
      <c r="E136" s="5">
        <v>2008</v>
      </c>
      <c r="F136" s="6">
        <v>263610</v>
      </c>
      <c r="H136" s="5">
        <v>3</v>
      </c>
      <c r="I136" s="5">
        <v>2009</v>
      </c>
      <c r="J136" s="6">
        <v>111277</v>
      </c>
      <c r="P136" s="5">
        <v>3</v>
      </c>
      <c r="Q136" s="5">
        <v>2011</v>
      </c>
      <c r="R136" s="6">
        <v>127786</v>
      </c>
      <c r="T136" s="5">
        <v>3</v>
      </c>
      <c r="U136" s="5">
        <v>2012</v>
      </c>
      <c r="V136" s="6">
        <v>221135</v>
      </c>
      <c r="AB136" s="29"/>
    </row>
    <row r="137" spans="1:32" x14ac:dyDescent="0.2">
      <c r="A137">
        <v>128</v>
      </c>
      <c r="B137" t="s">
        <v>128</v>
      </c>
      <c r="C137" s="35">
        <v>2.4000000000000909</v>
      </c>
      <c r="D137" s="5">
        <v>3</v>
      </c>
      <c r="E137" s="5">
        <v>2008</v>
      </c>
      <c r="F137" s="6">
        <v>194977</v>
      </c>
      <c r="H137" s="5">
        <v>3</v>
      </c>
      <c r="I137" s="5">
        <v>2009</v>
      </c>
      <c r="J137" s="6">
        <v>105396</v>
      </c>
      <c r="L137" s="5">
        <v>3</v>
      </c>
      <c r="M137" s="5">
        <v>2010</v>
      </c>
      <c r="N137" s="6">
        <v>59207</v>
      </c>
      <c r="T137" s="5">
        <v>3</v>
      </c>
      <c r="U137" s="5">
        <v>2012</v>
      </c>
      <c r="V137" s="6">
        <f>1946457-1817965</f>
        <v>128492</v>
      </c>
      <c r="W137" s="5">
        <v>3</v>
      </c>
      <c r="X137" s="5">
        <v>2013</v>
      </c>
      <c r="Y137" s="6">
        <v>78388</v>
      </c>
      <c r="Z137" s="22">
        <v>3</v>
      </c>
      <c r="AA137" s="22">
        <v>2014</v>
      </c>
      <c r="AB137" s="23">
        <v>139377</v>
      </c>
      <c r="AD137" s="5">
        <v>3</v>
      </c>
      <c r="AE137" s="5">
        <v>2015</v>
      </c>
      <c r="AF137" s="6">
        <v>89270</v>
      </c>
    </row>
    <row r="138" spans="1:32" x14ac:dyDescent="0.2">
      <c r="C138" s="35">
        <v>2.4</v>
      </c>
      <c r="D138" s="5"/>
      <c r="E138" s="5"/>
      <c r="F138" s="6"/>
      <c r="H138" s="5"/>
      <c r="I138" s="5"/>
      <c r="J138" s="6"/>
      <c r="L138" s="5"/>
      <c r="M138" s="5"/>
      <c r="N138" s="6"/>
      <c r="T138" s="5">
        <v>2</v>
      </c>
      <c r="U138" s="5">
        <v>2012</v>
      </c>
      <c r="V138" s="6">
        <v>15</v>
      </c>
    </row>
    <row r="139" spans="1:32" x14ac:dyDescent="0.2">
      <c r="A139">
        <v>129</v>
      </c>
      <c r="B139" t="s">
        <v>129</v>
      </c>
      <c r="C139" s="35">
        <v>6.1199999999998909</v>
      </c>
      <c r="L139" s="5">
        <v>3</v>
      </c>
      <c r="M139" s="5">
        <v>2010</v>
      </c>
      <c r="N139" s="6">
        <v>197035</v>
      </c>
      <c r="P139" s="5">
        <v>3</v>
      </c>
      <c r="Q139" s="5">
        <v>2011</v>
      </c>
      <c r="R139" s="6">
        <v>78081</v>
      </c>
      <c r="T139" s="5">
        <v>3</v>
      </c>
      <c r="U139" s="5">
        <v>2012</v>
      </c>
      <c r="V139" s="6">
        <v>189376</v>
      </c>
      <c r="W139" s="5">
        <v>3</v>
      </c>
      <c r="X139" s="5">
        <v>2013</v>
      </c>
      <c r="Y139" s="6">
        <v>85924</v>
      </c>
      <c r="Z139" s="22">
        <v>3</v>
      </c>
      <c r="AA139" s="22">
        <v>2014</v>
      </c>
      <c r="AB139" s="23">
        <v>59606</v>
      </c>
      <c r="AD139" s="5">
        <v>3</v>
      </c>
      <c r="AE139" s="5">
        <v>2015</v>
      </c>
      <c r="AF139" s="6">
        <v>62745</v>
      </c>
    </row>
    <row r="140" spans="1:32" x14ac:dyDescent="0.2">
      <c r="A140">
        <v>130</v>
      </c>
      <c r="B140" t="s">
        <v>130</v>
      </c>
      <c r="C140" s="35">
        <v>18.470000000000027</v>
      </c>
      <c r="H140" s="5">
        <v>3</v>
      </c>
      <c r="I140" s="5">
        <v>2009</v>
      </c>
      <c r="J140" s="6">
        <v>74034</v>
      </c>
      <c r="P140" s="5">
        <v>3</v>
      </c>
      <c r="Q140" s="5">
        <v>2011</v>
      </c>
      <c r="R140" s="6">
        <v>56793</v>
      </c>
      <c r="W140" s="5">
        <v>3</v>
      </c>
      <c r="X140" s="5">
        <v>2013</v>
      </c>
      <c r="Y140" s="6">
        <v>58773</v>
      </c>
      <c r="Z140" s="22">
        <v>3</v>
      </c>
      <c r="AA140" s="22">
        <v>2014</v>
      </c>
      <c r="AB140" s="23">
        <v>105347</v>
      </c>
    </row>
    <row r="141" spans="1:32" x14ac:dyDescent="0.2">
      <c r="A141">
        <v>131</v>
      </c>
      <c r="B141" t="s">
        <v>131</v>
      </c>
      <c r="C141" s="35">
        <v>21.269999999999982</v>
      </c>
    </row>
    <row r="142" spans="1:32" x14ac:dyDescent="0.2">
      <c r="A142">
        <v>132</v>
      </c>
      <c r="B142" t="s">
        <v>132</v>
      </c>
      <c r="C142" s="35">
        <v>5.0199999999999818</v>
      </c>
      <c r="H142" s="5">
        <v>3</v>
      </c>
      <c r="I142" s="5">
        <v>2009</v>
      </c>
      <c r="J142" s="6">
        <v>47821</v>
      </c>
      <c r="L142" s="5">
        <v>3</v>
      </c>
      <c r="M142" s="5">
        <v>2010</v>
      </c>
      <c r="N142" s="6">
        <v>254695</v>
      </c>
      <c r="P142" s="5">
        <v>3</v>
      </c>
      <c r="Q142" s="5">
        <v>2011</v>
      </c>
      <c r="R142" s="6">
        <v>52557</v>
      </c>
      <c r="T142" s="5">
        <v>3</v>
      </c>
      <c r="U142" s="5">
        <v>2012</v>
      </c>
      <c r="V142" s="6">
        <v>252624</v>
      </c>
      <c r="W142" s="5">
        <v>3</v>
      </c>
      <c r="X142" s="5">
        <v>2013</v>
      </c>
      <c r="Y142" s="6">
        <v>163908</v>
      </c>
      <c r="Z142" s="22">
        <v>3</v>
      </c>
      <c r="AA142" s="22">
        <v>2014</v>
      </c>
      <c r="AB142" s="23">
        <v>104429</v>
      </c>
      <c r="AD142" s="5">
        <v>3</v>
      </c>
      <c r="AE142" s="5">
        <v>2015</v>
      </c>
      <c r="AF142" s="6">
        <v>45375</v>
      </c>
    </row>
    <row r="143" spans="1:32" x14ac:dyDescent="0.2">
      <c r="A143">
        <v>133</v>
      </c>
      <c r="B143" t="s">
        <v>133</v>
      </c>
      <c r="C143" s="35">
        <v>24.650000000000091</v>
      </c>
      <c r="D143" s="5">
        <v>3</v>
      </c>
      <c r="E143" s="5">
        <v>2008</v>
      </c>
      <c r="F143" s="6">
        <v>67490</v>
      </c>
      <c r="P143" s="5">
        <v>3</v>
      </c>
      <c r="Q143" s="5">
        <v>2011</v>
      </c>
      <c r="R143" s="6">
        <v>61105</v>
      </c>
    </row>
    <row r="144" spans="1:32" x14ac:dyDescent="0.2">
      <c r="A144">
        <v>134</v>
      </c>
      <c r="B144" t="s">
        <v>362</v>
      </c>
      <c r="C144" s="35">
        <v>3</v>
      </c>
      <c r="W144" s="5">
        <v>2</v>
      </c>
      <c r="X144" s="5">
        <v>2013</v>
      </c>
      <c r="Y144" s="6">
        <v>83</v>
      </c>
    </row>
    <row r="145" spans="1:32" x14ac:dyDescent="0.2">
      <c r="A145">
        <v>135</v>
      </c>
      <c r="B145" t="s">
        <v>134</v>
      </c>
      <c r="C145" s="35">
        <v>1.6800000000000637</v>
      </c>
      <c r="D145" s="5">
        <v>3</v>
      </c>
      <c r="E145" s="5">
        <v>2008</v>
      </c>
      <c r="F145" s="6">
        <v>1218115</v>
      </c>
      <c r="H145" s="5">
        <v>3</v>
      </c>
      <c r="I145" s="5">
        <v>2009</v>
      </c>
      <c r="J145" s="6">
        <f>384558+2125000+158139-15000</f>
        <v>2652697</v>
      </c>
      <c r="L145" s="5">
        <v>3</v>
      </c>
      <c r="M145" s="5">
        <v>2010</v>
      </c>
      <c r="N145" s="6">
        <f>291035-11800</f>
        <v>279235</v>
      </c>
      <c r="P145" s="5">
        <v>3</v>
      </c>
      <c r="Q145" s="5">
        <v>2011</v>
      </c>
      <c r="R145" s="6">
        <v>438711</v>
      </c>
      <c r="T145" s="5">
        <v>3</v>
      </c>
      <c r="U145" s="5">
        <v>2012</v>
      </c>
      <c r="V145" s="6">
        <v>107344</v>
      </c>
      <c r="W145" s="20">
        <v>2</v>
      </c>
      <c r="X145" s="20">
        <v>2013</v>
      </c>
      <c r="Y145" s="19">
        <v>48</v>
      </c>
      <c r="Z145" s="22">
        <v>2</v>
      </c>
      <c r="AA145" s="22">
        <v>2014</v>
      </c>
      <c r="AB145" s="22">
        <v>43</v>
      </c>
      <c r="AD145" s="38">
        <v>2</v>
      </c>
      <c r="AE145" s="38">
        <v>2015</v>
      </c>
      <c r="AF145" s="38">
        <f>16+21+15+12</f>
        <v>64</v>
      </c>
    </row>
    <row r="146" spans="1:32" x14ac:dyDescent="0.2">
      <c r="C146" s="35">
        <v>1.68</v>
      </c>
      <c r="D146" s="5"/>
      <c r="E146" s="5"/>
      <c r="F146" s="6"/>
      <c r="H146" s="5"/>
      <c r="I146" s="5"/>
      <c r="J146" s="6"/>
      <c r="L146" s="5"/>
      <c r="M146" s="5"/>
      <c r="N146" s="6"/>
      <c r="P146" s="5"/>
      <c r="Q146" s="5"/>
      <c r="R146" s="6"/>
      <c r="T146" s="5"/>
      <c r="U146" s="5"/>
      <c r="V146" s="6"/>
      <c r="W146" s="20">
        <v>3</v>
      </c>
      <c r="X146" s="20">
        <v>2013</v>
      </c>
      <c r="Y146" s="19">
        <v>625260</v>
      </c>
      <c r="AD146" s="38">
        <v>3</v>
      </c>
      <c r="AE146" s="38">
        <v>2015</v>
      </c>
      <c r="AF146" s="37">
        <v>137342</v>
      </c>
    </row>
    <row r="147" spans="1:32" x14ac:dyDescent="0.2">
      <c r="C147" s="35">
        <v>1.68</v>
      </c>
      <c r="D147" s="5"/>
      <c r="E147" s="5"/>
      <c r="F147" s="6"/>
      <c r="H147" s="5"/>
      <c r="I147" s="5"/>
      <c r="J147" s="6"/>
      <c r="L147" s="5"/>
      <c r="M147" s="5"/>
      <c r="N147" s="6"/>
      <c r="P147" s="5"/>
      <c r="Q147" s="5"/>
      <c r="R147" s="6"/>
      <c r="T147" s="5"/>
      <c r="U147" s="5"/>
      <c r="V147" s="6"/>
      <c r="W147" s="20"/>
      <c r="X147" s="20"/>
      <c r="Y147" s="19"/>
      <c r="AD147" s="38">
        <v>1</v>
      </c>
      <c r="AE147" s="38">
        <v>2015</v>
      </c>
      <c r="AF147" s="39">
        <v>-20</v>
      </c>
    </row>
    <row r="148" spans="1:32" x14ac:dyDescent="0.2">
      <c r="A148">
        <v>136</v>
      </c>
      <c r="B148" t="s">
        <v>135</v>
      </c>
      <c r="C148" s="35">
        <v>5.6900000000000546</v>
      </c>
      <c r="H148" s="5">
        <v>3</v>
      </c>
      <c r="I148" s="5">
        <v>2009</v>
      </c>
      <c r="J148" s="6">
        <v>45542</v>
      </c>
      <c r="L148" s="5">
        <v>3</v>
      </c>
      <c r="M148" s="5">
        <v>2010</v>
      </c>
      <c r="N148" s="6">
        <v>76797</v>
      </c>
      <c r="P148" s="5">
        <v>3</v>
      </c>
      <c r="Q148" s="5">
        <v>2011</v>
      </c>
      <c r="R148" s="6">
        <v>37412</v>
      </c>
      <c r="T148" s="5">
        <v>3</v>
      </c>
      <c r="U148" s="5">
        <v>2012</v>
      </c>
      <c r="V148" s="6">
        <v>184747</v>
      </c>
      <c r="Z148" s="22">
        <v>3</v>
      </c>
      <c r="AA148" s="22">
        <v>2014</v>
      </c>
      <c r="AB148" s="23">
        <v>13653</v>
      </c>
    </row>
    <row r="149" spans="1:32" x14ac:dyDescent="0.2">
      <c r="A149">
        <v>137</v>
      </c>
      <c r="B149" t="s">
        <v>136</v>
      </c>
      <c r="C149" s="35">
        <v>12.259999999999991</v>
      </c>
    </row>
    <row r="150" spans="1:32" x14ac:dyDescent="0.2">
      <c r="A150">
        <v>138</v>
      </c>
      <c r="B150" t="s">
        <v>137</v>
      </c>
      <c r="C150" s="35">
        <v>1</v>
      </c>
      <c r="D150" s="5">
        <v>3</v>
      </c>
      <c r="E150" s="5">
        <v>2008</v>
      </c>
      <c r="F150" s="6">
        <v>218438</v>
      </c>
      <c r="T150" s="5">
        <v>3</v>
      </c>
      <c r="U150" s="5">
        <v>2012</v>
      </c>
      <c r="V150" s="6">
        <f>87182+11392+551+1316+103786+14237+137482</f>
        <v>355946</v>
      </c>
      <c r="W150" s="20">
        <v>1</v>
      </c>
      <c r="X150" s="20">
        <v>2013</v>
      </c>
      <c r="Y150" s="19">
        <v>-4</v>
      </c>
      <c r="Z150" s="22">
        <v>3</v>
      </c>
      <c r="AA150" s="22">
        <v>2014</v>
      </c>
      <c r="AB150" s="23">
        <v>155027</v>
      </c>
      <c r="AD150" s="5">
        <v>3</v>
      </c>
      <c r="AE150" s="5">
        <v>2015</v>
      </c>
      <c r="AF150" s="6">
        <v>864082</v>
      </c>
    </row>
    <row r="151" spans="1:32" x14ac:dyDescent="0.2">
      <c r="C151" s="35">
        <v>1</v>
      </c>
      <c r="D151" s="5"/>
      <c r="E151" s="5"/>
      <c r="F151" s="6"/>
      <c r="T151" s="5"/>
      <c r="U151" s="5"/>
      <c r="V151" s="6"/>
      <c r="W151" s="20">
        <v>3</v>
      </c>
      <c r="X151" s="20">
        <v>2013</v>
      </c>
      <c r="Y151" s="19">
        <v>1967434</v>
      </c>
    </row>
    <row r="152" spans="1:32" x14ac:dyDescent="0.2">
      <c r="A152">
        <v>139</v>
      </c>
      <c r="B152" t="s">
        <v>138</v>
      </c>
      <c r="C152" s="35">
        <v>24.519999999999982</v>
      </c>
      <c r="T152" s="5">
        <v>3</v>
      </c>
      <c r="U152" s="5">
        <v>2012</v>
      </c>
      <c r="V152" s="6">
        <v>43841</v>
      </c>
    </row>
    <row r="153" spans="1:32" x14ac:dyDescent="0.2">
      <c r="A153">
        <v>140</v>
      </c>
      <c r="B153" t="s">
        <v>139</v>
      </c>
      <c r="C153" s="35">
        <v>4.8199999999999363</v>
      </c>
      <c r="D153" s="12">
        <v>3</v>
      </c>
      <c r="E153" s="12">
        <v>2008</v>
      </c>
      <c r="F153" s="13">
        <v>88969</v>
      </c>
      <c r="H153" s="12">
        <v>3</v>
      </c>
      <c r="I153" s="12">
        <v>2009</v>
      </c>
      <c r="J153" s="13">
        <v>140762</v>
      </c>
      <c r="L153" s="12">
        <v>3</v>
      </c>
      <c r="M153" s="12">
        <v>2010</v>
      </c>
      <c r="N153" s="13">
        <v>144195</v>
      </c>
      <c r="P153" s="12">
        <v>3</v>
      </c>
      <c r="Q153" s="14">
        <v>2011</v>
      </c>
      <c r="R153" s="13">
        <v>47005</v>
      </c>
      <c r="W153" s="5">
        <v>3</v>
      </c>
      <c r="X153" s="5">
        <v>2013</v>
      </c>
      <c r="Y153" s="6">
        <v>77174</v>
      </c>
    </row>
    <row r="154" spans="1:32" x14ac:dyDescent="0.2">
      <c r="C154" s="35">
        <v>4.82</v>
      </c>
      <c r="D154" s="9"/>
      <c r="E154" s="9"/>
      <c r="F154" s="10"/>
      <c r="G154" s="11"/>
      <c r="H154" s="9"/>
      <c r="I154" s="9"/>
      <c r="J154" s="10"/>
      <c r="L154" s="12">
        <v>1</v>
      </c>
      <c r="M154" s="14">
        <v>2010</v>
      </c>
      <c r="N154" s="13">
        <v>-10</v>
      </c>
    </row>
    <row r="155" spans="1:32" x14ac:dyDescent="0.2">
      <c r="A155">
        <v>141</v>
      </c>
      <c r="B155" t="s">
        <v>140</v>
      </c>
      <c r="C155" s="35">
        <v>20</v>
      </c>
      <c r="D155" s="5">
        <v>3</v>
      </c>
      <c r="E155" s="5">
        <v>2008</v>
      </c>
      <c r="F155" s="6">
        <v>52042</v>
      </c>
      <c r="L155" s="5">
        <v>3</v>
      </c>
      <c r="M155" s="5">
        <v>2010</v>
      </c>
      <c r="N155" s="6">
        <v>136563</v>
      </c>
      <c r="P155" s="5">
        <v>3</v>
      </c>
      <c r="Q155" s="5">
        <v>2011</v>
      </c>
      <c r="R155" s="6">
        <v>77861</v>
      </c>
      <c r="Z155" s="22">
        <v>3</v>
      </c>
      <c r="AA155" s="22">
        <v>2014</v>
      </c>
      <c r="AB155" s="23">
        <v>88715</v>
      </c>
      <c r="AD155" s="5">
        <v>3</v>
      </c>
      <c r="AE155" s="5">
        <v>2015</v>
      </c>
      <c r="AF155" s="6">
        <v>39234</v>
      </c>
    </row>
    <row r="156" spans="1:32" x14ac:dyDescent="0.2">
      <c r="A156">
        <v>142</v>
      </c>
      <c r="B156" t="s">
        <v>141</v>
      </c>
      <c r="C156" s="35">
        <v>19.529999999999973</v>
      </c>
      <c r="D156" s="5">
        <v>3</v>
      </c>
      <c r="E156" s="5">
        <v>2008</v>
      </c>
      <c r="F156" s="6">
        <v>76165</v>
      </c>
      <c r="P156" s="5">
        <v>3</v>
      </c>
      <c r="Q156" s="5">
        <v>2011</v>
      </c>
      <c r="R156" s="6">
        <v>99553</v>
      </c>
      <c r="T156" s="5">
        <v>3</v>
      </c>
      <c r="U156" s="5">
        <v>2012</v>
      </c>
      <c r="V156" s="6">
        <v>94325</v>
      </c>
    </row>
    <row r="157" spans="1:32" x14ac:dyDescent="0.2">
      <c r="A157">
        <v>143</v>
      </c>
      <c r="B157" t="s">
        <v>142</v>
      </c>
      <c r="C157" s="35">
        <v>15</v>
      </c>
    </row>
    <row r="158" spans="1:32" x14ac:dyDescent="0.2">
      <c r="A158">
        <v>144</v>
      </c>
      <c r="B158" t="s">
        <v>143</v>
      </c>
      <c r="C158" s="35">
        <v>24.920000000000073</v>
      </c>
      <c r="W158" s="5">
        <v>3</v>
      </c>
      <c r="X158" s="5">
        <v>2013</v>
      </c>
      <c r="Y158" s="6">
        <v>54680</v>
      </c>
      <c r="Z158" s="22">
        <v>3</v>
      </c>
      <c r="AA158" s="22">
        <v>2014</v>
      </c>
      <c r="AB158" s="23">
        <v>48178</v>
      </c>
    </row>
    <row r="159" spans="1:32" x14ac:dyDescent="0.2">
      <c r="A159">
        <v>145</v>
      </c>
      <c r="B159" t="s">
        <v>144</v>
      </c>
      <c r="C159" s="35">
        <v>5</v>
      </c>
      <c r="D159" s="5">
        <v>3</v>
      </c>
      <c r="E159" s="5">
        <v>2008</v>
      </c>
      <c r="F159" s="6">
        <v>170454</v>
      </c>
      <c r="P159" s="5">
        <v>2</v>
      </c>
      <c r="Q159" s="5">
        <v>2011</v>
      </c>
      <c r="R159" s="6">
        <v>142</v>
      </c>
    </row>
    <row r="160" spans="1:32" x14ac:dyDescent="0.2">
      <c r="A160">
        <v>146</v>
      </c>
      <c r="B160" t="s">
        <v>145</v>
      </c>
      <c r="C160" s="35">
        <v>32.5</v>
      </c>
    </row>
    <row r="161" spans="1:32" x14ac:dyDescent="0.2">
      <c r="A161">
        <v>147</v>
      </c>
      <c r="B161" s="25" t="s">
        <v>388</v>
      </c>
      <c r="C161" s="35">
        <v>1</v>
      </c>
      <c r="D161" s="5">
        <v>3</v>
      </c>
      <c r="E161" s="5">
        <v>2008</v>
      </c>
      <c r="F161" s="6">
        <v>92681</v>
      </c>
      <c r="H161" s="5">
        <v>3</v>
      </c>
      <c r="I161" s="5">
        <v>2009</v>
      </c>
      <c r="J161" s="6">
        <v>176807</v>
      </c>
      <c r="P161" s="5">
        <v>3</v>
      </c>
      <c r="Q161" s="5">
        <v>2011</v>
      </c>
      <c r="R161" s="6">
        <v>464664</v>
      </c>
      <c r="T161" s="5">
        <v>3</v>
      </c>
      <c r="U161" s="5">
        <v>2012</v>
      </c>
      <c r="V161" s="6">
        <v>1023537</v>
      </c>
      <c r="W161" s="5">
        <v>3</v>
      </c>
      <c r="X161" s="5">
        <v>2013</v>
      </c>
      <c r="Y161" s="6">
        <v>3125328</v>
      </c>
      <c r="Z161" s="22">
        <v>3</v>
      </c>
      <c r="AA161" s="22">
        <v>2014</v>
      </c>
      <c r="AB161" s="23">
        <v>2951534</v>
      </c>
      <c r="AD161" s="5">
        <v>3</v>
      </c>
      <c r="AE161" s="5">
        <v>2015</v>
      </c>
      <c r="AF161" s="6">
        <v>297003</v>
      </c>
    </row>
    <row r="162" spans="1:32" x14ac:dyDescent="0.2">
      <c r="A162">
        <v>148</v>
      </c>
      <c r="B162" t="s">
        <v>146</v>
      </c>
      <c r="C162" s="35">
        <v>19</v>
      </c>
      <c r="P162" s="5">
        <v>3</v>
      </c>
      <c r="Q162" s="5">
        <v>2011</v>
      </c>
      <c r="R162" s="6">
        <v>87679</v>
      </c>
      <c r="Z162" s="22">
        <v>3</v>
      </c>
      <c r="AA162" s="22">
        <v>2014</v>
      </c>
      <c r="AB162" s="23">
        <v>72700</v>
      </c>
    </row>
    <row r="163" spans="1:32" x14ac:dyDescent="0.2">
      <c r="A163">
        <v>149</v>
      </c>
      <c r="B163" t="s">
        <v>147</v>
      </c>
      <c r="C163" s="35">
        <v>17</v>
      </c>
      <c r="D163" s="5">
        <v>3</v>
      </c>
      <c r="E163" s="5">
        <v>2008</v>
      </c>
      <c r="F163" s="6">
        <v>18536</v>
      </c>
      <c r="H163" s="5">
        <v>3</v>
      </c>
      <c r="I163" s="5">
        <v>2009</v>
      </c>
      <c r="J163" s="6">
        <v>77917</v>
      </c>
      <c r="L163" s="5">
        <v>3</v>
      </c>
      <c r="M163" s="5">
        <v>2010</v>
      </c>
      <c r="N163" s="6">
        <v>26627</v>
      </c>
      <c r="T163" s="5">
        <v>3</v>
      </c>
      <c r="U163" s="5">
        <v>2012</v>
      </c>
      <c r="V163" s="6">
        <v>89863</v>
      </c>
      <c r="AD163" s="5">
        <v>3</v>
      </c>
      <c r="AE163" s="5">
        <v>2015</v>
      </c>
      <c r="AF163" s="6">
        <v>20031</v>
      </c>
    </row>
    <row r="164" spans="1:32" x14ac:dyDescent="0.2">
      <c r="A164">
        <v>150</v>
      </c>
      <c r="B164" t="s">
        <v>363</v>
      </c>
      <c r="C164" s="35">
        <v>29.730000000000018</v>
      </c>
      <c r="H164" s="5">
        <v>3</v>
      </c>
      <c r="I164" s="5">
        <v>2009</v>
      </c>
      <c r="J164" s="6">
        <v>147439</v>
      </c>
      <c r="L164" s="5">
        <v>3</v>
      </c>
      <c r="M164" s="5">
        <v>2010</v>
      </c>
      <c r="N164" s="6">
        <v>92974</v>
      </c>
      <c r="P164" s="5">
        <v>3</v>
      </c>
      <c r="Q164" s="5">
        <v>2011</v>
      </c>
      <c r="R164" s="6">
        <v>115539</v>
      </c>
      <c r="T164" s="5">
        <v>3</v>
      </c>
      <c r="U164" s="5">
        <v>2012</v>
      </c>
      <c r="V164" s="6">
        <v>41394</v>
      </c>
      <c r="W164" s="5">
        <v>3</v>
      </c>
      <c r="X164" s="5">
        <v>2013</v>
      </c>
      <c r="Y164" s="6">
        <v>64163</v>
      </c>
      <c r="AD164" s="36">
        <v>3</v>
      </c>
      <c r="AE164" s="36">
        <v>2015</v>
      </c>
      <c r="AF164" s="37">
        <v>29091</v>
      </c>
    </row>
    <row r="165" spans="1:32" x14ac:dyDescent="0.2">
      <c r="A165">
        <v>151</v>
      </c>
      <c r="B165" t="s">
        <v>148</v>
      </c>
      <c r="C165" s="35">
        <v>31.170000000000073</v>
      </c>
      <c r="L165" s="5">
        <v>3</v>
      </c>
      <c r="M165" s="5">
        <v>2010</v>
      </c>
      <c r="N165" s="6">
        <f>5569+105545+20243+67382+6672+11385+12215</f>
        <v>229011</v>
      </c>
      <c r="P165" s="5">
        <v>3</v>
      </c>
      <c r="Q165" s="5">
        <v>2011</v>
      </c>
      <c r="R165" s="6">
        <v>612117</v>
      </c>
    </row>
    <row r="166" spans="1:32" x14ac:dyDescent="0.2">
      <c r="A166">
        <v>152</v>
      </c>
      <c r="B166" t="s">
        <v>149</v>
      </c>
      <c r="C166" s="35">
        <v>22.480000000000018</v>
      </c>
      <c r="D166" s="5">
        <v>3</v>
      </c>
      <c r="E166" s="5">
        <v>2008</v>
      </c>
      <c r="F166" s="6">
        <v>96364</v>
      </c>
      <c r="Z166" s="22">
        <v>3</v>
      </c>
      <c r="AA166" s="22">
        <v>2014</v>
      </c>
      <c r="AB166" s="23">
        <v>97137</v>
      </c>
    </row>
    <row r="167" spans="1:32" x14ac:dyDescent="0.2">
      <c r="A167">
        <v>153</v>
      </c>
      <c r="B167" t="s">
        <v>150</v>
      </c>
      <c r="C167" s="35">
        <v>16.240000000000009</v>
      </c>
      <c r="H167" s="5">
        <v>3</v>
      </c>
      <c r="I167" s="5">
        <v>2009</v>
      </c>
      <c r="J167" s="6">
        <v>71201</v>
      </c>
      <c r="P167" s="5">
        <v>3</v>
      </c>
      <c r="Q167" s="5">
        <v>2011</v>
      </c>
      <c r="R167" s="6">
        <v>127573</v>
      </c>
      <c r="T167" s="5">
        <v>3</v>
      </c>
      <c r="U167" s="5">
        <v>2012</v>
      </c>
      <c r="V167" s="6">
        <v>75892</v>
      </c>
      <c r="W167" s="5">
        <v>3</v>
      </c>
      <c r="X167" s="5">
        <v>2013</v>
      </c>
      <c r="Y167" s="6">
        <v>39414</v>
      </c>
      <c r="Z167" s="22">
        <v>3</v>
      </c>
      <c r="AA167" s="22">
        <v>2014</v>
      </c>
      <c r="AB167" s="23">
        <v>105766</v>
      </c>
    </row>
    <row r="168" spans="1:32" x14ac:dyDescent="0.2">
      <c r="A168">
        <v>154</v>
      </c>
      <c r="B168" t="s">
        <v>151</v>
      </c>
      <c r="C168" s="35">
        <v>2</v>
      </c>
      <c r="D168" s="5">
        <v>3</v>
      </c>
      <c r="E168" s="5">
        <v>2008</v>
      </c>
      <c r="F168" s="6">
        <v>33852</v>
      </c>
      <c r="W168" s="5">
        <v>3</v>
      </c>
      <c r="X168" s="5">
        <v>2013</v>
      </c>
      <c r="Y168" s="6">
        <v>542986</v>
      </c>
      <c r="Z168" s="22">
        <v>3</v>
      </c>
      <c r="AA168" s="22">
        <v>2014</v>
      </c>
      <c r="AB168" s="23">
        <v>494932</v>
      </c>
    </row>
    <row r="169" spans="1:32" x14ac:dyDescent="0.2">
      <c r="A169">
        <v>155</v>
      </c>
      <c r="B169" t="s">
        <v>152</v>
      </c>
      <c r="C169" s="35">
        <v>10</v>
      </c>
    </row>
    <row r="170" spans="1:32" x14ac:dyDescent="0.2">
      <c r="A170">
        <v>156</v>
      </c>
      <c r="B170" t="s">
        <v>153</v>
      </c>
      <c r="C170" s="35">
        <v>22.940000000000055</v>
      </c>
      <c r="D170" s="5">
        <v>3</v>
      </c>
      <c r="E170" s="5">
        <v>2008</v>
      </c>
      <c r="F170" s="6">
        <v>51212</v>
      </c>
      <c r="L170" s="5">
        <v>3</v>
      </c>
      <c r="M170" s="5">
        <v>2010</v>
      </c>
      <c r="N170" s="6">
        <v>154723</v>
      </c>
      <c r="Z170" s="22">
        <v>3</v>
      </c>
      <c r="AA170" s="22">
        <v>2014</v>
      </c>
      <c r="AB170" s="23">
        <v>72888</v>
      </c>
    </row>
    <row r="171" spans="1:32" x14ac:dyDescent="0.2">
      <c r="A171">
        <v>157</v>
      </c>
      <c r="B171" t="s">
        <v>154</v>
      </c>
      <c r="C171" s="35">
        <v>9.75</v>
      </c>
      <c r="D171" s="5">
        <v>3</v>
      </c>
      <c r="E171" s="5">
        <v>2008</v>
      </c>
      <c r="F171" s="6">
        <v>167127</v>
      </c>
      <c r="L171" s="5">
        <v>3</v>
      </c>
      <c r="M171" s="5">
        <v>2010</v>
      </c>
      <c r="N171" s="6">
        <v>91382</v>
      </c>
    </row>
    <row r="172" spans="1:32" x14ac:dyDescent="0.2">
      <c r="A172">
        <v>158</v>
      </c>
      <c r="B172" t="s">
        <v>155</v>
      </c>
      <c r="C172" s="35">
        <v>16.829999999999927</v>
      </c>
      <c r="D172" s="5">
        <v>3</v>
      </c>
      <c r="E172" s="5">
        <v>2008</v>
      </c>
      <c r="F172" s="6">
        <v>116113</v>
      </c>
      <c r="H172" s="5">
        <v>3</v>
      </c>
      <c r="I172" s="5">
        <v>2009</v>
      </c>
      <c r="J172" s="6">
        <v>84185</v>
      </c>
      <c r="L172" s="5">
        <v>3</v>
      </c>
      <c r="M172" s="5">
        <v>2010</v>
      </c>
      <c r="N172" s="6">
        <v>97341</v>
      </c>
    </row>
    <row r="173" spans="1:32" x14ac:dyDescent="0.2">
      <c r="A173">
        <v>159</v>
      </c>
      <c r="B173" t="s">
        <v>156</v>
      </c>
      <c r="C173" s="35">
        <v>1</v>
      </c>
      <c r="H173" s="5">
        <v>3</v>
      </c>
      <c r="I173" s="5">
        <v>2009</v>
      </c>
      <c r="J173" s="6">
        <v>310944</v>
      </c>
      <c r="L173" s="5">
        <v>3</v>
      </c>
      <c r="M173" s="5">
        <v>2010</v>
      </c>
      <c r="N173" s="6">
        <v>157701</v>
      </c>
      <c r="T173" s="5">
        <v>3</v>
      </c>
      <c r="U173" s="5">
        <v>2012</v>
      </c>
      <c r="V173" s="6">
        <v>100354</v>
      </c>
      <c r="W173" s="5">
        <v>3</v>
      </c>
      <c r="X173" s="5">
        <v>2013</v>
      </c>
      <c r="Y173" s="6">
        <v>87506</v>
      </c>
      <c r="Z173" s="22">
        <v>3</v>
      </c>
      <c r="AA173" s="22">
        <v>2014</v>
      </c>
      <c r="AB173" s="23">
        <v>85369</v>
      </c>
      <c r="AD173" s="5">
        <v>3</v>
      </c>
      <c r="AE173" s="5">
        <v>2015</v>
      </c>
      <c r="AF173" s="6">
        <v>126118</v>
      </c>
    </row>
    <row r="174" spans="1:32" x14ac:dyDescent="0.2">
      <c r="C174" s="35">
        <v>1</v>
      </c>
      <c r="H174" s="5"/>
      <c r="I174" s="5"/>
      <c r="J174" s="6"/>
      <c r="L174" s="9"/>
      <c r="M174" s="9"/>
      <c r="N174" s="10"/>
      <c r="T174" s="5">
        <v>1</v>
      </c>
      <c r="U174" s="5">
        <v>2012</v>
      </c>
      <c r="V174" s="6">
        <v>12</v>
      </c>
    </row>
    <row r="175" spans="1:32" x14ac:dyDescent="0.2">
      <c r="A175">
        <v>160</v>
      </c>
      <c r="B175" t="s">
        <v>157</v>
      </c>
      <c r="C175" s="35">
        <v>1</v>
      </c>
      <c r="D175" s="5">
        <v>3</v>
      </c>
      <c r="E175" s="5">
        <v>2008</v>
      </c>
      <c r="F175" s="6">
        <v>105087</v>
      </c>
      <c r="H175" s="5">
        <v>3</v>
      </c>
      <c r="I175" s="5">
        <v>2009</v>
      </c>
      <c r="J175" s="6">
        <v>79704</v>
      </c>
      <c r="L175" s="5">
        <v>3</v>
      </c>
      <c r="M175" s="5">
        <v>2010</v>
      </c>
      <c r="N175" s="6">
        <f>38724+74794</f>
        <v>113518</v>
      </c>
      <c r="P175" s="5">
        <v>3</v>
      </c>
      <c r="Q175" s="5">
        <v>2011</v>
      </c>
      <c r="R175" s="6">
        <v>58943</v>
      </c>
      <c r="AD175" s="5">
        <v>3</v>
      </c>
      <c r="AE175" s="5">
        <v>2015</v>
      </c>
      <c r="AF175" s="6">
        <f>68146+1900389</f>
        <v>1968535</v>
      </c>
    </row>
    <row r="176" spans="1:32" x14ac:dyDescent="0.2">
      <c r="A176">
        <v>161</v>
      </c>
      <c r="B176" t="s">
        <v>158</v>
      </c>
      <c r="C176" s="35">
        <v>12.549999999999955</v>
      </c>
      <c r="L176" s="5">
        <v>3</v>
      </c>
      <c r="M176" s="5">
        <v>2010</v>
      </c>
      <c r="N176" s="6">
        <v>67869</v>
      </c>
      <c r="W176" s="5">
        <v>1</v>
      </c>
      <c r="X176" s="5">
        <v>2013</v>
      </c>
      <c r="Y176" s="6">
        <v>10</v>
      </c>
      <c r="AD176" s="5">
        <v>3</v>
      </c>
      <c r="AE176" s="5">
        <v>2015</v>
      </c>
      <c r="AF176" s="6">
        <v>174329</v>
      </c>
    </row>
    <row r="177" spans="1:32" x14ac:dyDescent="0.2">
      <c r="A177">
        <v>162</v>
      </c>
      <c r="B177" t="s">
        <v>364</v>
      </c>
      <c r="C177" s="35">
        <v>20.900000000000091</v>
      </c>
      <c r="W177" s="5">
        <v>1</v>
      </c>
      <c r="X177" s="5">
        <v>2013</v>
      </c>
      <c r="Y177" s="6">
        <v>20</v>
      </c>
    </row>
    <row r="178" spans="1:32" x14ac:dyDescent="0.2">
      <c r="A178">
        <v>163</v>
      </c>
      <c r="B178" t="s">
        <v>159</v>
      </c>
      <c r="C178" s="35">
        <v>2.7599999999999909</v>
      </c>
      <c r="H178" s="5">
        <v>3</v>
      </c>
      <c r="I178" s="5">
        <v>2009</v>
      </c>
      <c r="J178" s="6">
        <v>71442</v>
      </c>
      <c r="W178" s="5">
        <v>3</v>
      </c>
      <c r="X178" s="5">
        <v>2013</v>
      </c>
      <c r="Y178" s="6">
        <v>44515</v>
      </c>
      <c r="AD178" s="5">
        <v>3</v>
      </c>
      <c r="AE178" s="5">
        <v>2015</v>
      </c>
      <c r="AF178" s="6">
        <v>32918</v>
      </c>
    </row>
    <row r="179" spans="1:32" x14ac:dyDescent="0.2">
      <c r="A179">
        <v>164</v>
      </c>
      <c r="B179" t="s">
        <v>160</v>
      </c>
      <c r="C179" s="35">
        <v>10.5</v>
      </c>
    </row>
    <row r="180" spans="1:32" x14ac:dyDescent="0.2">
      <c r="A180">
        <v>165</v>
      </c>
      <c r="B180" t="s">
        <v>161</v>
      </c>
      <c r="C180" s="35">
        <v>32.5</v>
      </c>
    </row>
    <row r="181" spans="1:32" x14ac:dyDescent="0.2">
      <c r="A181">
        <v>166</v>
      </c>
      <c r="B181" t="s">
        <v>162</v>
      </c>
      <c r="C181" s="35">
        <v>32.5</v>
      </c>
    </row>
    <row r="182" spans="1:32" x14ac:dyDescent="0.2">
      <c r="A182">
        <v>167</v>
      </c>
      <c r="B182" t="s">
        <v>163</v>
      </c>
      <c r="C182" s="35">
        <v>5.1600000000000819</v>
      </c>
      <c r="D182" s="5">
        <v>3</v>
      </c>
      <c r="E182" s="5">
        <v>2008</v>
      </c>
      <c r="F182" s="6">
        <v>96277</v>
      </c>
      <c r="T182" s="5">
        <v>3</v>
      </c>
      <c r="U182" s="5">
        <v>2012</v>
      </c>
      <c r="V182" s="6">
        <f>112078+56909+5222+61855+789062</f>
        <v>1025126</v>
      </c>
      <c r="W182" s="5">
        <v>3</v>
      </c>
      <c r="X182" s="5">
        <v>2013</v>
      </c>
      <c r="Y182" s="6">
        <v>1488008</v>
      </c>
      <c r="Z182" s="22">
        <v>3</v>
      </c>
      <c r="AA182" s="22">
        <v>2014</v>
      </c>
      <c r="AB182" s="23">
        <v>69481</v>
      </c>
    </row>
    <row r="183" spans="1:32" x14ac:dyDescent="0.2">
      <c r="A183">
        <v>168</v>
      </c>
      <c r="B183" t="s">
        <v>164</v>
      </c>
      <c r="C183" s="35">
        <v>25.039999999999964</v>
      </c>
      <c r="D183" s="5">
        <v>3</v>
      </c>
      <c r="E183" s="5">
        <v>2008</v>
      </c>
      <c r="F183" s="6">
        <v>69825</v>
      </c>
      <c r="P183" s="5">
        <v>3</v>
      </c>
      <c r="Q183" s="5">
        <v>2011</v>
      </c>
      <c r="R183" s="6">
        <v>67469</v>
      </c>
    </row>
    <row r="184" spans="1:32" x14ac:dyDescent="0.2">
      <c r="A184">
        <v>169</v>
      </c>
      <c r="B184" t="s">
        <v>365</v>
      </c>
      <c r="C184" s="35">
        <v>30.5</v>
      </c>
      <c r="D184" s="5">
        <v>3</v>
      </c>
      <c r="E184" s="5">
        <v>2008</v>
      </c>
      <c r="F184" s="6">
        <v>136932</v>
      </c>
    </row>
    <row r="185" spans="1:32" x14ac:dyDescent="0.2">
      <c r="A185">
        <v>170</v>
      </c>
      <c r="B185" t="s">
        <v>165</v>
      </c>
      <c r="C185" s="35">
        <v>22.480000000000018</v>
      </c>
      <c r="D185" s="5">
        <v>3</v>
      </c>
      <c r="E185" s="5">
        <v>2008</v>
      </c>
      <c r="F185" s="6">
        <v>121355</v>
      </c>
      <c r="H185" s="5">
        <v>3</v>
      </c>
      <c r="I185" s="5">
        <v>2009</v>
      </c>
      <c r="J185" s="6">
        <v>98343</v>
      </c>
      <c r="P185" s="5">
        <v>3</v>
      </c>
      <c r="Q185" s="5">
        <v>2011</v>
      </c>
      <c r="R185" s="6">
        <v>74935</v>
      </c>
      <c r="Z185" s="22">
        <v>1</v>
      </c>
      <c r="AA185" s="22">
        <v>2014</v>
      </c>
      <c r="AB185" s="30">
        <v>-12</v>
      </c>
      <c r="AD185" s="36">
        <v>3</v>
      </c>
      <c r="AE185" s="36">
        <v>2015</v>
      </c>
      <c r="AF185" s="37">
        <v>115638</v>
      </c>
    </row>
    <row r="186" spans="1:32" x14ac:dyDescent="0.2">
      <c r="C186" s="35">
        <v>22.48</v>
      </c>
      <c r="D186" s="5"/>
      <c r="E186" s="5"/>
      <c r="F186" s="6"/>
      <c r="H186" s="5"/>
      <c r="I186" s="5"/>
      <c r="J186" s="6"/>
      <c r="P186" s="5"/>
      <c r="Q186" s="5"/>
      <c r="R186" s="6"/>
      <c r="Z186" s="22">
        <v>3</v>
      </c>
      <c r="AA186" s="22">
        <v>2014</v>
      </c>
      <c r="AB186" s="23">
        <v>86850</v>
      </c>
    </row>
    <row r="187" spans="1:32" x14ac:dyDescent="0.2">
      <c r="A187">
        <v>171</v>
      </c>
      <c r="B187" t="s">
        <v>166</v>
      </c>
      <c r="C187" s="35">
        <v>12.819999999999936</v>
      </c>
      <c r="P187" s="12">
        <v>1</v>
      </c>
      <c r="Q187" s="12">
        <v>2011</v>
      </c>
      <c r="R187" s="13">
        <v>-2</v>
      </c>
      <c r="W187" s="5">
        <v>3</v>
      </c>
      <c r="X187" s="5">
        <v>2013</v>
      </c>
      <c r="Y187" s="6">
        <v>115182</v>
      </c>
      <c r="Z187" s="22">
        <v>3</v>
      </c>
      <c r="AA187" s="22">
        <v>2014</v>
      </c>
      <c r="AB187" s="23">
        <v>109157</v>
      </c>
      <c r="AD187" s="36">
        <v>3</v>
      </c>
      <c r="AE187" s="36">
        <v>2015</v>
      </c>
      <c r="AF187" s="37">
        <v>221790</v>
      </c>
    </row>
    <row r="188" spans="1:32" x14ac:dyDescent="0.2">
      <c r="A188">
        <v>172</v>
      </c>
      <c r="B188" t="s">
        <v>167</v>
      </c>
      <c r="C188" s="35">
        <v>29.700000000000045</v>
      </c>
      <c r="D188" s="5">
        <v>3</v>
      </c>
      <c r="E188" s="5">
        <v>2008</v>
      </c>
      <c r="F188" s="6">
        <v>95799</v>
      </c>
      <c r="L188" s="5">
        <v>3</v>
      </c>
      <c r="M188" s="5">
        <v>2010</v>
      </c>
      <c r="N188" s="6">
        <v>103506</v>
      </c>
      <c r="P188" s="5">
        <v>3</v>
      </c>
      <c r="Q188" s="5">
        <v>2011</v>
      </c>
      <c r="R188" s="6">
        <v>159483</v>
      </c>
      <c r="T188" s="5">
        <v>3</v>
      </c>
      <c r="U188" s="5">
        <v>2012</v>
      </c>
      <c r="V188" s="6">
        <f>58603-12406</f>
        <v>46197</v>
      </c>
    </row>
    <row r="189" spans="1:32" x14ac:dyDescent="0.2">
      <c r="A189">
        <v>173</v>
      </c>
      <c r="B189" t="s">
        <v>389</v>
      </c>
      <c r="C189" s="35">
        <v>4.5799999999999272</v>
      </c>
      <c r="H189" s="12">
        <v>3</v>
      </c>
      <c r="I189" s="12">
        <v>2009</v>
      </c>
      <c r="J189" s="13">
        <v>149056</v>
      </c>
      <c r="L189" s="12">
        <v>3</v>
      </c>
      <c r="M189" s="12">
        <v>2010</v>
      </c>
      <c r="N189" s="13">
        <v>200283</v>
      </c>
      <c r="P189" s="12">
        <v>1</v>
      </c>
      <c r="Q189" s="12">
        <v>2011</v>
      </c>
      <c r="R189" s="13">
        <v>-2</v>
      </c>
      <c r="AD189" s="36">
        <v>3</v>
      </c>
      <c r="AE189" s="36">
        <v>2015</v>
      </c>
      <c r="AF189" s="37">
        <v>755698</v>
      </c>
    </row>
    <row r="190" spans="1:32" x14ac:dyDescent="0.2">
      <c r="A190">
        <v>174</v>
      </c>
      <c r="B190" t="s">
        <v>390</v>
      </c>
      <c r="C190" s="35">
        <v>24.769999999999982</v>
      </c>
      <c r="D190" s="12">
        <v>3</v>
      </c>
      <c r="E190" s="12">
        <v>2008</v>
      </c>
      <c r="F190" s="13">
        <v>80091</v>
      </c>
      <c r="H190" s="12">
        <v>3</v>
      </c>
      <c r="I190" s="12">
        <v>2009</v>
      </c>
      <c r="J190" s="13">
        <v>200186</v>
      </c>
      <c r="P190" s="12">
        <v>3</v>
      </c>
      <c r="Q190" s="12">
        <v>2011</v>
      </c>
      <c r="R190" s="13">
        <v>112219</v>
      </c>
      <c r="W190" s="6">
        <v>3</v>
      </c>
      <c r="X190" s="6">
        <v>2013</v>
      </c>
      <c r="Y190" s="6">
        <v>77800</v>
      </c>
    </row>
    <row r="191" spans="1:32" x14ac:dyDescent="0.2">
      <c r="A191">
        <v>175</v>
      </c>
      <c r="B191" t="s">
        <v>366</v>
      </c>
      <c r="C191" s="35">
        <v>13.670000000000073</v>
      </c>
      <c r="H191" s="5">
        <v>3</v>
      </c>
      <c r="I191" s="5">
        <v>2009</v>
      </c>
      <c r="J191" s="6">
        <v>59603</v>
      </c>
      <c r="L191" s="5">
        <v>3</v>
      </c>
      <c r="M191" s="5">
        <v>2010</v>
      </c>
      <c r="N191" s="6">
        <v>53817</v>
      </c>
    </row>
    <row r="192" spans="1:32" x14ac:dyDescent="0.2">
      <c r="A192">
        <v>176</v>
      </c>
      <c r="B192" s="26" t="s">
        <v>391</v>
      </c>
      <c r="C192" s="35">
        <v>8.5</v>
      </c>
      <c r="D192" s="5">
        <v>3</v>
      </c>
      <c r="E192" s="5">
        <v>2008</v>
      </c>
      <c r="F192" s="6">
        <v>45345</v>
      </c>
      <c r="H192" s="5">
        <v>3</v>
      </c>
      <c r="I192" s="5">
        <v>2009</v>
      </c>
      <c r="J192" s="6">
        <v>76001</v>
      </c>
      <c r="L192" s="5">
        <v>3</v>
      </c>
      <c r="M192" s="5">
        <v>2010</v>
      </c>
      <c r="N192" s="6">
        <v>42785</v>
      </c>
      <c r="T192" s="5">
        <v>3</v>
      </c>
      <c r="U192" s="5">
        <v>2012</v>
      </c>
      <c r="V192" s="6">
        <v>39841</v>
      </c>
    </row>
    <row r="193" spans="1:32" x14ac:dyDescent="0.2">
      <c r="A193">
        <v>177</v>
      </c>
      <c r="B193" t="s">
        <v>168</v>
      </c>
      <c r="C193" s="35">
        <v>6.6199999999998909</v>
      </c>
      <c r="D193" s="5">
        <v>3</v>
      </c>
      <c r="E193" s="5">
        <v>2008</v>
      </c>
      <c r="F193" s="6">
        <v>62755</v>
      </c>
      <c r="H193" s="5">
        <v>3</v>
      </c>
      <c r="I193" s="5">
        <v>2009</v>
      </c>
      <c r="J193" s="6">
        <v>457343</v>
      </c>
      <c r="L193" s="5">
        <v>3</v>
      </c>
      <c r="M193" s="5">
        <v>2010</v>
      </c>
      <c r="N193" s="6">
        <v>256156</v>
      </c>
      <c r="P193" s="5">
        <v>3</v>
      </c>
      <c r="Q193" s="5">
        <v>2011</v>
      </c>
      <c r="R193" s="6">
        <v>220537</v>
      </c>
      <c r="T193" s="5">
        <v>3</v>
      </c>
      <c r="U193" s="5">
        <v>2012</v>
      </c>
      <c r="V193" s="6">
        <v>165185</v>
      </c>
      <c r="W193" s="5">
        <v>3</v>
      </c>
      <c r="X193" s="5">
        <v>2013</v>
      </c>
      <c r="Y193" s="6">
        <v>102011</v>
      </c>
      <c r="Z193" s="22">
        <v>3</v>
      </c>
      <c r="AA193" s="22">
        <v>2014</v>
      </c>
      <c r="AB193" s="23">
        <v>151687</v>
      </c>
      <c r="AD193" s="5">
        <v>3</v>
      </c>
      <c r="AE193" s="5">
        <v>2015</v>
      </c>
      <c r="AF193" s="6">
        <v>118620</v>
      </c>
    </row>
    <row r="194" spans="1:32" x14ac:dyDescent="0.2">
      <c r="A194">
        <v>178</v>
      </c>
      <c r="B194" t="s">
        <v>169</v>
      </c>
      <c r="C194" s="35">
        <v>21.740000000000009</v>
      </c>
      <c r="D194" s="5">
        <v>3</v>
      </c>
      <c r="E194" s="5">
        <v>2008</v>
      </c>
      <c r="F194" s="6">
        <v>147157</v>
      </c>
      <c r="T194" s="5">
        <v>3</v>
      </c>
      <c r="U194" s="5">
        <v>2012</v>
      </c>
      <c r="V194" s="6">
        <v>186902</v>
      </c>
    </row>
    <row r="195" spans="1:32" x14ac:dyDescent="0.2">
      <c r="A195">
        <v>179</v>
      </c>
      <c r="B195" t="s">
        <v>170</v>
      </c>
      <c r="C195" s="35">
        <v>26.789999999999964</v>
      </c>
      <c r="P195" s="5">
        <v>3</v>
      </c>
      <c r="Q195" s="5">
        <v>2011</v>
      </c>
      <c r="R195" s="6">
        <v>74738</v>
      </c>
      <c r="T195" s="5">
        <v>3</v>
      </c>
      <c r="U195" s="5">
        <v>2012</v>
      </c>
      <c r="V195" s="6">
        <v>221903</v>
      </c>
      <c r="AD195" s="5">
        <v>3</v>
      </c>
      <c r="AE195" s="5">
        <v>2015</v>
      </c>
      <c r="AF195" s="6">
        <v>79585</v>
      </c>
    </row>
    <row r="196" spans="1:32" x14ac:dyDescent="0.2">
      <c r="A196">
        <v>180</v>
      </c>
      <c r="B196" t="s">
        <v>171</v>
      </c>
      <c r="C196" s="35">
        <v>1</v>
      </c>
      <c r="H196" s="5">
        <v>3</v>
      </c>
      <c r="I196" s="5">
        <v>2009</v>
      </c>
      <c r="J196" s="6">
        <v>289503</v>
      </c>
      <c r="L196" s="5">
        <v>3</v>
      </c>
      <c r="M196" s="5">
        <v>2010</v>
      </c>
      <c r="N196" s="6">
        <v>80976</v>
      </c>
      <c r="Z196" s="22">
        <v>3</v>
      </c>
      <c r="AA196" s="22">
        <v>2014</v>
      </c>
      <c r="AB196" s="23">
        <v>155534</v>
      </c>
      <c r="AD196" s="36">
        <v>2</v>
      </c>
      <c r="AE196" s="36">
        <v>2015</v>
      </c>
      <c r="AF196" s="37">
        <v>129</v>
      </c>
    </row>
    <row r="197" spans="1:32" x14ac:dyDescent="0.2">
      <c r="A197">
        <v>181</v>
      </c>
      <c r="B197" t="s">
        <v>172</v>
      </c>
      <c r="C197" s="35">
        <v>32.5</v>
      </c>
      <c r="D197" s="5">
        <v>3</v>
      </c>
      <c r="E197" s="5">
        <v>2008</v>
      </c>
      <c r="F197" s="6">
        <v>68076</v>
      </c>
      <c r="H197" s="5">
        <v>3</v>
      </c>
      <c r="I197" s="5">
        <v>2009</v>
      </c>
      <c r="J197" s="6">
        <f>2280+40993+14201+20591+2125</f>
        <v>80190</v>
      </c>
      <c r="P197" s="5">
        <v>3</v>
      </c>
      <c r="Q197" s="5">
        <v>2011</v>
      </c>
      <c r="R197" s="6">
        <f>(7124+2876+19084+18513+30761)</f>
        <v>78358</v>
      </c>
    </row>
    <row r="198" spans="1:32" x14ac:dyDescent="0.2">
      <c r="A198">
        <v>182</v>
      </c>
      <c r="B198" t="s">
        <v>173</v>
      </c>
      <c r="C198" s="35">
        <v>32.5</v>
      </c>
    </row>
    <row r="199" spans="1:32" x14ac:dyDescent="0.2">
      <c r="A199">
        <v>183</v>
      </c>
      <c r="B199" t="s">
        <v>367</v>
      </c>
      <c r="C199" s="35">
        <v>21.880000000000109</v>
      </c>
      <c r="D199" s="5">
        <v>3</v>
      </c>
      <c r="E199" s="5">
        <v>2008</v>
      </c>
      <c r="F199" s="6">
        <v>196804</v>
      </c>
      <c r="H199" s="5">
        <v>3</v>
      </c>
      <c r="I199" s="5">
        <v>2009</v>
      </c>
      <c r="J199" s="6">
        <v>96786</v>
      </c>
      <c r="L199" s="5">
        <v>3</v>
      </c>
      <c r="M199" s="5">
        <v>2010</v>
      </c>
      <c r="N199" s="6">
        <v>63479</v>
      </c>
      <c r="P199" s="5">
        <v>3</v>
      </c>
      <c r="Q199" s="5">
        <v>2011</v>
      </c>
      <c r="R199" s="6">
        <f>872005+376993</f>
        <v>1248998</v>
      </c>
      <c r="T199" s="5">
        <v>3</v>
      </c>
      <c r="U199" s="5">
        <v>2012</v>
      </c>
      <c r="V199" s="6">
        <v>375873</v>
      </c>
      <c r="W199" s="5">
        <v>3</v>
      </c>
      <c r="X199" s="5">
        <v>2013</v>
      </c>
      <c r="Y199" s="6">
        <v>712393</v>
      </c>
      <c r="Z199" s="22">
        <v>3</v>
      </c>
      <c r="AA199" s="22">
        <v>2014</v>
      </c>
      <c r="AB199" s="23">
        <v>492991</v>
      </c>
      <c r="AD199" s="36">
        <v>3</v>
      </c>
      <c r="AE199" s="36">
        <v>2015</v>
      </c>
      <c r="AF199" s="37">
        <v>233474</v>
      </c>
    </row>
    <row r="200" spans="1:32" x14ac:dyDescent="0.2">
      <c r="A200">
        <v>184</v>
      </c>
      <c r="B200" t="s">
        <v>368</v>
      </c>
      <c r="C200" s="35">
        <v>32.5</v>
      </c>
      <c r="D200" s="5">
        <v>3</v>
      </c>
      <c r="E200" s="5">
        <v>2008</v>
      </c>
      <c r="F200" s="6">
        <v>161407</v>
      </c>
      <c r="H200" s="5">
        <v>3</v>
      </c>
      <c r="I200" s="5">
        <v>2009</v>
      </c>
      <c r="J200" s="6">
        <v>93637</v>
      </c>
      <c r="T200" s="5">
        <v>3</v>
      </c>
      <c r="U200" s="5">
        <v>2012</v>
      </c>
      <c r="V200" s="6">
        <v>46859</v>
      </c>
      <c r="W200" s="5">
        <v>3</v>
      </c>
      <c r="X200" s="5">
        <v>2013</v>
      </c>
      <c r="Y200" s="6">
        <v>181971</v>
      </c>
      <c r="Z200" s="22">
        <v>3</v>
      </c>
      <c r="AA200" s="22">
        <v>2014</v>
      </c>
      <c r="AB200" s="23">
        <v>257267</v>
      </c>
      <c r="AD200" s="5">
        <v>3</v>
      </c>
      <c r="AE200" s="5">
        <v>2015</v>
      </c>
      <c r="AF200" s="6">
        <v>84219</v>
      </c>
    </row>
    <row r="201" spans="1:32" x14ac:dyDescent="0.2">
      <c r="A201">
        <v>185</v>
      </c>
      <c r="B201" t="s">
        <v>174</v>
      </c>
      <c r="C201" s="35">
        <v>14.509999999999991</v>
      </c>
      <c r="T201" s="5">
        <v>3</v>
      </c>
      <c r="U201" s="5">
        <v>2012</v>
      </c>
      <c r="V201" s="6">
        <v>926144</v>
      </c>
      <c r="AD201" s="5">
        <v>3</v>
      </c>
      <c r="AE201" s="5">
        <v>2015</v>
      </c>
      <c r="AF201" s="6">
        <v>64492</v>
      </c>
    </row>
    <row r="202" spans="1:32" x14ac:dyDescent="0.2">
      <c r="A202">
        <v>186</v>
      </c>
      <c r="B202" t="s">
        <v>175</v>
      </c>
      <c r="C202" s="35">
        <v>15.960000000000036</v>
      </c>
      <c r="H202" s="5">
        <v>2</v>
      </c>
      <c r="I202" s="5">
        <v>2009</v>
      </c>
      <c r="J202" s="6">
        <v>50</v>
      </c>
      <c r="L202" s="5">
        <v>2</v>
      </c>
      <c r="M202" s="5">
        <v>2010</v>
      </c>
      <c r="N202" s="6">
        <v>38</v>
      </c>
      <c r="P202" s="5">
        <v>2</v>
      </c>
      <c r="Q202" s="5">
        <v>2011</v>
      </c>
      <c r="R202" s="6">
        <v>45</v>
      </c>
    </row>
    <row r="203" spans="1:32" x14ac:dyDescent="0.2">
      <c r="A203">
        <v>187</v>
      </c>
      <c r="B203" t="s">
        <v>176</v>
      </c>
      <c r="C203" s="35">
        <v>14</v>
      </c>
      <c r="L203" s="5">
        <v>3</v>
      </c>
      <c r="M203" s="5">
        <v>2010</v>
      </c>
      <c r="N203" s="6">
        <v>860302</v>
      </c>
      <c r="T203" s="5">
        <v>3</v>
      </c>
      <c r="U203" s="5">
        <v>2012</v>
      </c>
      <c r="V203" s="6">
        <v>500125</v>
      </c>
    </row>
    <row r="204" spans="1:32" x14ac:dyDescent="0.2">
      <c r="A204">
        <v>188</v>
      </c>
      <c r="B204" t="s">
        <v>177</v>
      </c>
      <c r="C204" s="35">
        <v>20.079999999999927</v>
      </c>
      <c r="H204" s="5">
        <v>3</v>
      </c>
      <c r="I204" s="5">
        <v>2009</v>
      </c>
      <c r="J204" s="6">
        <v>75028</v>
      </c>
      <c r="L204" s="5">
        <v>3</v>
      </c>
      <c r="M204" s="5">
        <v>2010</v>
      </c>
      <c r="N204" s="6">
        <v>73674</v>
      </c>
      <c r="P204" s="5">
        <v>3</v>
      </c>
      <c r="Q204" s="5">
        <v>2011</v>
      </c>
      <c r="R204" s="6">
        <f>68204</f>
        <v>68204</v>
      </c>
      <c r="Z204" s="22">
        <v>3</v>
      </c>
      <c r="AA204" s="22">
        <v>2014</v>
      </c>
      <c r="AB204" s="23">
        <v>84278</v>
      </c>
      <c r="AD204" s="5">
        <v>3</v>
      </c>
      <c r="AE204" s="5">
        <v>2015</v>
      </c>
      <c r="AF204" s="6">
        <v>76118</v>
      </c>
    </row>
    <row r="205" spans="1:32" x14ac:dyDescent="0.2">
      <c r="A205">
        <v>189</v>
      </c>
      <c r="B205" t="s">
        <v>178</v>
      </c>
      <c r="C205" s="35">
        <v>1</v>
      </c>
      <c r="T205" s="5">
        <v>3</v>
      </c>
      <c r="U205" s="5">
        <v>2012</v>
      </c>
      <c r="V205" s="6">
        <v>868498</v>
      </c>
      <c r="W205" s="5">
        <v>3</v>
      </c>
      <c r="X205" s="5">
        <v>2013</v>
      </c>
      <c r="Y205" s="6">
        <v>279780</v>
      </c>
      <c r="Z205" s="22">
        <v>3</v>
      </c>
      <c r="AA205" s="22">
        <v>2014</v>
      </c>
      <c r="AB205" s="23">
        <v>491468</v>
      </c>
      <c r="AD205" s="5">
        <v>3</v>
      </c>
      <c r="AE205" s="5">
        <v>2015</v>
      </c>
      <c r="AF205" s="6">
        <v>301035</v>
      </c>
    </row>
    <row r="206" spans="1:32" x14ac:dyDescent="0.2">
      <c r="A206">
        <v>190</v>
      </c>
      <c r="B206" t="s">
        <v>179</v>
      </c>
      <c r="C206" s="35">
        <v>20.210000000000036</v>
      </c>
      <c r="H206" s="5">
        <v>3</v>
      </c>
      <c r="I206" s="5">
        <v>2009</v>
      </c>
      <c r="J206" s="6">
        <v>60867</v>
      </c>
    </row>
    <row r="207" spans="1:32" x14ac:dyDescent="0.2">
      <c r="A207">
        <v>191</v>
      </c>
      <c r="B207" t="s">
        <v>369</v>
      </c>
      <c r="C207" s="35">
        <v>1</v>
      </c>
      <c r="D207" s="5">
        <v>3</v>
      </c>
      <c r="E207" s="5">
        <v>2008</v>
      </c>
      <c r="F207" s="6">
        <v>216378</v>
      </c>
      <c r="H207" s="5">
        <v>3</v>
      </c>
      <c r="I207" s="5">
        <v>2009</v>
      </c>
      <c r="J207" s="6">
        <f>843518+2723404</f>
        <v>3566922</v>
      </c>
      <c r="L207" s="5">
        <v>3</v>
      </c>
      <c r="M207" s="5">
        <v>2010</v>
      </c>
      <c r="N207" s="6">
        <f>312083+3546012+524700</f>
        <v>4382795</v>
      </c>
      <c r="P207" s="5">
        <v>3</v>
      </c>
      <c r="Q207" s="5">
        <v>2011</v>
      </c>
      <c r="R207" s="6">
        <v>2966236</v>
      </c>
      <c r="W207" s="5">
        <v>3</v>
      </c>
      <c r="X207" s="5">
        <v>2013</v>
      </c>
      <c r="Y207" s="6">
        <v>961587</v>
      </c>
      <c r="Z207" s="22">
        <v>3</v>
      </c>
      <c r="AA207" s="22">
        <v>2014</v>
      </c>
      <c r="AB207" s="23">
        <v>222141</v>
      </c>
      <c r="AD207" s="36">
        <v>3</v>
      </c>
      <c r="AE207" s="36">
        <v>2015</v>
      </c>
      <c r="AF207" s="37">
        <v>160842</v>
      </c>
    </row>
    <row r="208" spans="1:32" x14ac:dyDescent="0.2">
      <c r="A208">
        <v>192</v>
      </c>
      <c r="B208" t="s">
        <v>370</v>
      </c>
      <c r="C208" s="35">
        <v>4.4300000000000637</v>
      </c>
      <c r="D208" s="5">
        <v>3</v>
      </c>
      <c r="E208" s="5">
        <v>2008</v>
      </c>
      <c r="F208" s="6">
        <v>504218</v>
      </c>
      <c r="H208" s="5">
        <v>3</v>
      </c>
      <c r="I208" s="5">
        <v>2009</v>
      </c>
      <c r="J208" s="6">
        <v>122714</v>
      </c>
      <c r="L208" s="5">
        <v>3</v>
      </c>
      <c r="M208" s="5">
        <v>2010</v>
      </c>
      <c r="N208" s="6">
        <v>69416</v>
      </c>
      <c r="P208" s="5">
        <v>3</v>
      </c>
      <c r="Q208" s="5">
        <v>2011</v>
      </c>
      <c r="R208" s="6">
        <v>554902</v>
      </c>
      <c r="T208" s="5">
        <v>3</v>
      </c>
      <c r="U208" s="5">
        <v>2012</v>
      </c>
      <c r="V208" s="6">
        <v>55849</v>
      </c>
      <c r="Z208" s="22">
        <v>3</v>
      </c>
      <c r="AA208" s="22">
        <v>2014</v>
      </c>
      <c r="AB208" s="23">
        <v>85252</v>
      </c>
      <c r="AD208" s="36">
        <v>3</v>
      </c>
      <c r="AE208" s="36">
        <v>2015</v>
      </c>
      <c r="AF208" s="37">
        <f>227130-31175</f>
        <v>195955</v>
      </c>
    </row>
    <row r="209" spans="1:32" x14ac:dyDescent="0.2">
      <c r="A209">
        <v>193</v>
      </c>
      <c r="B209" t="s">
        <v>180</v>
      </c>
      <c r="C209" s="35">
        <v>15.180000000000064</v>
      </c>
      <c r="Z209" s="22">
        <v>3</v>
      </c>
      <c r="AA209" s="22">
        <v>2014</v>
      </c>
      <c r="AB209" s="23">
        <v>88976</v>
      </c>
    </row>
    <row r="210" spans="1:32" x14ac:dyDescent="0.2">
      <c r="A210">
        <v>194</v>
      </c>
      <c r="B210" s="26" t="s">
        <v>392</v>
      </c>
      <c r="C210" s="35">
        <v>3.3199999999999363</v>
      </c>
      <c r="D210" s="12">
        <v>3</v>
      </c>
      <c r="E210" s="12">
        <v>2008</v>
      </c>
      <c r="F210" s="13">
        <v>461709</v>
      </c>
      <c r="H210" s="12">
        <v>3</v>
      </c>
      <c r="I210" s="12">
        <v>2009</v>
      </c>
      <c r="J210" s="13">
        <v>165629</v>
      </c>
      <c r="AD210" s="36">
        <v>3</v>
      </c>
      <c r="AE210" s="36">
        <v>2015</v>
      </c>
      <c r="AF210" s="37">
        <v>471269</v>
      </c>
    </row>
    <row r="211" spans="1:32" x14ac:dyDescent="0.2">
      <c r="C211" s="35">
        <v>3.32</v>
      </c>
      <c r="D211" s="9"/>
      <c r="E211" s="9"/>
      <c r="F211" s="10"/>
      <c r="H211" s="12">
        <v>1</v>
      </c>
      <c r="I211" s="12">
        <v>2009</v>
      </c>
      <c r="J211" s="13">
        <v>-8</v>
      </c>
    </row>
    <row r="212" spans="1:32" x14ac:dyDescent="0.2">
      <c r="A212">
        <v>195</v>
      </c>
      <c r="B212" t="s">
        <v>181</v>
      </c>
      <c r="C212" s="35">
        <v>13.059999999999945</v>
      </c>
      <c r="L212" s="5">
        <v>3</v>
      </c>
      <c r="M212" s="5">
        <v>2010</v>
      </c>
      <c r="N212" s="6">
        <v>186878</v>
      </c>
    </row>
    <row r="213" spans="1:32" x14ac:dyDescent="0.2">
      <c r="A213">
        <v>196</v>
      </c>
      <c r="B213" t="s">
        <v>182</v>
      </c>
      <c r="C213" s="35">
        <v>16.1099999999999</v>
      </c>
      <c r="D213" s="5">
        <v>3</v>
      </c>
      <c r="E213" s="5">
        <v>2008</v>
      </c>
      <c r="F213" s="6">
        <v>252941</v>
      </c>
      <c r="H213" s="5">
        <v>3</v>
      </c>
      <c r="I213" s="5">
        <v>2009</v>
      </c>
      <c r="J213" s="6">
        <v>280802</v>
      </c>
      <c r="L213" s="5">
        <v>3</v>
      </c>
      <c r="M213" s="5">
        <v>2010</v>
      </c>
      <c r="N213" s="6">
        <v>299255</v>
      </c>
      <c r="P213" s="5">
        <v>3</v>
      </c>
      <c r="Q213" s="5">
        <v>2011</v>
      </c>
      <c r="R213" s="6">
        <v>62306</v>
      </c>
      <c r="T213" s="5">
        <v>3</v>
      </c>
      <c r="U213" s="5">
        <v>2012</v>
      </c>
      <c r="V213" s="6">
        <v>62526</v>
      </c>
      <c r="Z213" s="22">
        <v>3</v>
      </c>
      <c r="AA213" s="22">
        <v>2014</v>
      </c>
      <c r="AB213" s="23">
        <v>66452</v>
      </c>
    </row>
    <row r="214" spans="1:32" x14ac:dyDescent="0.2">
      <c r="A214">
        <v>197</v>
      </c>
      <c r="B214" t="s">
        <v>371</v>
      </c>
      <c r="C214" s="35">
        <v>16.160000000000082</v>
      </c>
      <c r="H214" s="5">
        <v>3</v>
      </c>
      <c r="I214" s="5">
        <v>2009</v>
      </c>
      <c r="J214" s="6">
        <f>9603+17046+20700+16855+28374</f>
        <v>92578</v>
      </c>
      <c r="L214" s="5">
        <v>3</v>
      </c>
      <c r="M214" s="5">
        <v>2010</v>
      </c>
      <c r="N214" s="6">
        <v>83253</v>
      </c>
      <c r="Z214" s="22"/>
      <c r="AA214" s="22"/>
      <c r="AB214" s="22"/>
    </row>
    <row r="215" spans="1:32" x14ac:dyDescent="0.2">
      <c r="A215">
        <v>198</v>
      </c>
      <c r="B215" t="s">
        <v>183</v>
      </c>
      <c r="C215" s="35">
        <v>29.549999999999955</v>
      </c>
      <c r="H215" s="5">
        <v>3</v>
      </c>
      <c r="I215" s="5">
        <v>2009</v>
      </c>
      <c r="J215" s="6">
        <v>637798</v>
      </c>
      <c r="P215" s="5">
        <v>3</v>
      </c>
      <c r="Q215" s="5">
        <v>2011</v>
      </c>
      <c r="R215" s="6">
        <v>94708</v>
      </c>
      <c r="W215" s="5">
        <v>3</v>
      </c>
      <c r="X215" s="5">
        <v>2013</v>
      </c>
      <c r="Y215" s="6">
        <v>73593</v>
      </c>
      <c r="Z215" s="22">
        <v>3</v>
      </c>
      <c r="AA215" s="22">
        <v>2014</v>
      </c>
      <c r="AB215" s="23">
        <v>142264</v>
      </c>
      <c r="AD215" s="5">
        <v>3</v>
      </c>
      <c r="AE215" s="5">
        <v>2015</v>
      </c>
      <c r="AF215" s="6">
        <v>77676</v>
      </c>
    </row>
    <row r="216" spans="1:32" x14ac:dyDescent="0.2">
      <c r="A216">
        <v>199</v>
      </c>
      <c r="B216" t="s">
        <v>184</v>
      </c>
      <c r="C216" s="35">
        <v>5.9800000000000182</v>
      </c>
      <c r="D216" s="5">
        <v>3</v>
      </c>
      <c r="E216" s="5">
        <v>2008</v>
      </c>
      <c r="F216" s="6">
        <v>81986</v>
      </c>
      <c r="H216" s="5">
        <v>3</v>
      </c>
      <c r="I216" s="5">
        <v>2009</v>
      </c>
      <c r="J216" s="6">
        <v>129260</v>
      </c>
      <c r="L216" s="5">
        <v>3</v>
      </c>
      <c r="M216" s="5">
        <v>2010</v>
      </c>
      <c r="N216" s="6">
        <v>140933</v>
      </c>
      <c r="P216" s="5">
        <v>3</v>
      </c>
      <c r="Q216" s="5">
        <v>2011</v>
      </c>
      <c r="R216" s="6">
        <v>53489</v>
      </c>
      <c r="T216" s="5">
        <v>3</v>
      </c>
      <c r="U216" s="5">
        <v>2012</v>
      </c>
      <c r="V216" s="6">
        <v>117636</v>
      </c>
      <c r="W216" s="5">
        <v>3</v>
      </c>
      <c r="X216" s="5">
        <v>2013</v>
      </c>
      <c r="Y216" s="6">
        <v>76562</v>
      </c>
      <c r="Z216" s="22">
        <v>3</v>
      </c>
      <c r="AA216" s="22">
        <v>2014</v>
      </c>
      <c r="AB216" s="23">
        <v>91892</v>
      </c>
      <c r="AD216" s="5">
        <v>3</v>
      </c>
      <c r="AE216" s="5">
        <v>2015</v>
      </c>
      <c r="AF216" s="6">
        <v>225724</v>
      </c>
    </row>
    <row r="217" spans="1:32" x14ac:dyDescent="0.2">
      <c r="A217">
        <v>200</v>
      </c>
      <c r="B217" t="s">
        <v>185</v>
      </c>
      <c r="C217" s="35">
        <v>14</v>
      </c>
    </row>
    <row r="218" spans="1:32" x14ac:dyDescent="0.2">
      <c r="A218">
        <v>201</v>
      </c>
      <c r="B218" t="s">
        <v>186</v>
      </c>
      <c r="C218" s="35">
        <v>6</v>
      </c>
      <c r="H218" s="5">
        <v>3</v>
      </c>
      <c r="I218" s="5">
        <v>2009</v>
      </c>
      <c r="J218" s="6">
        <v>223085</v>
      </c>
      <c r="L218" s="5">
        <v>3</v>
      </c>
      <c r="M218" s="5">
        <v>2010</v>
      </c>
      <c r="N218" s="6">
        <v>1414241</v>
      </c>
    </row>
    <row r="219" spans="1:32" x14ac:dyDescent="0.2">
      <c r="A219">
        <v>202</v>
      </c>
      <c r="B219" t="s">
        <v>187</v>
      </c>
      <c r="C219" s="35">
        <v>16</v>
      </c>
    </row>
    <row r="220" spans="1:32" x14ac:dyDescent="0.2">
      <c r="A220">
        <v>203</v>
      </c>
      <c r="B220" t="s">
        <v>188</v>
      </c>
      <c r="C220" s="35">
        <v>17</v>
      </c>
    </row>
    <row r="221" spans="1:32" x14ac:dyDescent="0.2">
      <c r="A221">
        <v>204</v>
      </c>
      <c r="B221" t="s">
        <v>189</v>
      </c>
      <c r="C221" s="35">
        <v>14</v>
      </c>
    </row>
    <row r="222" spans="1:32" x14ac:dyDescent="0.2">
      <c r="A222">
        <v>205</v>
      </c>
      <c r="B222" t="s">
        <v>190</v>
      </c>
      <c r="C222" s="35">
        <v>32.5</v>
      </c>
      <c r="Z222" s="22">
        <v>3</v>
      </c>
      <c r="AA222" s="22">
        <v>2014</v>
      </c>
      <c r="AB222" s="23">
        <v>88976</v>
      </c>
    </row>
    <row r="223" spans="1:32" x14ac:dyDescent="0.2">
      <c r="A223">
        <v>206</v>
      </c>
      <c r="B223" t="s">
        <v>191</v>
      </c>
      <c r="C223" s="35">
        <v>32.5</v>
      </c>
    </row>
    <row r="224" spans="1:32" x14ac:dyDescent="0.2">
      <c r="A224">
        <v>207</v>
      </c>
      <c r="B224" t="s">
        <v>192</v>
      </c>
      <c r="C224" s="35">
        <v>22</v>
      </c>
    </row>
    <row r="225" spans="1:32" x14ac:dyDescent="0.2">
      <c r="A225">
        <v>208</v>
      </c>
      <c r="B225" s="25" t="s">
        <v>393</v>
      </c>
      <c r="C225" s="35">
        <v>20.8900000000001</v>
      </c>
      <c r="L225" s="5">
        <v>3</v>
      </c>
      <c r="M225" s="5">
        <v>2010</v>
      </c>
      <c r="N225" s="6">
        <v>141172</v>
      </c>
    </row>
    <row r="226" spans="1:32" x14ac:dyDescent="0.2">
      <c r="A226">
        <v>209</v>
      </c>
      <c r="B226" t="s">
        <v>193</v>
      </c>
      <c r="C226" s="35">
        <v>23.720000000000027</v>
      </c>
      <c r="L226" s="5">
        <v>3</v>
      </c>
      <c r="M226" s="5">
        <v>2010</v>
      </c>
      <c r="N226" s="6">
        <v>107169</v>
      </c>
      <c r="P226" s="5">
        <v>3</v>
      </c>
      <c r="Q226" s="5">
        <v>2011</v>
      </c>
      <c r="R226" s="6">
        <v>49374</v>
      </c>
      <c r="T226" s="5">
        <v>3</v>
      </c>
      <c r="U226" s="5">
        <v>2012</v>
      </c>
      <c r="V226" s="6">
        <v>70897</v>
      </c>
    </row>
    <row r="227" spans="1:32" x14ac:dyDescent="0.2">
      <c r="A227">
        <v>210</v>
      </c>
      <c r="B227" t="s">
        <v>194</v>
      </c>
      <c r="C227" s="35">
        <v>13.8599999999999</v>
      </c>
      <c r="D227" s="5">
        <v>3</v>
      </c>
      <c r="E227" s="5">
        <v>2008</v>
      </c>
      <c r="F227" s="6">
        <v>142939</v>
      </c>
      <c r="H227" s="5">
        <v>3</v>
      </c>
      <c r="I227" s="5">
        <v>2009</v>
      </c>
      <c r="J227" s="6">
        <v>119852</v>
      </c>
      <c r="L227" s="5">
        <v>3</v>
      </c>
      <c r="M227" s="5">
        <v>2010</v>
      </c>
      <c r="N227" s="6">
        <v>298074</v>
      </c>
    </row>
    <row r="228" spans="1:32" x14ac:dyDescent="0.2">
      <c r="C228" s="35">
        <v>13.86</v>
      </c>
      <c r="D228" s="5">
        <v>1</v>
      </c>
      <c r="E228" s="5">
        <v>2008</v>
      </c>
      <c r="F228" s="6">
        <v>20</v>
      </c>
    </row>
    <row r="229" spans="1:32" x14ac:dyDescent="0.2">
      <c r="A229">
        <v>211</v>
      </c>
      <c r="B229" t="s">
        <v>195</v>
      </c>
      <c r="C229" s="35">
        <v>28</v>
      </c>
      <c r="L229" s="9"/>
      <c r="M229" s="9"/>
      <c r="N229" s="10"/>
    </row>
    <row r="230" spans="1:32" x14ac:dyDescent="0.2">
      <c r="A230">
        <v>212</v>
      </c>
      <c r="B230" t="s">
        <v>196</v>
      </c>
      <c r="C230" s="35">
        <v>1.5399999999999636</v>
      </c>
      <c r="D230" s="5">
        <v>3</v>
      </c>
      <c r="E230" s="5">
        <v>2008</v>
      </c>
      <c r="F230" s="6">
        <v>77838</v>
      </c>
      <c r="H230" s="5">
        <v>3</v>
      </c>
      <c r="I230" s="5">
        <v>2009</v>
      </c>
      <c r="J230" s="6">
        <f>14010+7135+11292+6048+49327+11271</f>
        <v>99083</v>
      </c>
      <c r="L230" s="5">
        <v>3</v>
      </c>
      <c r="M230" s="5">
        <v>2010</v>
      </c>
      <c r="N230" s="6">
        <v>222897</v>
      </c>
      <c r="P230" s="5">
        <v>3</v>
      </c>
      <c r="Q230" s="5">
        <v>2011</v>
      </c>
      <c r="R230" s="6">
        <f>1270+4583+61846+4655+2503+1558+1118+57015+17697</f>
        <v>152245</v>
      </c>
      <c r="T230" s="5">
        <v>3</v>
      </c>
      <c r="U230" s="5">
        <v>2012</v>
      </c>
      <c r="V230" s="6">
        <v>284527</v>
      </c>
      <c r="W230" s="5">
        <v>3</v>
      </c>
      <c r="X230" s="5">
        <v>2013</v>
      </c>
      <c r="Y230" s="6">
        <v>141586</v>
      </c>
      <c r="Z230" s="22">
        <v>3</v>
      </c>
      <c r="AA230" s="22">
        <v>2014</v>
      </c>
      <c r="AB230" s="23">
        <v>267930</v>
      </c>
      <c r="AD230" s="36">
        <v>3</v>
      </c>
      <c r="AE230" s="36">
        <v>2015</v>
      </c>
      <c r="AF230" s="37">
        <v>64619</v>
      </c>
    </row>
    <row r="231" spans="1:32" x14ac:dyDescent="0.2">
      <c r="A231">
        <v>213</v>
      </c>
      <c r="B231" t="s">
        <v>197</v>
      </c>
      <c r="C231" s="35">
        <v>1.2200000000000273</v>
      </c>
      <c r="D231" s="5">
        <v>3</v>
      </c>
      <c r="E231" s="5">
        <v>2008</v>
      </c>
      <c r="F231" s="6">
        <v>404079</v>
      </c>
      <c r="H231" s="5">
        <v>3</v>
      </c>
      <c r="I231" s="5">
        <v>2009</v>
      </c>
      <c r="J231" s="6">
        <f>5227+12727+6565+4715+86661</f>
        <v>115895</v>
      </c>
      <c r="L231" s="5">
        <v>3</v>
      </c>
      <c r="M231" s="5">
        <v>2010</v>
      </c>
      <c r="N231" s="6">
        <v>59266</v>
      </c>
      <c r="P231" s="5">
        <v>3</v>
      </c>
      <c r="Q231" s="5">
        <v>2011</v>
      </c>
      <c r="R231" s="6">
        <f>79174+500+40261+23502+48207+6500+10371+37110</f>
        <v>245625</v>
      </c>
      <c r="T231" s="5">
        <v>3</v>
      </c>
      <c r="U231" s="5">
        <v>2012</v>
      </c>
      <c r="V231" s="6">
        <f>57194+142574-8545+2535+32549+5012+1265+75509</f>
        <v>308093</v>
      </c>
      <c r="W231" s="5">
        <v>3</v>
      </c>
      <c r="X231" s="5">
        <v>2013</v>
      </c>
      <c r="Y231" s="6">
        <v>509050</v>
      </c>
      <c r="Z231" s="22">
        <v>3</v>
      </c>
      <c r="AA231" s="22">
        <v>2014</v>
      </c>
      <c r="AB231" s="23">
        <v>162476</v>
      </c>
      <c r="AD231" s="36">
        <v>3</v>
      </c>
      <c r="AE231" s="36">
        <v>2015</v>
      </c>
      <c r="AF231" s="37">
        <v>155577</v>
      </c>
    </row>
    <row r="232" spans="1:32" x14ac:dyDescent="0.2">
      <c r="A232">
        <v>214</v>
      </c>
      <c r="B232" t="s">
        <v>198</v>
      </c>
      <c r="C232" s="35">
        <v>1.8299999999999272</v>
      </c>
      <c r="D232" s="5">
        <v>3</v>
      </c>
      <c r="E232" s="5">
        <v>2008</v>
      </c>
      <c r="F232" s="6">
        <v>137054</v>
      </c>
      <c r="H232" s="5">
        <v>3</v>
      </c>
      <c r="I232" s="5">
        <v>2009</v>
      </c>
      <c r="J232" s="6">
        <f>6011+2962+8934+9030+605+964+545+303+2070+5840+65664</f>
        <v>102928</v>
      </c>
      <c r="L232" s="5">
        <v>3</v>
      </c>
      <c r="M232" s="5">
        <v>2010</v>
      </c>
      <c r="N232" s="6">
        <v>163771</v>
      </c>
      <c r="P232" s="5">
        <v>3</v>
      </c>
      <c r="Q232" s="5">
        <v>2011</v>
      </c>
      <c r="R232" s="6">
        <f>171499+55401+949+8952+1813+71250+9112+26868+720+3120+11083</f>
        <v>360767</v>
      </c>
      <c r="T232" s="5">
        <v>3</v>
      </c>
      <c r="U232" s="5">
        <v>2012</v>
      </c>
      <c r="V232" s="6">
        <f>323256-10000</f>
        <v>313256</v>
      </c>
      <c r="W232" s="5">
        <v>3</v>
      </c>
      <c r="X232" s="5">
        <v>2013</v>
      </c>
      <c r="Y232" s="6">
        <v>104563</v>
      </c>
      <c r="Z232" s="22">
        <v>3</v>
      </c>
      <c r="AA232" s="22">
        <v>2014</v>
      </c>
      <c r="AB232" s="23">
        <v>230987</v>
      </c>
      <c r="AD232" s="36">
        <v>3</v>
      </c>
      <c r="AE232" s="36">
        <v>2015</v>
      </c>
      <c r="AF232" s="37">
        <v>102928</v>
      </c>
    </row>
    <row r="233" spans="1:32" x14ac:dyDescent="0.2">
      <c r="A233">
        <v>215</v>
      </c>
      <c r="B233" t="s">
        <v>372</v>
      </c>
      <c r="C233" s="35">
        <v>3</v>
      </c>
      <c r="D233" s="5">
        <v>3</v>
      </c>
      <c r="E233" s="5">
        <v>2008</v>
      </c>
      <c r="F233" s="6">
        <v>135070</v>
      </c>
      <c r="H233" s="5">
        <v>3</v>
      </c>
      <c r="I233" s="5">
        <v>2009</v>
      </c>
      <c r="J233" s="6">
        <f>128945+874+2247+1436+3525+1950+3663+825+11212+144211</f>
        <v>298888</v>
      </c>
      <c r="L233" s="5">
        <v>3</v>
      </c>
      <c r="M233" s="5">
        <v>2010</v>
      </c>
      <c r="N233" s="6">
        <f>36486+32623+5149+53000+2162</f>
        <v>129420</v>
      </c>
      <c r="P233" s="5">
        <v>3</v>
      </c>
      <c r="Q233" s="5">
        <v>2011</v>
      </c>
      <c r="R233" s="6">
        <f>5829+625+60439+7988+1625+66139+2560-1980</f>
        <v>143225</v>
      </c>
      <c r="T233" s="5">
        <v>3</v>
      </c>
      <c r="U233" s="5">
        <v>2012</v>
      </c>
      <c r="V233" s="6">
        <f>3272+615+5135+643+1675+1863+48710</f>
        <v>61913</v>
      </c>
      <c r="W233" s="5">
        <v>2</v>
      </c>
      <c r="X233" s="5">
        <v>2013</v>
      </c>
      <c r="Y233" s="6">
        <v>120</v>
      </c>
    </row>
    <row r="234" spans="1:32" x14ac:dyDescent="0.2">
      <c r="A234">
        <v>216</v>
      </c>
      <c r="B234" t="s">
        <v>199</v>
      </c>
      <c r="C234" s="35">
        <v>3.1600000000000819</v>
      </c>
      <c r="T234" s="5">
        <v>1</v>
      </c>
      <c r="U234" s="5">
        <v>2012</v>
      </c>
      <c r="V234" s="6">
        <v>-100</v>
      </c>
      <c r="W234" s="5">
        <v>3</v>
      </c>
      <c r="X234" s="5">
        <v>2013</v>
      </c>
      <c r="Y234" s="6">
        <v>55266</v>
      </c>
      <c r="Z234" s="22">
        <v>3</v>
      </c>
      <c r="AA234" s="22">
        <v>2014</v>
      </c>
      <c r="AB234" s="23">
        <v>62595</v>
      </c>
    </row>
    <row r="235" spans="1:32" x14ac:dyDescent="0.2">
      <c r="A235">
        <v>217</v>
      </c>
      <c r="B235" t="s">
        <v>200</v>
      </c>
      <c r="C235" s="35">
        <v>24.869999999999891</v>
      </c>
      <c r="L235" s="5">
        <v>3</v>
      </c>
      <c r="M235" s="5">
        <v>2010</v>
      </c>
      <c r="N235" s="6">
        <v>544634</v>
      </c>
      <c r="T235" s="5">
        <v>3</v>
      </c>
      <c r="U235" s="5">
        <v>2012</v>
      </c>
      <c r="V235" s="6">
        <v>199313</v>
      </c>
      <c r="W235" s="5">
        <v>3</v>
      </c>
      <c r="X235" s="5">
        <v>2013</v>
      </c>
      <c r="Y235" s="6">
        <v>89422</v>
      </c>
      <c r="Z235" s="22">
        <v>3</v>
      </c>
      <c r="AA235" s="22">
        <v>2014</v>
      </c>
      <c r="AB235" s="23">
        <v>175550</v>
      </c>
      <c r="AD235" s="36">
        <v>3</v>
      </c>
      <c r="AE235" s="36">
        <v>2015</v>
      </c>
      <c r="AF235" s="37">
        <v>182015</v>
      </c>
    </row>
    <row r="236" spans="1:32" x14ac:dyDescent="0.2">
      <c r="A236">
        <v>218</v>
      </c>
      <c r="B236" t="s">
        <v>201</v>
      </c>
      <c r="C236" s="35">
        <v>27.289999999999964</v>
      </c>
      <c r="P236" s="5">
        <v>3</v>
      </c>
      <c r="Q236" s="5">
        <v>2011</v>
      </c>
      <c r="R236" s="6">
        <v>56414</v>
      </c>
    </row>
    <row r="237" spans="1:32" x14ac:dyDescent="0.2">
      <c r="A237">
        <v>219</v>
      </c>
      <c r="B237" t="s">
        <v>202</v>
      </c>
      <c r="C237" s="35">
        <v>20.150000000000091</v>
      </c>
      <c r="D237" s="5">
        <v>3</v>
      </c>
      <c r="E237" s="5">
        <v>2008</v>
      </c>
      <c r="F237" s="6">
        <v>106918</v>
      </c>
      <c r="H237" s="5">
        <v>3</v>
      </c>
      <c r="I237" s="5">
        <v>2009</v>
      </c>
      <c r="J237" s="6">
        <v>381759</v>
      </c>
      <c r="L237" s="5">
        <v>3</v>
      </c>
      <c r="M237" s="5">
        <v>2010</v>
      </c>
      <c r="N237" s="6">
        <v>100253</v>
      </c>
      <c r="P237" s="5">
        <v>3</v>
      </c>
      <c r="Q237" s="5">
        <v>2011</v>
      </c>
      <c r="R237" s="6">
        <v>34068</v>
      </c>
      <c r="T237" s="5">
        <v>3</v>
      </c>
      <c r="U237" s="5">
        <v>2012</v>
      </c>
      <c r="V237" s="6">
        <v>193205</v>
      </c>
      <c r="W237" s="5">
        <v>3</v>
      </c>
      <c r="X237" s="5">
        <v>2013</v>
      </c>
      <c r="Y237" s="6">
        <v>359046</v>
      </c>
      <c r="Z237" s="22">
        <v>3</v>
      </c>
      <c r="AA237" s="22">
        <v>2014</v>
      </c>
      <c r="AB237" s="23">
        <v>473073</v>
      </c>
      <c r="AD237" s="5">
        <v>3</v>
      </c>
      <c r="AE237" s="5">
        <v>2015</v>
      </c>
      <c r="AF237" s="6">
        <v>409709</v>
      </c>
    </row>
    <row r="238" spans="1:32" x14ac:dyDescent="0.2">
      <c r="A238">
        <v>220</v>
      </c>
      <c r="B238" t="s">
        <v>203</v>
      </c>
      <c r="C238" s="35">
        <v>12.710000000000036</v>
      </c>
      <c r="D238" s="5">
        <v>3</v>
      </c>
      <c r="E238" s="5">
        <v>2008</v>
      </c>
      <c r="F238" s="6">
        <v>465202</v>
      </c>
      <c r="H238" s="5">
        <v>3</v>
      </c>
      <c r="I238" s="5">
        <v>2009</v>
      </c>
      <c r="J238" s="6">
        <v>166227</v>
      </c>
      <c r="L238" s="5">
        <v>3</v>
      </c>
      <c r="M238" s="5">
        <v>2010</v>
      </c>
      <c r="N238" s="6">
        <v>171709</v>
      </c>
      <c r="P238" s="5">
        <v>3</v>
      </c>
      <c r="Q238" s="5">
        <v>2011</v>
      </c>
      <c r="R238" s="6">
        <v>182172</v>
      </c>
      <c r="T238" s="5">
        <v>3</v>
      </c>
      <c r="U238" s="5">
        <v>2012</v>
      </c>
      <c r="V238" s="6">
        <v>107539</v>
      </c>
    </row>
    <row r="239" spans="1:32" x14ac:dyDescent="0.2">
      <c r="A239">
        <v>221</v>
      </c>
      <c r="B239" t="s">
        <v>204</v>
      </c>
      <c r="C239" s="35">
        <v>19.940000000000055</v>
      </c>
      <c r="D239" s="5">
        <v>3</v>
      </c>
      <c r="E239" s="5">
        <v>2008</v>
      </c>
      <c r="F239" s="6">
        <v>97910</v>
      </c>
      <c r="H239" s="5">
        <v>3</v>
      </c>
      <c r="I239" s="5">
        <v>2009</v>
      </c>
      <c r="J239" s="6">
        <v>176831</v>
      </c>
      <c r="L239" s="5">
        <v>3</v>
      </c>
      <c r="M239" s="5">
        <v>2010</v>
      </c>
      <c r="N239" s="6">
        <v>56969</v>
      </c>
      <c r="P239" s="5">
        <v>3</v>
      </c>
      <c r="Q239" s="5">
        <v>2011</v>
      </c>
      <c r="R239" s="6">
        <v>91913</v>
      </c>
      <c r="AD239" s="5">
        <v>3</v>
      </c>
      <c r="AE239" s="5">
        <v>2015</v>
      </c>
      <c r="AF239" s="6">
        <v>67885.119999999995</v>
      </c>
    </row>
    <row r="240" spans="1:32" x14ac:dyDescent="0.2">
      <c r="A240">
        <v>222</v>
      </c>
      <c r="B240" t="s">
        <v>205</v>
      </c>
      <c r="C240" s="35">
        <v>32.5</v>
      </c>
      <c r="L240" s="5">
        <v>3</v>
      </c>
      <c r="M240" s="5">
        <v>2010</v>
      </c>
      <c r="N240" s="6">
        <v>1082357</v>
      </c>
      <c r="P240" s="5">
        <v>3</v>
      </c>
      <c r="Q240" s="5">
        <v>2011</v>
      </c>
      <c r="R240" s="6">
        <v>129426</v>
      </c>
      <c r="T240" s="5">
        <v>3</v>
      </c>
      <c r="U240" s="5">
        <v>2012</v>
      </c>
      <c r="V240" s="6">
        <v>197898</v>
      </c>
      <c r="AD240" s="5">
        <v>3</v>
      </c>
      <c r="AE240" s="5">
        <v>2015</v>
      </c>
      <c r="AF240" s="6">
        <v>89095</v>
      </c>
    </row>
    <row r="241" spans="1:32" x14ac:dyDescent="0.2">
      <c r="A241">
        <v>223</v>
      </c>
      <c r="B241" t="s">
        <v>206</v>
      </c>
      <c r="C241" s="35">
        <v>3.2400000000000091</v>
      </c>
      <c r="D241" s="5">
        <v>3</v>
      </c>
      <c r="E241" s="5">
        <v>2008</v>
      </c>
      <c r="F241" s="6">
        <v>202840</v>
      </c>
      <c r="H241" s="5">
        <v>3</v>
      </c>
      <c r="I241" s="5">
        <v>2009</v>
      </c>
      <c r="J241" s="6">
        <v>130108</v>
      </c>
      <c r="L241" s="5">
        <v>3</v>
      </c>
      <c r="M241" s="5">
        <v>2010</v>
      </c>
      <c r="N241" s="6">
        <v>490991</v>
      </c>
      <c r="P241" s="5">
        <v>3</v>
      </c>
      <c r="Q241" s="5">
        <v>2011</v>
      </c>
      <c r="R241" s="6">
        <v>183048</v>
      </c>
      <c r="T241" s="5">
        <v>3</v>
      </c>
      <c r="U241" s="5">
        <v>2012</v>
      </c>
      <c r="V241" s="6">
        <v>75287</v>
      </c>
      <c r="Z241" s="22">
        <v>3</v>
      </c>
      <c r="AA241" s="22">
        <v>2014</v>
      </c>
      <c r="AB241" s="23">
        <v>60658</v>
      </c>
      <c r="AD241" s="5">
        <v>3</v>
      </c>
      <c r="AE241" s="5">
        <v>2015</v>
      </c>
      <c r="AF241" s="6">
        <v>115169</v>
      </c>
    </row>
    <row r="242" spans="1:32" x14ac:dyDescent="0.2">
      <c r="A242">
        <v>224</v>
      </c>
      <c r="B242" t="s">
        <v>207</v>
      </c>
      <c r="C242" s="35">
        <v>31.029999999999973</v>
      </c>
      <c r="P242" s="5">
        <v>3</v>
      </c>
      <c r="Q242" s="5">
        <v>2011</v>
      </c>
      <c r="R242" s="6">
        <v>216902</v>
      </c>
      <c r="Z242" s="22">
        <v>3</v>
      </c>
      <c r="AA242" s="22">
        <v>2014</v>
      </c>
      <c r="AB242" s="23">
        <v>213098</v>
      </c>
    </row>
    <row r="243" spans="1:32" x14ac:dyDescent="0.2">
      <c r="A243">
        <v>225</v>
      </c>
      <c r="B243" t="s">
        <v>208</v>
      </c>
      <c r="C243" s="35">
        <v>4.4200000000000728</v>
      </c>
      <c r="D243" s="5">
        <v>3</v>
      </c>
      <c r="E243" s="5">
        <v>2008</v>
      </c>
      <c r="F243" s="6">
        <v>5598182</v>
      </c>
      <c r="H243" s="5">
        <v>3</v>
      </c>
      <c r="I243" s="5">
        <v>2009</v>
      </c>
      <c r="J243" s="6">
        <v>2099185</v>
      </c>
      <c r="P243" s="5">
        <v>3</v>
      </c>
      <c r="Q243" s="5">
        <v>2011</v>
      </c>
      <c r="R243" s="6">
        <f>546136+40170</f>
        <v>586306</v>
      </c>
      <c r="T243" s="5">
        <v>3</v>
      </c>
      <c r="U243" s="5">
        <v>2012</v>
      </c>
      <c r="V243" s="6">
        <v>83293</v>
      </c>
    </row>
    <row r="244" spans="1:32" x14ac:dyDescent="0.2">
      <c r="C244" s="35">
        <v>4.42</v>
      </c>
      <c r="D244" s="5">
        <v>1</v>
      </c>
      <c r="E244" s="5">
        <v>2008</v>
      </c>
      <c r="F244" s="6">
        <v>10</v>
      </c>
    </row>
    <row r="245" spans="1:32" x14ac:dyDescent="0.2">
      <c r="A245">
        <v>226</v>
      </c>
      <c r="B245" s="25" t="s">
        <v>394</v>
      </c>
      <c r="C245" s="35">
        <v>27.980000000000018</v>
      </c>
      <c r="Z245" s="22">
        <v>3</v>
      </c>
      <c r="AA245" s="22">
        <v>2014</v>
      </c>
      <c r="AB245" s="23">
        <v>192992</v>
      </c>
      <c r="AD245" s="5">
        <v>3</v>
      </c>
      <c r="AE245" s="5">
        <v>2015</v>
      </c>
      <c r="AF245" s="6">
        <v>87846</v>
      </c>
    </row>
    <row r="246" spans="1:32" x14ac:dyDescent="0.2">
      <c r="A246">
        <v>227</v>
      </c>
      <c r="B246" t="s">
        <v>209</v>
      </c>
      <c r="C246" s="35">
        <v>30.660000000000082</v>
      </c>
      <c r="W246" s="5">
        <v>3</v>
      </c>
      <c r="X246" s="5">
        <v>2013</v>
      </c>
      <c r="Y246" s="6">
        <v>441477</v>
      </c>
      <c r="Z246" s="22">
        <v>3</v>
      </c>
      <c r="AA246" s="22">
        <v>2014</v>
      </c>
      <c r="AB246" s="23">
        <v>98866</v>
      </c>
    </row>
    <row r="247" spans="1:32" x14ac:dyDescent="0.2">
      <c r="A247">
        <v>228</v>
      </c>
      <c r="B247" t="s">
        <v>373</v>
      </c>
      <c r="C247" s="35">
        <v>32.5</v>
      </c>
      <c r="L247" s="5">
        <v>3</v>
      </c>
      <c r="M247" s="5">
        <v>2010</v>
      </c>
      <c r="N247" s="6">
        <v>67864</v>
      </c>
      <c r="P247" s="5">
        <v>3</v>
      </c>
      <c r="Q247" s="5">
        <v>2011</v>
      </c>
      <c r="R247" s="6">
        <v>182095</v>
      </c>
      <c r="W247" s="5">
        <v>3</v>
      </c>
      <c r="X247" s="5">
        <v>2013</v>
      </c>
      <c r="Y247" s="6">
        <v>287646</v>
      </c>
    </row>
    <row r="248" spans="1:32" x14ac:dyDescent="0.2">
      <c r="A248">
        <v>229</v>
      </c>
      <c r="B248" t="s">
        <v>210</v>
      </c>
      <c r="C248" s="35">
        <v>32.5</v>
      </c>
      <c r="L248" s="9"/>
      <c r="M248" s="9"/>
      <c r="N248" s="10"/>
    </row>
    <row r="249" spans="1:32" x14ac:dyDescent="0.2">
      <c r="A249">
        <v>230</v>
      </c>
      <c r="B249" t="s">
        <v>374</v>
      </c>
      <c r="C249" s="35">
        <v>9.9500000000000455</v>
      </c>
      <c r="D249" s="5">
        <v>3</v>
      </c>
      <c r="E249" s="5">
        <v>2008</v>
      </c>
      <c r="F249" s="6">
        <v>116198</v>
      </c>
      <c r="H249" s="5">
        <v>3</v>
      </c>
      <c r="I249" s="5">
        <v>2009</v>
      </c>
      <c r="J249" s="6">
        <v>145825</v>
      </c>
      <c r="L249" s="5">
        <v>3</v>
      </c>
      <c r="M249" s="5">
        <v>2010</v>
      </c>
      <c r="N249" s="6">
        <v>63375</v>
      </c>
      <c r="P249" s="5">
        <v>3</v>
      </c>
      <c r="Q249" s="5">
        <v>2011</v>
      </c>
      <c r="R249" s="6">
        <v>133177</v>
      </c>
      <c r="T249" s="5">
        <v>3</v>
      </c>
      <c r="U249" s="5">
        <v>2012</v>
      </c>
      <c r="V249" s="6">
        <v>156238</v>
      </c>
      <c r="Z249" s="22">
        <v>3</v>
      </c>
      <c r="AA249" s="22">
        <v>2014</v>
      </c>
      <c r="AB249" s="23">
        <v>89430</v>
      </c>
      <c r="AD249" s="5">
        <v>3</v>
      </c>
      <c r="AE249" s="5">
        <v>2015</v>
      </c>
      <c r="AF249" s="6">
        <v>50466</v>
      </c>
    </row>
    <row r="250" spans="1:32" x14ac:dyDescent="0.2">
      <c r="A250">
        <v>231</v>
      </c>
      <c r="B250" t="s">
        <v>211</v>
      </c>
      <c r="C250" s="35">
        <v>11.210000000000036</v>
      </c>
      <c r="H250" s="5">
        <v>3</v>
      </c>
      <c r="I250" s="5">
        <v>2009</v>
      </c>
      <c r="J250" s="6">
        <v>96692</v>
      </c>
      <c r="P250" s="5">
        <v>3</v>
      </c>
      <c r="Q250" s="5">
        <v>2011</v>
      </c>
      <c r="R250" s="6">
        <v>119988</v>
      </c>
      <c r="W250" s="5">
        <v>3</v>
      </c>
      <c r="X250" s="5">
        <v>2013</v>
      </c>
      <c r="Y250" s="6">
        <v>892960</v>
      </c>
    </row>
    <row r="251" spans="1:32" x14ac:dyDescent="0.2">
      <c r="A251">
        <v>232</v>
      </c>
      <c r="B251" t="s">
        <v>212</v>
      </c>
      <c r="C251" s="35">
        <v>21.339999999999918</v>
      </c>
      <c r="H251" s="5">
        <v>3</v>
      </c>
      <c r="I251" s="5">
        <v>2009</v>
      </c>
      <c r="J251" s="6">
        <v>137178</v>
      </c>
      <c r="P251" s="5">
        <v>3</v>
      </c>
      <c r="Q251" s="5">
        <v>2011</v>
      </c>
      <c r="R251" s="6">
        <f>56079+4126</f>
        <v>60205</v>
      </c>
    </row>
    <row r="252" spans="1:32" x14ac:dyDescent="0.2">
      <c r="A252">
        <v>233</v>
      </c>
      <c r="B252" t="s">
        <v>213</v>
      </c>
      <c r="C252" s="35">
        <v>32.5</v>
      </c>
      <c r="H252" s="5">
        <v>3</v>
      </c>
      <c r="I252" s="5">
        <v>2009</v>
      </c>
      <c r="J252" s="6">
        <v>48351</v>
      </c>
    </row>
    <row r="253" spans="1:32" x14ac:dyDescent="0.2">
      <c r="A253">
        <v>234</v>
      </c>
      <c r="B253" s="27" t="s">
        <v>402</v>
      </c>
      <c r="C253" s="35">
        <v>2.4800000000000182</v>
      </c>
      <c r="D253" s="5">
        <v>3</v>
      </c>
      <c r="E253" s="5">
        <v>2008</v>
      </c>
      <c r="F253" s="6">
        <v>120444</v>
      </c>
      <c r="P253" s="5">
        <v>3</v>
      </c>
      <c r="Q253" s="5">
        <v>2011</v>
      </c>
      <c r="R253" s="6">
        <v>169856</v>
      </c>
      <c r="T253" s="5">
        <v>3</v>
      </c>
      <c r="U253" s="5">
        <v>2012</v>
      </c>
      <c r="V253" s="6">
        <v>88662</v>
      </c>
      <c r="W253" s="5">
        <v>3</v>
      </c>
      <c r="X253" s="5">
        <v>2013</v>
      </c>
      <c r="Y253" s="6">
        <v>134464</v>
      </c>
      <c r="Z253" s="22">
        <v>3</v>
      </c>
      <c r="AA253" s="22">
        <v>2014</v>
      </c>
      <c r="AB253" s="23">
        <v>31997</v>
      </c>
      <c r="AD253" s="5">
        <v>3</v>
      </c>
      <c r="AE253" s="5">
        <v>2015</v>
      </c>
      <c r="AF253" s="6">
        <v>37015</v>
      </c>
    </row>
    <row r="254" spans="1:32" x14ac:dyDescent="0.2">
      <c r="A254">
        <v>235</v>
      </c>
      <c r="B254" t="s">
        <v>214</v>
      </c>
      <c r="C254" s="35">
        <v>25.349999999999909</v>
      </c>
      <c r="P254" s="5">
        <v>3</v>
      </c>
      <c r="Q254" s="5">
        <v>2011</v>
      </c>
      <c r="R254" s="6">
        <v>363875</v>
      </c>
      <c r="W254" s="5">
        <v>3</v>
      </c>
      <c r="X254" s="5">
        <v>2013</v>
      </c>
      <c r="Y254" s="6">
        <v>32432</v>
      </c>
    </row>
    <row r="255" spans="1:32" x14ac:dyDescent="0.2">
      <c r="A255">
        <v>236</v>
      </c>
      <c r="B255" t="s">
        <v>215</v>
      </c>
      <c r="C255" s="35">
        <v>25.990000000000009</v>
      </c>
      <c r="P255" s="5">
        <v>3</v>
      </c>
      <c r="Q255" s="5">
        <v>2011</v>
      </c>
      <c r="R255" s="6">
        <v>131471</v>
      </c>
      <c r="T255" s="5">
        <v>3</v>
      </c>
      <c r="U255" s="5">
        <v>2012</v>
      </c>
      <c r="V255" s="6">
        <v>114820</v>
      </c>
      <c r="W255" s="5">
        <v>3</v>
      </c>
      <c r="X255" s="5">
        <v>2013</v>
      </c>
      <c r="Y255" s="6">
        <v>79213</v>
      </c>
    </row>
    <row r="256" spans="1:32" x14ac:dyDescent="0.2">
      <c r="A256">
        <v>237</v>
      </c>
      <c r="B256" t="s">
        <v>375</v>
      </c>
      <c r="C256" s="35">
        <v>5.25</v>
      </c>
      <c r="D256" s="5">
        <v>3</v>
      </c>
      <c r="E256" s="5">
        <v>2008</v>
      </c>
      <c r="F256" s="6">
        <v>617121</v>
      </c>
      <c r="H256" s="5">
        <v>3</v>
      </c>
      <c r="I256" s="5">
        <v>2009</v>
      </c>
      <c r="J256" s="6">
        <v>289102</v>
      </c>
      <c r="L256" s="5">
        <v>3</v>
      </c>
      <c r="M256" s="5">
        <v>2010</v>
      </c>
      <c r="N256" s="6">
        <v>84386</v>
      </c>
      <c r="P256" s="5">
        <v>3</v>
      </c>
      <c r="Q256" s="5">
        <v>2011</v>
      </c>
      <c r="R256" s="6">
        <v>206881</v>
      </c>
      <c r="W256" s="5">
        <v>3</v>
      </c>
      <c r="X256" s="5">
        <v>2013</v>
      </c>
      <c r="Y256" s="6">
        <v>181711</v>
      </c>
      <c r="Z256" s="22">
        <v>3</v>
      </c>
      <c r="AA256" s="22">
        <v>2014</v>
      </c>
      <c r="AB256" s="23">
        <v>58687</v>
      </c>
      <c r="AD256" s="5">
        <v>3</v>
      </c>
      <c r="AE256" s="5">
        <v>2015</v>
      </c>
      <c r="AF256" s="6">
        <v>112597</v>
      </c>
    </row>
    <row r="257" spans="1:32" x14ac:dyDescent="0.2">
      <c r="A257">
        <v>238</v>
      </c>
      <c r="B257" t="s">
        <v>216</v>
      </c>
      <c r="C257" s="35">
        <v>14.5</v>
      </c>
      <c r="D257" s="5">
        <v>3</v>
      </c>
      <c r="E257" s="5">
        <v>2008</v>
      </c>
      <c r="F257" s="6">
        <v>261551</v>
      </c>
      <c r="H257" s="5">
        <v>3</v>
      </c>
      <c r="I257" s="5">
        <v>2009</v>
      </c>
      <c r="J257" s="6">
        <v>145002</v>
      </c>
      <c r="L257" s="5">
        <v>3</v>
      </c>
      <c r="M257" s="5">
        <v>2010</v>
      </c>
      <c r="N257" s="6">
        <v>148424</v>
      </c>
      <c r="T257" s="5">
        <v>3</v>
      </c>
      <c r="U257" s="5">
        <v>2012</v>
      </c>
      <c r="V257" s="6">
        <v>109366</v>
      </c>
      <c r="Z257" s="22">
        <v>3</v>
      </c>
      <c r="AA257" s="22">
        <v>2014</v>
      </c>
      <c r="AB257" s="23">
        <v>92394</v>
      </c>
      <c r="AD257" s="5">
        <v>3</v>
      </c>
      <c r="AE257" s="5">
        <v>2015</v>
      </c>
      <c r="AF257" s="6">
        <v>244351</v>
      </c>
    </row>
    <row r="258" spans="1:32" x14ac:dyDescent="0.2">
      <c r="A258">
        <v>239</v>
      </c>
      <c r="B258" t="s">
        <v>217</v>
      </c>
      <c r="C258" s="35">
        <v>16.6400000000001</v>
      </c>
      <c r="L258" s="5">
        <v>3</v>
      </c>
      <c r="M258" s="5">
        <v>2010</v>
      </c>
      <c r="N258" s="6">
        <v>58169</v>
      </c>
      <c r="W258" s="5">
        <v>3</v>
      </c>
      <c r="X258" s="5">
        <v>2013</v>
      </c>
      <c r="Y258" s="6">
        <v>149600</v>
      </c>
      <c r="Z258" s="22">
        <v>3</v>
      </c>
      <c r="AA258" s="22">
        <v>2014</v>
      </c>
      <c r="AB258" s="23">
        <v>95635</v>
      </c>
      <c r="AD258" s="5">
        <v>3</v>
      </c>
      <c r="AE258" s="5">
        <v>2015</v>
      </c>
      <c r="AF258" s="6">
        <v>36147</v>
      </c>
    </row>
    <row r="259" spans="1:32" x14ac:dyDescent="0.2">
      <c r="A259">
        <v>240</v>
      </c>
      <c r="B259" t="s">
        <v>218</v>
      </c>
      <c r="C259" s="35">
        <v>21.240000000000009</v>
      </c>
      <c r="Z259" s="22">
        <v>3</v>
      </c>
      <c r="AA259" s="22">
        <v>2014</v>
      </c>
      <c r="AB259" s="23">
        <v>137324</v>
      </c>
    </row>
    <row r="260" spans="1:32" x14ac:dyDescent="0.2">
      <c r="A260">
        <v>241</v>
      </c>
      <c r="B260" t="s">
        <v>219</v>
      </c>
      <c r="C260" s="35">
        <v>22.259999999999991</v>
      </c>
      <c r="H260" s="5">
        <v>3</v>
      </c>
      <c r="I260" s="5">
        <v>2009</v>
      </c>
      <c r="J260" s="6">
        <v>234463</v>
      </c>
      <c r="L260" s="5">
        <v>3</v>
      </c>
      <c r="M260" s="5">
        <v>2010</v>
      </c>
      <c r="N260" s="6">
        <v>368133</v>
      </c>
      <c r="W260" s="5">
        <v>3</v>
      </c>
      <c r="X260" s="5">
        <v>2013</v>
      </c>
      <c r="Y260" s="6">
        <v>183272</v>
      </c>
      <c r="Z260" s="22">
        <v>3</v>
      </c>
      <c r="AA260" s="22">
        <v>2014</v>
      </c>
      <c r="AB260" s="23">
        <v>98199</v>
      </c>
    </row>
    <row r="261" spans="1:32" x14ac:dyDescent="0.2">
      <c r="A261">
        <v>242</v>
      </c>
      <c r="B261" t="s">
        <v>220</v>
      </c>
      <c r="C261" s="35">
        <v>14.230000000000018</v>
      </c>
      <c r="H261" s="5">
        <v>3</v>
      </c>
      <c r="I261" s="5">
        <v>2009</v>
      </c>
      <c r="J261" s="6">
        <v>111316</v>
      </c>
      <c r="L261" s="5">
        <v>3</v>
      </c>
      <c r="M261" s="5">
        <v>2010</v>
      </c>
      <c r="N261" s="6">
        <v>98536</v>
      </c>
      <c r="Z261" s="22">
        <v>3</v>
      </c>
      <c r="AA261" s="22">
        <v>2014</v>
      </c>
      <c r="AB261" s="23">
        <v>85895</v>
      </c>
      <c r="AD261" s="5">
        <v>3</v>
      </c>
      <c r="AE261" s="5">
        <v>2015</v>
      </c>
      <c r="AF261" s="6">
        <v>241587</v>
      </c>
    </row>
    <row r="262" spans="1:32" x14ac:dyDescent="0.2">
      <c r="A262">
        <v>243</v>
      </c>
      <c r="B262" t="s">
        <v>221</v>
      </c>
      <c r="C262" s="35">
        <v>2</v>
      </c>
      <c r="T262" s="5">
        <v>3</v>
      </c>
      <c r="U262" s="5">
        <v>2012</v>
      </c>
      <c r="V262" s="6">
        <f>713+643+2542+29487+817+7593</f>
        <v>41795</v>
      </c>
      <c r="Z262" s="22">
        <v>3</v>
      </c>
      <c r="AA262" s="22">
        <v>2014</v>
      </c>
      <c r="AB262" s="23">
        <v>26938</v>
      </c>
    </row>
    <row r="263" spans="1:32" x14ac:dyDescent="0.2">
      <c r="A263">
        <v>244</v>
      </c>
      <c r="B263" t="s">
        <v>376</v>
      </c>
      <c r="C263" s="35">
        <v>3</v>
      </c>
      <c r="W263" s="5">
        <v>2</v>
      </c>
      <c r="X263" s="5">
        <v>2013</v>
      </c>
      <c r="Y263" s="6">
        <v>96</v>
      </c>
    </row>
    <row r="264" spans="1:32" x14ac:dyDescent="0.2">
      <c r="A264">
        <v>245</v>
      </c>
      <c r="B264" t="s">
        <v>222</v>
      </c>
      <c r="C264" s="35">
        <v>32.5</v>
      </c>
      <c r="P264" s="5">
        <v>3</v>
      </c>
      <c r="Q264" s="5">
        <v>2011</v>
      </c>
      <c r="R264" s="6">
        <v>158927</v>
      </c>
      <c r="AD264" s="5">
        <v>3</v>
      </c>
      <c r="AE264" s="5">
        <v>2015</v>
      </c>
      <c r="AF264" s="6">
        <v>39503</v>
      </c>
    </row>
    <row r="265" spans="1:32" x14ac:dyDescent="0.2">
      <c r="A265">
        <v>246</v>
      </c>
      <c r="B265" t="s">
        <v>223</v>
      </c>
      <c r="C265" s="35">
        <v>12.339999999999918</v>
      </c>
      <c r="D265" s="12">
        <v>3</v>
      </c>
      <c r="E265" s="12">
        <v>2008</v>
      </c>
      <c r="F265" s="13">
        <v>477798</v>
      </c>
      <c r="H265" s="12">
        <v>3</v>
      </c>
      <c r="I265" s="12">
        <v>2009</v>
      </c>
      <c r="J265" s="13">
        <v>291366</v>
      </c>
      <c r="L265" s="12">
        <v>3</v>
      </c>
      <c r="M265" s="12">
        <v>2010</v>
      </c>
      <c r="N265" s="13">
        <v>140257</v>
      </c>
      <c r="P265" s="12">
        <v>3</v>
      </c>
      <c r="Q265" s="12">
        <v>2011</v>
      </c>
      <c r="R265" s="13">
        <v>82171</v>
      </c>
    </row>
    <row r="266" spans="1:32" x14ac:dyDescent="0.2">
      <c r="C266" s="35">
        <v>12.34</v>
      </c>
      <c r="D266" s="9"/>
      <c r="E266" s="9"/>
      <c r="F266" s="10"/>
      <c r="H266" s="12">
        <v>1</v>
      </c>
      <c r="I266" s="14">
        <v>2009</v>
      </c>
      <c r="J266" s="13">
        <v>-11</v>
      </c>
      <c r="L266" s="9"/>
      <c r="M266" s="9"/>
      <c r="N266" s="10"/>
    </row>
    <row r="267" spans="1:32" x14ac:dyDescent="0.2">
      <c r="A267">
        <v>247</v>
      </c>
      <c r="B267" t="s">
        <v>224</v>
      </c>
      <c r="C267" s="35">
        <v>9.0799999999999272</v>
      </c>
      <c r="H267" s="5">
        <v>3</v>
      </c>
      <c r="I267" s="5">
        <v>2009</v>
      </c>
      <c r="J267" s="6">
        <v>463994</v>
      </c>
      <c r="P267" s="5">
        <v>3</v>
      </c>
      <c r="Q267" s="5">
        <v>2011</v>
      </c>
      <c r="R267" s="6">
        <f>37228+10480</f>
        <v>47708</v>
      </c>
      <c r="T267" s="5">
        <v>3</v>
      </c>
      <c r="U267" s="5">
        <v>2012</v>
      </c>
      <c r="V267" s="6">
        <f>59544+7593+37171</f>
        <v>104308</v>
      </c>
      <c r="AD267" s="36">
        <v>3</v>
      </c>
      <c r="AE267" s="36">
        <v>2015</v>
      </c>
      <c r="AF267" s="37">
        <f>57037+8880+18615</f>
        <v>84532</v>
      </c>
    </row>
    <row r="268" spans="1:32" x14ac:dyDescent="0.2">
      <c r="A268">
        <v>248</v>
      </c>
      <c r="B268" t="s">
        <v>225</v>
      </c>
      <c r="C268" s="35">
        <v>24</v>
      </c>
    </row>
    <row r="269" spans="1:32" x14ac:dyDescent="0.2">
      <c r="A269">
        <v>249</v>
      </c>
      <c r="B269" t="s">
        <v>226</v>
      </c>
      <c r="C269" s="35">
        <v>18.329999999999927</v>
      </c>
      <c r="L269" s="5">
        <v>3</v>
      </c>
      <c r="M269" s="5">
        <v>2010</v>
      </c>
      <c r="N269" s="6">
        <v>523948</v>
      </c>
    </row>
    <row r="270" spans="1:32" x14ac:dyDescent="0.2">
      <c r="A270">
        <v>250</v>
      </c>
      <c r="B270" t="s">
        <v>227</v>
      </c>
      <c r="C270" s="35">
        <v>3</v>
      </c>
      <c r="H270" s="5">
        <v>3</v>
      </c>
      <c r="I270" s="5">
        <v>2009</v>
      </c>
      <c r="J270" s="6">
        <v>63545</v>
      </c>
      <c r="L270" s="5">
        <v>3</v>
      </c>
      <c r="M270" s="5">
        <v>2010</v>
      </c>
      <c r="N270" s="6">
        <f>-19950+118585-9720</f>
        <v>88915</v>
      </c>
      <c r="W270" s="5">
        <v>2</v>
      </c>
      <c r="X270" s="5">
        <v>2013</v>
      </c>
      <c r="Y270" s="6">
        <v>118</v>
      </c>
    </row>
    <row r="271" spans="1:32" x14ac:dyDescent="0.2">
      <c r="A271">
        <v>251</v>
      </c>
      <c r="B271" t="s">
        <v>228</v>
      </c>
      <c r="C271" s="35">
        <v>26.3599999999999</v>
      </c>
      <c r="T271" s="5">
        <v>3</v>
      </c>
      <c r="U271" s="5">
        <v>2012</v>
      </c>
      <c r="V271" s="6">
        <v>235672</v>
      </c>
    </row>
    <row r="272" spans="1:32" x14ac:dyDescent="0.2">
      <c r="A272">
        <v>252</v>
      </c>
      <c r="B272" t="s">
        <v>377</v>
      </c>
      <c r="C272" s="35">
        <v>29.839999999999918</v>
      </c>
      <c r="H272" s="5">
        <v>3</v>
      </c>
      <c r="I272" s="5">
        <v>2009</v>
      </c>
      <c r="J272" s="6">
        <v>72775</v>
      </c>
      <c r="L272" s="5">
        <v>3</v>
      </c>
      <c r="M272" s="5">
        <v>2010</v>
      </c>
      <c r="N272" s="6">
        <v>68642</v>
      </c>
      <c r="Z272" s="22">
        <v>3</v>
      </c>
      <c r="AA272" s="22">
        <v>2014</v>
      </c>
      <c r="AB272" s="23">
        <v>89283</v>
      </c>
    </row>
    <row r="273" spans="1:32" x14ac:dyDescent="0.2">
      <c r="A273">
        <v>253</v>
      </c>
      <c r="B273" t="s">
        <v>229</v>
      </c>
      <c r="C273" s="35">
        <v>20.880000000000109</v>
      </c>
    </row>
    <row r="274" spans="1:32" x14ac:dyDescent="0.2">
      <c r="A274">
        <v>254</v>
      </c>
      <c r="B274" t="s">
        <v>378</v>
      </c>
      <c r="C274" s="35">
        <v>3</v>
      </c>
      <c r="W274" s="20">
        <v>1</v>
      </c>
      <c r="X274" s="20">
        <v>2013</v>
      </c>
      <c r="Y274" s="19">
        <v>-120</v>
      </c>
    </row>
    <row r="275" spans="1:32" x14ac:dyDescent="0.2">
      <c r="C275" s="35">
        <v>3</v>
      </c>
      <c r="W275" s="20">
        <v>2</v>
      </c>
      <c r="X275" s="20">
        <v>2013</v>
      </c>
      <c r="Y275" s="19">
        <v>169</v>
      </c>
    </row>
    <row r="276" spans="1:32" x14ac:dyDescent="0.2">
      <c r="A276">
        <v>255</v>
      </c>
      <c r="B276" t="s">
        <v>379</v>
      </c>
      <c r="C276" s="35">
        <v>12.680000000000064</v>
      </c>
      <c r="D276" s="5">
        <v>3</v>
      </c>
      <c r="E276" s="5">
        <v>2008</v>
      </c>
      <c r="F276" s="6">
        <v>84279</v>
      </c>
    </row>
    <row r="277" spans="1:32" x14ac:dyDescent="0.2">
      <c r="A277">
        <v>256</v>
      </c>
      <c r="B277" s="26" t="s">
        <v>395</v>
      </c>
      <c r="C277" s="35">
        <v>12.069999999999936</v>
      </c>
      <c r="D277" s="15">
        <v>3</v>
      </c>
      <c r="E277" s="12">
        <v>2008</v>
      </c>
      <c r="F277" s="13">
        <v>340244</v>
      </c>
      <c r="H277" s="15">
        <v>3</v>
      </c>
      <c r="I277" s="12">
        <v>2009</v>
      </c>
      <c r="J277" s="13">
        <v>123784</v>
      </c>
      <c r="L277" s="15">
        <v>1</v>
      </c>
      <c r="M277" s="14">
        <v>2010</v>
      </c>
      <c r="N277" s="13">
        <v>-17</v>
      </c>
      <c r="P277" s="15">
        <v>3</v>
      </c>
      <c r="Q277" s="12">
        <v>2011</v>
      </c>
      <c r="R277" s="13">
        <v>733811</v>
      </c>
      <c r="W277" s="5">
        <v>3</v>
      </c>
      <c r="X277" s="5">
        <v>2013</v>
      </c>
      <c r="Y277" s="6">
        <v>107084</v>
      </c>
    </row>
    <row r="278" spans="1:32" x14ac:dyDescent="0.2">
      <c r="A278">
        <v>257</v>
      </c>
      <c r="B278" t="s">
        <v>230</v>
      </c>
      <c r="C278" s="35">
        <v>10.230000000000018</v>
      </c>
      <c r="L278" s="5">
        <v>3</v>
      </c>
      <c r="M278" s="5">
        <v>2010</v>
      </c>
      <c r="N278" s="6">
        <f>4868+2733+71741+1292+11484</f>
        <v>92118</v>
      </c>
      <c r="P278" s="5">
        <v>3</v>
      </c>
      <c r="Q278" s="5">
        <v>2011</v>
      </c>
      <c r="R278" s="6">
        <f>96588+316975+8025+3985+697+1159+23603+5320</f>
        <v>456352</v>
      </c>
      <c r="W278" s="5">
        <v>3</v>
      </c>
      <c r="X278" s="5">
        <v>2013</v>
      </c>
      <c r="Y278" s="6">
        <v>99699</v>
      </c>
      <c r="Z278" s="22">
        <v>3</v>
      </c>
      <c r="AA278" s="22">
        <v>2014</v>
      </c>
      <c r="AB278" s="23">
        <v>140999</v>
      </c>
    </row>
    <row r="279" spans="1:32" x14ac:dyDescent="0.2">
      <c r="A279">
        <v>258</v>
      </c>
      <c r="B279" s="26" t="s">
        <v>396</v>
      </c>
      <c r="C279" s="35">
        <v>10.3900000000001</v>
      </c>
      <c r="H279" s="5">
        <v>3</v>
      </c>
      <c r="I279" s="5">
        <v>2009</v>
      </c>
      <c r="J279" s="6">
        <v>383770</v>
      </c>
      <c r="P279" s="5">
        <v>3</v>
      </c>
      <c r="Q279" s="5">
        <v>2011</v>
      </c>
      <c r="R279" s="6">
        <v>191282</v>
      </c>
      <c r="AD279" s="5">
        <v>3</v>
      </c>
      <c r="AE279" s="5">
        <v>2015</v>
      </c>
      <c r="AF279" s="6">
        <v>580186</v>
      </c>
    </row>
    <row r="280" spans="1:32" x14ac:dyDescent="0.2">
      <c r="A280">
        <v>259</v>
      </c>
      <c r="B280" t="s">
        <v>231</v>
      </c>
      <c r="C280" s="35">
        <v>26.099999999999909</v>
      </c>
      <c r="H280" s="5">
        <v>3</v>
      </c>
      <c r="I280" s="5">
        <v>2009</v>
      </c>
      <c r="J280" s="6">
        <v>117917</v>
      </c>
      <c r="L280" s="5">
        <v>3</v>
      </c>
      <c r="M280" s="5">
        <v>2010</v>
      </c>
      <c r="N280" s="6">
        <v>73036</v>
      </c>
    </row>
    <row r="281" spans="1:32" x14ac:dyDescent="0.2">
      <c r="A281">
        <v>260</v>
      </c>
      <c r="B281" s="25" t="s">
        <v>397</v>
      </c>
      <c r="C281" s="35">
        <v>17.920000000000073</v>
      </c>
      <c r="H281" s="5">
        <v>3</v>
      </c>
      <c r="I281" s="5">
        <v>2009</v>
      </c>
      <c r="J281" s="6">
        <v>192967</v>
      </c>
      <c r="T281" s="5">
        <v>3</v>
      </c>
      <c r="U281" s="5">
        <v>2012</v>
      </c>
      <c r="V281" s="6">
        <v>157162</v>
      </c>
      <c r="W281" s="5">
        <v>3</v>
      </c>
      <c r="X281" s="5">
        <v>2013</v>
      </c>
      <c r="Y281" s="6">
        <v>143453</v>
      </c>
    </row>
    <row r="282" spans="1:32" x14ac:dyDescent="0.2">
      <c r="A282">
        <v>261</v>
      </c>
      <c r="B282" t="s">
        <v>232</v>
      </c>
      <c r="C282" s="35">
        <v>4.0899999999999181</v>
      </c>
      <c r="P282" s="16">
        <v>3</v>
      </c>
      <c r="Q282" s="16">
        <v>2011</v>
      </c>
      <c r="R282" s="17">
        <v>64179</v>
      </c>
      <c r="AD282" s="40">
        <v>3</v>
      </c>
      <c r="AE282" s="40">
        <v>2015</v>
      </c>
      <c r="AF282" s="41">
        <v>1151969</v>
      </c>
    </row>
    <row r="283" spans="1:32" x14ac:dyDescent="0.2">
      <c r="A283">
        <v>262</v>
      </c>
      <c r="B283" t="s">
        <v>233</v>
      </c>
      <c r="C283" s="35">
        <v>29.240000000000009</v>
      </c>
      <c r="L283" s="5">
        <v>3</v>
      </c>
      <c r="M283" s="5">
        <v>2010</v>
      </c>
      <c r="N283" s="6">
        <v>237364</v>
      </c>
      <c r="Z283" s="22">
        <v>3</v>
      </c>
      <c r="AA283" s="22">
        <v>2014</v>
      </c>
      <c r="AB283" s="23">
        <v>78444</v>
      </c>
      <c r="AD283" s="5">
        <v>3</v>
      </c>
      <c r="AE283" s="5">
        <v>2015</v>
      </c>
      <c r="AF283" s="6">
        <v>193820</v>
      </c>
    </row>
    <row r="284" spans="1:32" x14ac:dyDescent="0.2">
      <c r="A284">
        <v>263</v>
      </c>
      <c r="B284" t="s">
        <v>234</v>
      </c>
      <c r="C284" s="35">
        <v>24.210000000000036</v>
      </c>
      <c r="AD284" s="5">
        <v>3</v>
      </c>
      <c r="AE284" s="5">
        <v>2015</v>
      </c>
      <c r="AF284" s="6">
        <v>223751</v>
      </c>
    </row>
    <row r="285" spans="1:32" x14ac:dyDescent="0.2">
      <c r="A285">
        <v>264</v>
      </c>
      <c r="B285" t="s">
        <v>235</v>
      </c>
      <c r="C285" s="35">
        <v>4.6900000000000546</v>
      </c>
      <c r="D285" s="12">
        <v>3</v>
      </c>
      <c r="E285" s="18">
        <v>2008</v>
      </c>
      <c r="F285" s="13">
        <v>85892</v>
      </c>
      <c r="H285" s="12">
        <v>3</v>
      </c>
      <c r="I285" s="18">
        <v>2009</v>
      </c>
      <c r="J285" s="13">
        <v>61909</v>
      </c>
      <c r="L285" s="12">
        <v>1</v>
      </c>
      <c r="M285" s="14">
        <v>2010</v>
      </c>
      <c r="N285" s="13">
        <v>-12</v>
      </c>
      <c r="P285" s="12">
        <v>3</v>
      </c>
      <c r="Q285" s="18">
        <v>2011</v>
      </c>
      <c r="R285" s="13">
        <v>1297714</v>
      </c>
      <c r="T285" s="12">
        <v>3</v>
      </c>
      <c r="U285" s="18">
        <v>2012</v>
      </c>
      <c r="V285" s="13">
        <v>56193</v>
      </c>
      <c r="Z285" s="22">
        <v>3</v>
      </c>
      <c r="AA285" s="22">
        <v>2014</v>
      </c>
      <c r="AB285" s="23">
        <v>240187</v>
      </c>
    </row>
    <row r="286" spans="1:32" x14ac:dyDescent="0.2">
      <c r="A286">
        <v>265</v>
      </c>
      <c r="B286" t="s">
        <v>236</v>
      </c>
      <c r="C286" s="35">
        <v>31.180000000000064</v>
      </c>
      <c r="L286" s="5">
        <v>3</v>
      </c>
      <c r="M286" s="5">
        <v>2010</v>
      </c>
      <c r="N286" s="6">
        <v>127698</v>
      </c>
      <c r="W286" s="5">
        <v>3</v>
      </c>
      <c r="X286" s="5">
        <v>2013</v>
      </c>
      <c r="Y286" s="6">
        <v>108679</v>
      </c>
    </row>
    <row r="287" spans="1:32" x14ac:dyDescent="0.2">
      <c r="A287">
        <v>266</v>
      </c>
      <c r="B287" t="s">
        <v>237</v>
      </c>
      <c r="C287" s="35">
        <v>1</v>
      </c>
      <c r="D287" s="5">
        <v>3</v>
      </c>
      <c r="E287" s="5">
        <v>2008</v>
      </c>
      <c r="F287" s="6">
        <v>177391</v>
      </c>
      <c r="H287" s="5">
        <v>3</v>
      </c>
      <c r="I287" s="5">
        <v>2009</v>
      </c>
      <c r="J287" s="6">
        <f>758+53200+49140</f>
        <v>103098</v>
      </c>
      <c r="L287" s="5">
        <v>3</v>
      </c>
      <c r="M287" s="5">
        <v>2010</v>
      </c>
      <c r="N287" s="6">
        <f>112866+6480+1666</f>
        <v>121012</v>
      </c>
      <c r="P287" s="5">
        <v>3</v>
      </c>
      <c r="Q287" s="5">
        <v>2011</v>
      </c>
      <c r="R287" s="6">
        <f>1445+85252+41110</f>
        <v>127807</v>
      </c>
      <c r="T287" s="5">
        <v>3</v>
      </c>
      <c r="U287" s="5">
        <v>2012</v>
      </c>
      <c r="V287" s="6">
        <f>7179+171163+12257</f>
        <v>190599</v>
      </c>
      <c r="W287" s="5">
        <v>3</v>
      </c>
      <c r="X287" s="5">
        <v>2013</v>
      </c>
      <c r="Y287" s="6">
        <v>310934</v>
      </c>
      <c r="Z287" s="22">
        <v>3</v>
      </c>
      <c r="AA287" s="22">
        <v>2014</v>
      </c>
      <c r="AB287" s="23">
        <v>368062</v>
      </c>
      <c r="AD287" s="36">
        <v>3</v>
      </c>
      <c r="AE287" s="36">
        <v>2015</v>
      </c>
      <c r="AF287" s="37">
        <f>92577+67890+247975-170-2415</f>
        <v>405857</v>
      </c>
    </row>
    <row r="288" spans="1:32" x14ac:dyDescent="0.2">
      <c r="A288">
        <v>267</v>
      </c>
      <c r="B288" t="s">
        <v>238</v>
      </c>
      <c r="C288" s="35">
        <v>2</v>
      </c>
      <c r="H288" s="5">
        <v>3</v>
      </c>
      <c r="I288" s="5">
        <v>2009</v>
      </c>
      <c r="J288" s="6">
        <v>1073348</v>
      </c>
      <c r="P288" s="5">
        <v>3</v>
      </c>
      <c r="Q288" s="5">
        <v>2011</v>
      </c>
      <c r="R288" s="6">
        <v>2506884</v>
      </c>
      <c r="T288" s="5">
        <v>3</v>
      </c>
      <c r="U288" s="5">
        <v>2012</v>
      </c>
      <c r="V288" s="6">
        <v>762732</v>
      </c>
      <c r="W288" s="5">
        <v>3</v>
      </c>
      <c r="X288" s="5">
        <v>2013</v>
      </c>
      <c r="Y288" s="6">
        <v>297514</v>
      </c>
      <c r="Z288" s="22">
        <v>3</v>
      </c>
      <c r="AA288" s="22">
        <v>2014</v>
      </c>
      <c r="AB288" s="23">
        <v>213356</v>
      </c>
    </row>
    <row r="289" spans="1:32" x14ac:dyDescent="0.2">
      <c r="A289">
        <v>268</v>
      </c>
      <c r="B289" t="s">
        <v>239</v>
      </c>
      <c r="C289" s="35">
        <v>16.690000000000055</v>
      </c>
      <c r="H289" s="5">
        <v>3</v>
      </c>
      <c r="I289" s="5">
        <v>2009</v>
      </c>
      <c r="J289" s="6">
        <v>613406</v>
      </c>
      <c r="W289" s="5">
        <v>3</v>
      </c>
      <c r="X289" s="5">
        <v>2013</v>
      </c>
      <c r="Y289" s="6">
        <v>120595</v>
      </c>
      <c r="AD289" s="5">
        <v>3</v>
      </c>
      <c r="AE289" s="5">
        <v>2015</v>
      </c>
      <c r="AF289" s="6">
        <v>94445</v>
      </c>
    </row>
    <row r="290" spans="1:32" x14ac:dyDescent="0.2">
      <c r="A290">
        <v>269</v>
      </c>
      <c r="B290" t="s">
        <v>240</v>
      </c>
      <c r="C290" s="35">
        <v>1</v>
      </c>
      <c r="D290" s="5">
        <v>3</v>
      </c>
      <c r="E290" s="5">
        <v>2008</v>
      </c>
      <c r="F290" s="6">
        <v>366020</v>
      </c>
      <c r="H290" s="5">
        <v>3</v>
      </c>
      <c r="I290" s="5">
        <v>2009</v>
      </c>
      <c r="J290" s="6">
        <v>78160</v>
      </c>
      <c r="L290" s="5">
        <v>3</v>
      </c>
      <c r="M290" s="5">
        <v>2010</v>
      </c>
      <c r="N290" s="6">
        <v>40100</v>
      </c>
      <c r="P290" s="5">
        <v>3</v>
      </c>
      <c r="Q290" s="5">
        <v>2011</v>
      </c>
      <c r="R290" s="6">
        <v>43377</v>
      </c>
      <c r="T290" s="5">
        <v>3</v>
      </c>
      <c r="U290" s="5">
        <v>2012</v>
      </c>
      <c r="V290" s="6">
        <v>154659</v>
      </c>
      <c r="W290" s="5">
        <v>3</v>
      </c>
      <c r="X290" s="5">
        <v>2013</v>
      </c>
      <c r="Y290" s="6">
        <v>340332</v>
      </c>
      <c r="AD290" s="5">
        <v>3</v>
      </c>
      <c r="AE290" s="5">
        <v>2015</v>
      </c>
      <c r="AF290" s="6">
        <f>51313+1952257</f>
        <v>2003570</v>
      </c>
    </row>
    <row r="291" spans="1:32" x14ac:dyDescent="0.2">
      <c r="A291">
        <v>270</v>
      </c>
      <c r="B291" t="s">
        <v>241</v>
      </c>
      <c r="C291" s="35">
        <v>26</v>
      </c>
    </row>
    <row r="292" spans="1:32" x14ac:dyDescent="0.2">
      <c r="A292">
        <v>271</v>
      </c>
      <c r="B292" t="s">
        <v>242</v>
      </c>
      <c r="C292" s="35">
        <v>11.960000000000036</v>
      </c>
      <c r="D292" s="5">
        <v>3</v>
      </c>
      <c r="E292" s="5">
        <v>2008</v>
      </c>
      <c r="F292" s="6">
        <v>60465</v>
      </c>
      <c r="H292" s="5">
        <v>3</v>
      </c>
      <c r="I292" s="5">
        <v>2009</v>
      </c>
      <c r="J292" s="6">
        <v>225211</v>
      </c>
      <c r="L292" s="5">
        <v>3</v>
      </c>
      <c r="M292" s="5">
        <v>2010</v>
      </c>
      <c r="N292" s="6">
        <v>103868</v>
      </c>
      <c r="P292" s="5">
        <v>3</v>
      </c>
      <c r="Q292" s="5">
        <v>2011</v>
      </c>
      <c r="R292" s="6">
        <v>210876</v>
      </c>
      <c r="T292" s="5">
        <v>3</v>
      </c>
      <c r="U292" s="5">
        <v>2012</v>
      </c>
      <c r="V292" s="6">
        <v>363407</v>
      </c>
    </row>
    <row r="293" spans="1:32" x14ac:dyDescent="0.2">
      <c r="A293">
        <v>272</v>
      </c>
      <c r="B293" t="s">
        <v>243</v>
      </c>
      <c r="C293" s="35">
        <v>9.5999999999999091</v>
      </c>
      <c r="D293" s="5">
        <v>3</v>
      </c>
      <c r="E293" s="5">
        <v>2008</v>
      </c>
      <c r="F293" s="6">
        <v>113598</v>
      </c>
      <c r="H293" s="5">
        <v>3</v>
      </c>
      <c r="I293" s="5">
        <v>2009</v>
      </c>
      <c r="J293" s="6">
        <v>64264</v>
      </c>
      <c r="L293" s="5">
        <v>3</v>
      </c>
      <c r="M293" s="5">
        <v>2010</v>
      </c>
      <c r="N293" s="6">
        <v>133630</v>
      </c>
      <c r="P293" s="5">
        <v>3</v>
      </c>
      <c r="Q293" s="5">
        <v>2011</v>
      </c>
      <c r="R293" s="6">
        <v>59840</v>
      </c>
      <c r="T293" s="5">
        <v>3</v>
      </c>
      <c r="U293" s="5">
        <v>2012</v>
      </c>
      <c r="V293" s="6">
        <v>223350</v>
      </c>
      <c r="Z293" s="22">
        <v>3</v>
      </c>
      <c r="AA293" s="22">
        <v>2014</v>
      </c>
      <c r="AB293" s="23">
        <v>31456</v>
      </c>
    </row>
    <row r="294" spans="1:32" x14ac:dyDescent="0.2">
      <c r="A294">
        <v>273</v>
      </c>
      <c r="B294" t="s">
        <v>244</v>
      </c>
      <c r="C294" s="35">
        <v>23.299999999999955</v>
      </c>
      <c r="P294" s="5">
        <v>3</v>
      </c>
      <c r="Q294" s="5">
        <v>2011</v>
      </c>
      <c r="R294" s="6">
        <v>132688</v>
      </c>
      <c r="T294" s="5">
        <v>3</v>
      </c>
      <c r="U294" s="5">
        <v>2012</v>
      </c>
      <c r="V294" s="6">
        <v>35559</v>
      </c>
    </row>
    <row r="295" spans="1:32" x14ac:dyDescent="0.2">
      <c r="A295">
        <v>274</v>
      </c>
      <c r="B295" s="25" t="s">
        <v>398</v>
      </c>
      <c r="C295" s="35">
        <v>11.240000000000009</v>
      </c>
      <c r="H295" s="12">
        <v>3</v>
      </c>
      <c r="I295" s="12">
        <v>2009</v>
      </c>
      <c r="J295" s="13">
        <v>949359</v>
      </c>
      <c r="L295" s="12">
        <v>1</v>
      </c>
      <c r="M295" s="12">
        <v>2010</v>
      </c>
      <c r="N295" s="13">
        <v>-9</v>
      </c>
      <c r="P295" s="12">
        <v>3</v>
      </c>
      <c r="Q295" s="12">
        <v>2011</v>
      </c>
      <c r="R295" s="13">
        <v>167299</v>
      </c>
      <c r="T295" s="12">
        <v>3</v>
      </c>
      <c r="U295" s="12">
        <v>2012</v>
      </c>
      <c r="V295" s="13">
        <v>78653</v>
      </c>
      <c r="W295" s="5">
        <v>3</v>
      </c>
      <c r="X295" s="5">
        <v>2013</v>
      </c>
      <c r="Y295" s="6">
        <v>85618</v>
      </c>
    </row>
    <row r="296" spans="1:32" x14ac:dyDescent="0.2">
      <c r="A296">
        <v>275</v>
      </c>
      <c r="B296" t="s">
        <v>245</v>
      </c>
      <c r="C296" s="35">
        <v>19.759999999999991</v>
      </c>
      <c r="H296" s="5">
        <v>3</v>
      </c>
      <c r="I296" s="5">
        <v>2009</v>
      </c>
      <c r="J296" s="6">
        <v>972802</v>
      </c>
      <c r="L296" s="5">
        <v>3</v>
      </c>
      <c r="M296" s="5">
        <v>2010</v>
      </c>
      <c r="N296" s="6">
        <v>72442</v>
      </c>
      <c r="P296" s="5">
        <v>3</v>
      </c>
      <c r="Q296" s="5">
        <v>2011</v>
      </c>
      <c r="R296" s="6">
        <f>(13931+3303+4887+7795+918+1453+12953+6529+8913+445+3913+6348)</f>
        <v>71388</v>
      </c>
      <c r="T296" s="5">
        <v>3</v>
      </c>
      <c r="U296" s="5">
        <v>2012</v>
      </c>
      <c r="V296" s="6">
        <f>2840+37517+5202+7371+21288+17906+10922+7005+4189+5075</f>
        <v>119315</v>
      </c>
      <c r="AD296" s="5">
        <v>3</v>
      </c>
      <c r="AE296" s="5">
        <v>2015</v>
      </c>
      <c r="AF296" s="6">
        <v>85578</v>
      </c>
    </row>
    <row r="297" spans="1:32" x14ac:dyDescent="0.2">
      <c r="A297">
        <v>276</v>
      </c>
      <c r="B297" t="s">
        <v>246</v>
      </c>
      <c r="C297" s="35">
        <v>32.5</v>
      </c>
      <c r="D297" s="5">
        <v>3</v>
      </c>
      <c r="E297" s="5">
        <v>2008</v>
      </c>
      <c r="F297" s="6">
        <v>62029</v>
      </c>
      <c r="P297" s="5">
        <v>3</v>
      </c>
      <c r="Q297" s="5">
        <v>2011</v>
      </c>
      <c r="R297" s="6">
        <v>48210</v>
      </c>
      <c r="AD297" s="5">
        <v>3</v>
      </c>
      <c r="AE297" s="5">
        <v>2015</v>
      </c>
      <c r="AF297" s="6">
        <v>58810</v>
      </c>
    </row>
    <row r="298" spans="1:32" x14ac:dyDescent="0.2">
      <c r="A298">
        <v>277</v>
      </c>
      <c r="B298" t="s">
        <v>247</v>
      </c>
      <c r="C298" s="35">
        <v>29</v>
      </c>
      <c r="D298" s="5">
        <v>3</v>
      </c>
      <c r="E298" s="5">
        <v>2008</v>
      </c>
      <c r="F298" s="6">
        <v>369370</v>
      </c>
      <c r="H298" s="5">
        <v>3</v>
      </c>
      <c r="I298" s="5">
        <v>2009</v>
      </c>
      <c r="J298" s="6">
        <v>210603</v>
      </c>
      <c r="L298" s="5">
        <v>3</v>
      </c>
      <c r="M298" s="5">
        <v>2010</v>
      </c>
      <c r="N298" s="6">
        <v>152691</v>
      </c>
      <c r="P298" s="5">
        <v>3</v>
      </c>
      <c r="Q298" s="5">
        <v>2011</v>
      </c>
      <c r="R298" s="6">
        <v>144971</v>
      </c>
      <c r="T298" s="5">
        <v>3</v>
      </c>
      <c r="U298" s="5">
        <v>2012</v>
      </c>
      <c r="V298" s="6">
        <v>98097</v>
      </c>
      <c r="W298" s="5">
        <v>3</v>
      </c>
      <c r="X298" s="5">
        <v>2013</v>
      </c>
      <c r="Y298" s="6">
        <v>121416</v>
      </c>
      <c r="Z298" s="22">
        <v>3</v>
      </c>
      <c r="AA298" s="22">
        <v>2014</v>
      </c>
      <c r="AB298" s="23">
        <v>107368</v>
      </c>
    </row>
    <row r="299" spans="1:32" x14ac:dyDescent="0.2">
      <c r="A299">
        <v>278</v>
      </c>
      <c r="B299" s="26" t="s">
        <v>399</v>
      </c>
      <c r="C299" s="35">
        <v>32.5</v>
      </c>
      <c r="H299" s="5">
        <v>3</v>
      </c>
      <c r="I299" s="5">
        <v>2009</v>
      </c>
      <c r="J299" s="6">
        <v>116249</v>
      </c>
      <c r="T299" s="5">
        <v>3</v>
      </c>
      <c r="U299" s="5">
        <v>2012</v>
      </c>
      <c r="V299" s="6">
        <v>68085</v>
      </c>
      <c r="Z299" s="22">
        <v>3</v>
      </c>
      <c r="AA299" s="22">
        <v>2014</v>
      </c>
      <c r="AB299" s="23">
        <v>213710</v>
      </c>
      <c r="AD299" s="5">
        <v>3</v>
      </c>
      <c r="AE299" s="5">
        <v>2015</v>
      </c>
      <c r="AF299" s="6">
        <v>67165</v>
      </c>
    </row>
    <row r="300" spans="1:32" x14ac:dyDescent="0.2">
      <c r="A300">
        <v>279</v>
      </c>
      <c r="B300" t="s">
        <v>248</v>
      </c>
      <c r="C300" s="35">
        <v>21</v>
      </c>
    </row>
    <row r="301" spans="1:32" x14ac:dyDescent="0.2">
      <c r="A301">
        <v>280</v>
      </c>
      <c r="B301" t="s">
        <v>249</v>
      </c>
      <c r="C301" s="35">
        <v>32.5</v>
      </c>
      <c r="D301" s="5">
        <v>3</v>
      </c>
      <c r="E301" s="5">
        <v>2008</v>
      </c>
      <c r="F301" s="6">
        <v>198447</v>
      </c>
    </row>
    <row r="302" spans="1:32" x14ac:dyDescent="0.2">
      <c r="A302">
        <v>281</v>
      </c>
      <c r="B302" t="s">
        <v>250</v>
      </c>
      <c r="C302" s="35">
        <v>8</v>
      </c>
      <c r="D302" s="5">
        <v>3</v>
      </c>
      <c r="E302" s="5">
        <v>2008</v>
      </c>
      <c r="F302" s="6">
        <v>2877369</v>
      </c>
    </row>
    <row r="303" spans="1:32" x14ac:dyDescent="0.2">
      <c r="A303">
        <v>282</v>
      </c>
      <c r="B303" t="s">
        <v>251</v>
      </c>
      <c r="C303" s="35">
        <v>2</v>
      </c>
      <c r="D303" s="5">
        <v>3</v>
      </c>
      <c r="E303" s="5">
        <v>2008</v>
      </c>
      <c r="F303" s="6">
        <v>196629</v>
      </c>
      <c r="H303" s="5">
        <v>3</v>
      </c>
      <c r="I303" s="5">
        <v>2009</v>
      </c>
      <c r="J303" s="6">
        <v>299528</v>
      </c>
      <c r="L303" s="5">
        <v>3</v>
      </c>
      <c r="M303" s="5">
        <v>2010</v>
      </c>
      <c r="N303" s="6">
        <v>337366</v>
      </c>
      <c r="P303" s="5">
        <v>3</v>
      </c>
      <c r="Q303" s="5">
        <v>2011</v>
      </c>
      <c r="R303" s="6">
        <v>344649</v>
      </c>
      <c r="T303" s="5">
        <v>3</v>
      </c>
      <c r="U303" s="5">
        <v>2012</v>
      </c>
      <c r="V303" s="6">
        <v>621937</v>
      </c>
      <c r="W303" s="5">
        <v>3</v>
      </c>
      <c r="X303" s="5">
        <v>2013</v>
      </c>
      <c r="Y303" s="6">
        <v>741320</v>
      </c>
      <c r="Z303" s="22">
        <v>3</v>
      </c>
      <c r="AA303" s="22">
        <v>2014</v>
      </c>
      <c r="AB303" s="23">
        <v>611627</v>
      </c>
    </row>
    <row r="304" spans="1:32" x14ac:dyDescent="0.2">
      <c r="A304">
        <v>283</v>
      </c>
      <c r="B304" t="s">
        <v>252</v>
      </c>
      <c r="C304" s="35">
        <v>13.990000000000009</v>
      </c>
      <c r="D304" s="5">
        <v>3</v>
      </c>
      <c r="E304" s="5">
        <v>2008</v>
      </c>
      <c r="F304" s="6">
        <v>100818</v>
      </c>
    </row>
    <row r="305" spans="1:32" x14ac:dyDescent="0.2">
      <c r="A305">
        <v>284</v>
      </c>
      <c r="B305" t="s">
        <v>253</v>
      </c>
      <c r="C305" s="35">
        <v>29.809999999999945</v>
      </c>
      <c r="H305" s="5">
        <v>3</v>
      </c>
      <c r="I305" s="5">
        <v>2009</v>
      </c>
      <c r="J305" s="6">
        <v>52729</v>
      </c>
      <c r="L305" s="5">
        <v>3</v>
      </c>
      <c r="M305" s="5">
        <v>2010</v>
      </c>
      <c r="N305" s="6">
        <v>55031</v>
      </c>
    </row>
    <row r="306" spans="1:32" x14ac:dyDescent="0.2">
      <c r="A306">
        <v>285</v>
      </c>
      <c r="B306" t="s">
        <v>254</v>
      </c>
      <c r="C306" s="35">
        <v>14.839999999999918</v>
      </c>
      <c r="D306" s="5">
        <v>3</v>
      </c>
      <c r="E306" s="5">
        <v>2008</v>
      </c>
      <c r="F306" s="6">
        <v>395063</v>
      </c>
      <c r="H306" s="5">
        <v>3</v>
      </c>
      <c r="I306" s="5">
        <v>2009</v>
      </c>
      <c r="J306" s="6">
        <v>300001</v>
      </c>
      <c r="Z306" s="22">
        <v>3</v>
      </c>
      <c r="AA306" s="22">
        <v>2014</v>
      </c>
      <c r="AB306" s="23">
        <v>53989</v>
      </c>
      <c r="AD306" s="5">
        <v>3</v>
      </c>
      <c r="AE306" s="5">
        <v>2015</v>
      </c>
      <c r="AF306" s="6">
        <v>595684</v>
      </c>
    </row>
    <row r="307" spans="1:32" x14ac:dyDescent="0.2">
      <c r="A307">
        <v>286</v>
      </c>
      <c r="B307" t="s">
        <v>255</v>
      </c>
      <c r="C307" s="35">
        <v>23.630000000000109</v>
      </c>
      <c r="H307" s="5">
        <v>3</v>
      </c>
      <c r="I307" s="5">
        <v>2009</v>
      </c>
      <c r="J307" s="6">
        <v>245139</v>
      </c>
      <c r="AD307" s="5">
        <v>3</v>
      </c>
      <c r="AE307" s="5">
        <v>2015</v>
      </c>
      <c r="AF307" s="6">
        <v>63056</v>
      </c>
    </row>
    <row r="308" spans="1:32" x14ac:dyDescent="0.2">
      <c r="A308">
        <v>287</v>
      </c>
      <c r="B308" t="s">
        <v>256</v>
      </c>
      <c r="C308" s="35">
        <v>17.150000000000091</v>
      </c>
      <c r="H308" s="5">
        <v>3</v>
      </c>
      <c r="I308" s="5">
        <v>2009</v>
      </c>
      <c r="J308" s="6">
        <v>166044</v>
      </c>
      <c r="L308" s="5">
        <v>3</v>
      </c>
      <c r="M308" s="5">
        <v>2010</v>
      </c>
      <c r="N308" s="6">
        <v>67436</v>
      </c>
      <c r="T308" s="5">
        <v>3</v>
      </c>
      <c r="U308" s="5">
        <v>2012</v>
      </c>
      <c r="V308" s="6">
        <v>2153242</v>
      </c>
    </row>
    <row r="309" spans="1:32" x14ac:dyDescent="0.2">
      <c r="A309">
        <v>288</v>
      </c>
      <c r="B309" t="s">
        <v>257</v>
      </c>
      <c r="C309" s="35">
        <v>32.5</v>
      </c>
      <c r="L309" s="5">
        <v>3</v>
      </c>
      <c r="M309" s="5">
        <v>2010</v>
      </c>
      <c r="N309" s="6">
        <v>359743</v>
      </c>
      <c r="Z309" s="22">
        <v>3</v>
      </c>
      <c r="AA309" s="22">
        <v>2014</v>
      </c>
      <c r="AB309" s="23">
        <v>115700</v>
      </c>
    </row>
    <row r="310" spans="1:32" x14ac:dyDescent="0.2">
      <c r="A310">
        <v>289</v>
      </c>
      <c r="B310" t="s">
        <v>258</v>
      </c>
      <c r="C310" s="35">
        <v>23.630000000000109</v>
      </c>
      <c r="Z310" s="22">
        <v>3</v>
      </c>
      <c r="AA310" s="22">
        <v>2014</v>
      </c>
      <c r="AB310" s="23">
        <v>50202</v>
      </c>
    </row>
    <row r="311" spans="1:32" x14ac:dyDescent="0.2">
      <c r="A311">
        <v>290</v>
      </c>
      <c r="B311" t="s">
        <v>259</v>
      </c>
      <c r="C311" s="35">
        <v>32.5</v>
      </c>
      <c r="H311" s="5">
        <v>3</v>
      </c>
      <c r="I311" s="5">
        <v>2009</v>
      </c>
      <c r="J311" s="6">
        <v>171879</v>
      </c>
    </row>
    <row r="312" spans="1:32" x14ac:dyDescent="0.2">
      <c r="A312">
        <v>291</v>
      </c>
      <c r="B312" t="s">
        <v>260</v>
      </c>
      <c r="C312" s="35">
        <v>22.130000000000109</v>
      </c>
      <c r="H312" s="5">
        <v>3</v>
      </c>
      <c r="I312" s="5">
        <v>2009</v>
      </c>
      <c r="J312" s="6">
        <v>161421</v>
      </c>
      <c r="W312" s="5">
        <v>3</v>
      </c>
      <c r="X312" s="5">
        <v>2013</v>
      </c>
      <c r="Y312" s="6">
        <v>181219</v>
      </c>
      <c r="Z312" s="22">
        <v>3</v>
      </c>
      <c r="AA312" s="22">
        <v>2014</v>
      </c>
      <c r="AB312" s="23">
        <v>120341</v>
      </c>
      <c r="AD312" s="5">
        <v>3</v>
      </c>
      <c r="AE312" s="5">
        <v>2015</v>
      </c>
      <c r="AF312" s="6">
        <v>2564607</v>
      </c>
    </row>
    <row r="313" spans="1:32" x14ac:dyDescent="0.2">
      <c r="A313">
        <v>292</v>
      </c>
      <c r="B313" t="s">
        <v>261</v>
      </c>
      <c r="C313" s="35">
        <v>7.0699999999999363</v>
      </c>
      <c r="D313" s="12">
        <v>3</v>
      </c>
      <c r="E313" s="12">
        <v>2008</v>
      </c>
      <c r="F313" s="13">
        <v>207507</v>
      </c>
      <c r="H313" s="12">
        <v>3</v>
      </c>
      <c r="I313" s="12">
        <v>2009</v>
      </c>
      <c r="J313" s="13">
        <v>139512</v>
      </c>
      <c r="L313" s="12">
        <v>1</v>
      </c>
      <c r="M313" s="14">
        <v>2010</v>
      </c>
      <c r="N313" s="13">
        <v>-19</v>
      </c>
      <c r="P313" s="12">
        <v>3</v>
      </c>
      <c r="Q313" s="12">
        <v>2011</v>
      </c>
      <c r="R313" s="13">
        <v>84562</v>
      </c>
      <c r="T313" s="12">
        <v>3</v>
      </c>
      <c r="U313" s="12">
        <v>2012</v>
      </c>
      <c r="V313" s="13">
        <v>60133</v>
      </c>
      <c r="W313" s="5">
        <v>3</v>
      </c>
      <c r="X313" s="5">
        <v>2013</v>
      </c>
      <c r="Y313" s="6">
        <v>97896</v>
      </c>
    </row>
    <row r="314" spans="1:32" x14ac:dyDescent="0.2">
      <c r="A314">
        <v>293</v>
      </c>
      <c r="B314" t="s">
        <v>262</v>
      </c>
      <c r="C314" s="35">
        <v>6</v>
      </c>
      <c r="D314" s="5">
        <v>3</v>
      </c>
      <c r="E314" s="5">
        <v>2008</v>
      </c>
      <c r="F314" s="6">
        <v>635781</v>
      </c>
      <c r="H314" s="5">
        <v>3</v>
      </c>
      <c r="I314" s="5">
        <v>2009</v>
      </c>
      <c r="J314" s="6">
        <v>277168</v>
      </c>
      <c r="L314" s="5">
        <v>3</v>
      </c>
      <c r="M314" s="5">
        <v>2010</v>
      </c>
      <c r="N314" s="6">
        <v>8933467</v>
      </c>
    </row>
    <row r="315" spans="1:32" x14ac:dyDescent="0.2">
      <c r="A315">
        <v>294</v>
      </c>
      <c r="B315" t="s">
        <v>263</v>
      </c>
      <c r="C315" s="35">
        <v>19.529999999999973</v>
      </c>
      <c r="H315" s="5">
        <v>3</v>
      </c>
      <c r="I315" s="5">
        <v>2009</v>
      </c>
      <c r="J315" s="6">
        <v>112812</v>
      </c>
      <c r="L315" s="5">
        <v>3</v>
      </c>
      <c r="M315" s="5">
        <v>2010</v>
      </c>
      <c r="N315" s="6">
        <v>410587</v>
      </c>
      <c r="T315" s="5">
        <v>3</v>
      </c>
      <c r="U315" s="5">
        <v>2012</v>
      </c>
      <c r="V315" s="6">
        <v>101327</v>
      </c>
      <c r="W315" s="5">
        <v>3</v>
      </c>
      <c r="X315" s="5">
        <v>2013</v>
      </c>
      <c r="Y315" s="6">
        <v>182100</v>
      </c>
      <c r="Z315" s="22">
        <v>2</v>
      </c>
      <c r="AA315" s="22">
        <v>2014</v>
      </c>
      <c r="AB315" s="22">
        <v>20</v>
      </c>
      <c r="AD315" s="5">
        <v>2</v>
      </c>
      <c r="AE315" s="5">
        <v>2015</v>
      </c>
      <c r="AF315" s="6">
        <v>20</v>
      </c>
    </row>
    <row r="316" spans="1:32" x14ac:dyDescent="0.2">
      <c r="C316" s="35">
        <v>19.53</v>
      </c>
      <c r="H316" s="5"/>
      <c r="I316" s="5"/>
      <c r="J316" s="6"/>
      <c r="L316" s="5"/>
      <c r="M316" s="5"/>
      <c r="N316" s="6"/>
      <c r="T316" s="5"/>
      <c r="U316" s="5"/>
      <c r="V316" s="6"/>
      <c r="W316" s="5"/>
      <c r="X316" s="5"/>
      <c r="Y316" s="6"/>
      <c r="Z316" s="22"/>
      <c r="AA316" s="22"/>
      <c r="AB316" s="22"/>
      <c r="AD316" s="5">
        <v>3</v>
      </c>
      <c r="AE316" s="5">
        <v>2015</v>
      </c>
      <c r="AF316" s="6">
        <v>249729</v>
      </c>
    </row>
    <row r="317" spans="1:32" x14ac:dyDescent="0.2">
      <c r="A317">
        <v>295</v>
      </c>
      <c r="B317" t="s">
        <v>264</v>
      </c>
      <c r="C317" s="35">
        <v>18.970000000000027</v>
      </c>
      <c r="T317" s="5">
        <v>3</v>
      </c>
      <c r="U317" s="5">
        <v>2012</v>
      </c>
      <c r="V317" s="6">
        <v>1976694</v>
      </c>
      <c r="W317" s="5">
        <v>3</v>
      </c>
      <c r="X317" s="5">
        <v>2013</v>
      </c>
      <c r="Y317" s="6">
        <v>82011</v>
      </c>
    </row>
    <row r="318" spans="1:32" x14ac:dyDescent="0.2">
      <c r="A318">
        <v>296</v>
      </c>
      <c r="B318" t="s">
        <v>380</v>
      </c>
      <c r="C318" s="35">
        <v>29</v>
      </c>
      <c r="D318" s="5">
        <v>3</v>
      </c>
      <c r="E318" s="5">
        <v>2008</v>
      </c>
      <c r="F318" s="6">
        <v>52277</v>
      </c>
      <c r="H318" s="5">
        <v>3</v>
      </c>
      <c r="I318" s="5">
        <v>2009</v>
      </c>
      <c r="J318" s="6">
        <v>86946</v>
      </c>
      <c r="L318" s="5">
        <v>3</v>
      </c>
      <c r="M318" s="5">
        <v>2010</v>
      </c>
      <c r="N318" s="6">
        <f>2895+632+9771+2408+4265+5936+76206</f>
        <v>102113</v>
      </c>
      <c r="P318" s="5">
        <v>3</v>
      </c>
      <c r="Q318" s="5">
        <v>2011</v>
      </c>
      <c r="R318" s="6">
        <f>2582+8637+21316+13626+87811+936</f>
        <v>134908</v>
      </c>
      <c r="W318" s="5">
        <v>3</v>
      </c>
      <c r="X318" s="5">
        <v>2013</v>
      </c>
      <c r="Y318" s="6">
        <v>186485</v>
      </c>
      <c r="Z318" s="22">
        <v>3</v>
      </c>
      <c r="AA318" s="22">
        <v>2014</v>
      </c>
      <c r="AB318" s="23">
        <v>84159</v>
      </c>
    </row>
    <row r="319" spans="1:32" x14ac:dyDescent="0.2">
      <c r="A319">
        <v>297</v>
      </c>
      <c r="B319" t="s">
        <v>265</v>
      </c>
      <c r="C319" s="35">
        <v>5.5399999999999636</v>
      </c>
      <c r="H319" s="5">
        <v>3</v>
      </c>
      <c r="I319" s="5">
        <v>2009</v>
      </c>
      <c r="J319" s="6">
        <v>158858</v>
      </c>
      <c r="L319" s="5">
        <v>3</v>
      </c>
      <c r="M319" s="5">
        <v>2010</v>
      </c>
      <c r="N319" s="6">
        <v>218003</v>
      </c>
      <c r="P319" s="5">
        <v>3</v>
      </c>
      <c r="Q319" s="5">
        <v>2011</v>
      </c>
      <c r="R319" s="6">
        <v>176421</v>
      </c>
      <c r="T319" s="5">
        <v>3</v>
      </c>
      <c r="U319" s="5">
        <v>2012</v>
      </c>
      <c r="V319" s="6">
        <v>59070</v>
      </c>
      <c r="Z319" s="22">
        <v>3</v>
      </c>
      <c r="AA319" s="22">
        <v>2014</v>
      </c>
      <c r="AB319" s="23">
        <v>41148</v>
      </c>
    </row>
    <row r="320" spans="1:32" x14ac:dyDescent="0.2">
      <c r="A320">
        <v>298</v>
      </c>
      <c r="B320" t="s">
        <v>266</v>
      </c>
      <c r="C320" s="35">
        <v>7.3800000000001091</v>
      </c>
      <c r="D320" s="5">
        <v>3</v>
      </c>
      <c r="E320" s="5">
        <v>2008</v>
      </c>
      <c r="F320" s="6">
        <v>83117</v>
      </c>
      <c r="H320" s="5">
        <v>3</v>
      </c>
      <c r="I320" s="5">
        <v>2009</v>
      </c>
      <c r="J320" s="6">
        <f>380232+514992</f>
        <v>895224</v>
      </c>
      <c r="L320" s="5">
        <v>3</v>
      </c>
      <c r="M320" s="5">
        <v>2010</v>
      </c>
      <c r="N320" s="6">
        <v>92536</v>
      </c>
      <c r="P320" s="5">
        <v>3</v>
      </c>
      <c r="Q320" s="5">
        <v>2011</v>
      </c>
      <c r="R320" s="6">
        <v>142721</v>
      </c>
      <c r="T320" s="5">
        <v>3</v>
      </c>
      <c r="U320" s="5">
        <v>2012</v>
      </c>
      <c r="V320" s="6">
        <v>739027</v>
      </c>
      <c r="W320" s="5">
        <v>3</v>
      </c>
      <c r="X320" s="5">
        <v>2013</v>
      </c>
      <c r="Y320" s="6">
        <v>127904</v>
      </c>
      <c r="Z320" s="22">
        <v>3</v>
      </c>
      <c r="AA320" s="22">
        <v>2014</v>
      </c>
      <c r="AB320" s="23">
        <v>131393</v>
      </c>
      <c r="AD320" s="5">
        <v>3</v>
      </c>
      <c r="AE320" s="5">
        <v>2015</v>
      </c>
      <c r="AF320" s="6">
        <v>79188</v>
      </c>
    </row>
    <row r="321" spans="1:32" x14ac:dyDescent="0.2">
      <c r="A321">
        <v>299</v>
      </c>
      <c r="B321" t="s">
        <v>267</v>
      </c>
      <c r="C321" s="35">
        <v>10.920000000000073</v>
      </c>
      <c r="L321" s="5">
        <v>3</v>
      </c>
      <c r="M321" s="5">
        <v>2010</v>
      </c>
      <c r="N321" s="6">
        <v>485068</v>
      </c>
      <c r="P321" s="5">
        <v>3</v>
      </c>
      <c r="Q321" s="5">
        <v>2011</v>
      </c>
      <c r="R321" s="6">
        <v>683952</v>
      </c>
      <c r="T321" s="5">
        <v>3</v>
      </c>
      <c r="U321" s="5">
        <v>2012</v>
      </c>
      <c r="V321" s="6">
        <v>148035</v>
      </c>
      <c r="W321" s="5">
        <v>3</v>
      </c>
      <c r="X321" s="5">
        <v>2013</v>
      </c>
      <c r="Y321" s="6">
        <v>66244</v>
      </c>
      <c r="Z321" s="22">
        <v>3</v>
      </c>
      <c r="AA321" s="22">
        <v>2014</v>
      </c>
      <c r="AB321" s="23">
        <v>95505</v>
      </c>
      <c r="AD321" s="5">
        <v>3</v>
      </c>
      <c r="AE321" s="5">
        <v>2015</v>
      </c>
      <c r="AF321" s="6">
        <v>187354</v>
      </c>
    </row>
    <row r="322" spans="1:32" x14ac:dyDescent="0.2">
      <c r="A322">
        <v>300</v>
      </c>
      <c r="B322" t="s">
        <v>268</v>
      </c>
      <c r="C322" s="35">
        <v>19.069999999999936</v>
      </c>
      <c r="L322" s="5">
        <v>3</v>
      </c>
      <c r="M322" s="5">
        <v>2010</v>
      </c>
      <c r="N322" s="6">
        <f>76969+55221</f>
        <v>132190</v>
      </c>
      <c r="P322" s="5">
        <v>3</v>
      </c>
      <c r="Q322" s="5">
        <v>2011</v>
      </c>
      <c r="R322" s="6">
        <v>123956</v>
      </c>
      <c r="T322" s="5">
        <v>3</v>
      </c>
      <c r="U322" s="5">
        <v>2012</v>
      </c>
      <c r="V322" s="6">
        <v>102834</v>
      </c>
      <c r="W322" s="5">
        <v>3</v>
      </c>
      <c r="X322" s="5">
        <v>2013</v>
      </c>
      <c r="Y322" s="6">
        <v>289460</v>
      </c>
      <c r="Z322" s="22">
        <v>3</v>
      </c>
      <c r="AA322" s="22">
        <v>2014</v>
      </c>
      <c r="AB322" s="23">
        <v>69304</v>
      </c>
      <c r="AD322" s="5">
        <v>3</v>
      </c>
      <c r="AE322" s="5">
        <v>2015</v>
      </c>
      <c r="AF322" s="6">
        <v>186957</v>
      </c>
    </row>
    <row r="323" spans="1:32" x14ac:dyDescent="0.2">
      <c r="A323">
        <v>301</v>
      </c>
      <c r="B323" t="s">
        <v>269</v>
      </c>
      <c r="C323" s="35">
        <v>20.369999999999891</v>
      </c>
      <c r="P323" s="5">
        <v>3</v>
      </c>
      <c r="Q323" s="5">
        <v>2011</v>
      </c>
      <c r="R323" s="6">
        <v>102201</v>
      </c>
      <c r="T323" s="5">
        <v>3</v>
      </c>
      <c r="U323" s="5">
        <v>2012</v>
      </c>
      <c r="V323" s="6">
        <v>161641</v>
      </c>
      <c r="W323" s="5">
        <v>3</v>
      </c>
      <c r="X323" s="5">
        <v>2013</v>
      </c>
      <c r="Y323" s="6">
        <v>297151</v>
      </c>
      <c r="Z323" s="22">
        <v>3</v>
      </c>
      <c r="AA323" s="22">
        <v>2014</v>
      </c>
      <c r="AB323" s="23">
        <v>86624</v>
      </c>
      <c r="AD323" s="5">
        <v>3</v>
      </c>
      <c r="AE323" s="5">
        <v>2015</v>
      </c>
      <c r="AF323" s="6">
        <v>94552</v>
      </c>
    </row>
    <row r="324" spans="1:32" x14ac:dyDescent="0.2">
      <c r="A324">
        <v>302</v>
      </c>
      <c r="B324" t="s">
        <v>270</v>
      </c>
      <c r="C324" s="35">
        <v>5.3399999999999181</v>
      </c>
      <c r="P324" s="5">
        <v>3</v>
      </c>
      <c r="Q324" s="5">
        <v>2011</v>
      </c>
      <c r="R324" s="6">
        <v>55790</v>
      </c>
      <c r="T324" s="5">
        <v>3</v>
      </c>
      <c r="U324" s="5">
        <v>2012</v>
      </c>
      <c r="V324" s="6">
        <v>297183</v>
      </c>
      <c r="W324" s="5">
        <v>3</v>
      </c>
      <c r="X324" s="5">
        <v>2013</v>
      </c>
      <c r="Y324" s="6">
        <v>52988</v>
      </c>
      <c r="Z324" s="22">
        <v>3</v>
      </c>
      <c r="AA324" s="22">
        <v>2014</v>
      </c>
      <c r="AB324" s="23">
        <v>49244</v>
      </c>
      <c r="AD324" s="5">
        <v>3</v>
      </c>
      <c r="AE324" s="5">
        <v>2015</v>
      </c>
      <c r="AF324" s="6">
        <v>31112</v>
      </c>
    </row>
    <row r="325" spans="1:32" x14ac:dyDescent="0.2">
      <c r="A325">
        <v>303</v>
      </c>
      <c r="B325" t="s">
        <v>271</v>
      </c>
      <c r="C325" s="35">
        <v>1.5599999999999454</v>
      </c>
      <c r="D325" s="5">
        <v>3</v>
      </c>
      <c r="E325" s="5">
        <v>2008</v>
      </c>
      <c r="F325" s="6">
        <v>270446</v>
      </c>
      <c r="H325" s="5">
        <v>3</v>
      </c>
      <c r="I325" s="5">
        <v>2009</v>
      </c>
      <c r="J325" s="6">
        <v>161751</v>
      </c>
      <c r="L325" s="5">
        <v>3</v>
      </c>
      <c r="M325" s="5">
        <v>2010</v>
      </c>
      <c r="N325" s="6">
        <v>70306</v>
      </c>
      <c r="P325" s="5">
        <v>3</v>
      </c>
      <c r="Q325" s="5">
        <v>2011</v>
      </c>
      <c r="R325" s="6">
        <v>122661</v>
      </c>
      <c r="T325" s="5">
        <v>3</v>
      </c>
      <c r="U325" s="5">
        <v>2012</v>
      </c>
      <c r="V325" s="6">
        <v>95582</v>
      </c>
      <c r="W325" s="5">
        <v>3</v>
      </c>
      <c r="X325" s="5">
        <v>2013</v>
      </c>
      <c r="Y325" s="6">
        <v>58502</v>
      </c>
      <c r="Z325" s="22">
        <v>3</v>
      </c>
      <c r="AA325" s="22">
        <v>2014</v>
      </c>
      <c r="AB325" s="23">
        <v>47704</v>
      </c>
      <c r="AD325" s="5">
        <v>3</v>
      </c>
      <c r="AE325" s="5">
        <v>2015</v>
      </c>
      <c r="AF325" s="6">
        <v>69783</v>
      </c>
    </row>
    <row r="326" spans="1:32" x14ac:dyDescent="0.2">
      <c r="A326">
        <v>304</v>
      </c>
      <c r="B326" t="s">
        <v>272</v>
      </c>
      <c r="C326" s="35">
        <v>16.380000000000109</v>
      </c>
    </row>
    <row r="327" spans="1:32" x14ac:dyDescent="0.2">
      <c r="A327">
        <v>305</v>
      </c>
      <c r="B327" t="s">
        <v>273</v>
      </c>
      <c r="C327" s="35">
        <v>18.759999999999991</v>
      </c>
      <c r="P327" s="5">
        <v>3</v>
      </c>
      <c r="Q327" s="5">
        <v>2011</v>
      </c>
      <c r="R327" s="6">
        <v>56873</v>
      </c>
      <c r="Z327" s="22">
        <v>3</v>
      </c>
      <c r="AA327" s="22">
        <v>2014</v>
      </c>
      <c r="AB327" s="23">
        <v>89152</v>
      </c>
    </row>
    <row r="328" spans="1:32" x14ac:dyDescent="0.2">
      <c r="A328">
        <v>306</v>
      </c>
      <c r="B328" t="s">
        <v>274</v>
      </c>
      <c r="C328" s="35">
        <v>3</v>
      </c>
      <c r="W328" s="5">
        <v>3</v>
      </c>
      <c r="X328" s="5">
        <v>2013</v>
      </c>
      <c r="Y328" s="6">
        <v>2182605</v>
      </c>
    </row>
    <row r="329" spans="1:32" x14ac:dyDescent="0.2">
      <c r="A329">
        <v>307</v>
      </c>
      <c r="B329" t="s">
        <v>275</v>
      </c>
      <c r="C329" s="35">
        <v>19.150000000000091</v>
      </c>
      <c r="H329" s="5">
        <v>3</v>
      </c>
      <c r="I329" s="5">
        <v>2009</v>
      </c>
      <c r="J329" s="6">
        <v>65426</v>
      </c>
      <c r="L329" s="5">
        <v>3</v>
      </c>
      <c r="M329" s="5">
        <v>2010</v>
      </c>
      <c r="N329" s="6">
        <v>11647</v>
      </c>
      <c r="Z329" s="22">
        <v>3</v>
      </c>
      <c r="AA329" s="22">
        <v>2014</v>
      </c>
      <c r="AB329" s="23">
        <v>96576</v>
      </c>
      <c r="AD329" s="5">
        <v>3</v>
      </c>
      <c r="AE329" s="5">
        <v>2015</v>
      </c>
      <c r="AF329" s="6">
        <v>58118</v>
      </c>
    </row>
    <row r="330" spans="1:32" x14ac:dyDescent="0.2">
      <c r="A330">
        <v>308</v>
      </c>
      <c r="B330" t="s">
        <v>276</v>
      </c>
      <c r="C330" s="35">
        <v>23.5</v>
      </c>
    </row>
    <row r="331" spans="1:32" x14ac:dyDescent="0.2">
      <c r="A331">
        <v>309</v>
      </c>
      <c r="B331" t="s">
        <v>277</v>
      </c>
      <c r="C331" s="35">
        <v>23</v>
      </c>
    </row>
    <row r="332" spans="1:32" x14ac:dyDescent="0.2">
      <c r="A332">
        <v>310</v>
      </c>
      <c r="B332" s="25" t="s">
        <v>400</v>
      </c>
      <c r="C332" s="35">
        <v>11.680000000000064</v>
      </c>
    </row>
    <row r="333" spans="1:32" x14ac:dyDescent="0.2">
      <c r="A333">
        <v>311</v>
      </c>
      <c r="B333" t="s">
        <v>278</v>
      </c>
      <c r="C333" s="35">
        <v>2.5499999999999545</v>
      </c>
      <c r="D333" s="5">
        <v>3</v>
      </c>
      <c r="E333" s="5">
        <v>2008</v>
      </c>
      <c r="F333" s="6">
        <v>319375</v>
      </c>
      <c r="H333" s="5">
        <v>3</v>
      </c>
      <c r="I333" s="5">
        <v>2009</v>
      </c>
      <c r="J333" s="6">
        <v>112254</v>
      </c>
      <c r="L333" s="5">
        <v>3</v>
      </c>
      <c r="M333" s="5">
        <v>2010</v>
      </c>
      <c r="N333" s="6">
        <v>74870</v>
      </c>
      <c r="P333" s="5">
        <v>3</v>
      </c>
      <c r="Q333" s="5">
        <v>2011</v>
      </c>
      <c r="R333" s="6">
        <v>78828</v>
      </c>
      <c r="T333" s="5">
        <v>3</v>
      </c>
      <c r="U333" s="5">
        <v>2012</v>
      </c>
      <c r="V333" s="6">
        <f>372760-1193</f>
        <v>371567</v>
      </c>
      <c r="W333" s="5">
        <v>3</v>
      </c>
      <c r="X333" s="5">
        <v>2013</v>
      </c>
      <c r="Y333" s="6">
        <v>189982</v>
      </c>
      <c r="AD333" s="5">
        <v>3</v>
      </c>
      <c r="AE333" s="5">
        <v>2015</v>
      </c>
      <c r="AF333" s="6">
        <v>54825</v>
      </c>
    </row>
    <row r="334" spans="1:32" x14ac:dyDescent="0.2">
      <c r="A334">
        <v>312</v>
      </c>
      <c r="B334" t="s">
        <v>381</v>
      </c>
      <c r="C334" s="35">
        <v>2.8299999999999272</v>
      </c>
      <c r="D334" s="5">
        <v>3</v>
      </c>
      <c r="E334" s="5">
        <v>2008</v>
      </c>
      <c r="F334" s="6">
        <v>316515</v>
      </c>
      <c r="H334" s="5">
        <v>3</v>
      </c>
      <c r="I334" s="5">
        <v>2009</v>
      </c>
      <c r="J334" s="6">
        <v>270801</v>
      </c>
      <c r="L334" s="5">
        <v>3</v>
      </c>
      <c r="M334" s="5">
        <v>2010</v>
      </c>
      <c r="N334" s="6">
        <v>87820</v>
      </c>
      <c r="T334" s="5">
        <v>3</v>
      </c>
      <c r="U334" s="5">
        <v>2012</v>
      </c>
      <c r="V334" s="6">
        <v>370652</v>
      </c>
      <c r="W334" s="5">
        <v>3</v>
      </c>
      <c r="X334" s="5">
        <v>2013</v>
      </c>
      <c r="Y334" s="6">
        <v>160760</v>
      </c>
      <c r="Z334" s="22">
        <v>3</v>
      </c>
      <c r="AA334" s="22">
        <v>2014</v>
      </c>
      <c r="AB334" s="23">
        <v>57396</v>
      </c>
      <c r="AD334" s="5">
        <v>3</v>
      </c>
      <c r="AE334" s="5">
        <v>2015</v>
      </c>
      <c r="AF334" s="6">
        <v>73919</v>
      </c>
    </row>
    <row r="335" spans="1:32" x14ac:dyDescent="0.2">
      <c r="A335">
        <v>313</v>
      </c>
      <c r="B335" t="s">
        <v>279</v>
      </c>
      <c r="C335" s="35">
        <v>19.730000000000018</v>
      </c>
      <c r="W335" s="5">
        <v>3</v>
      </c>
      <c r="X335" s="5">
        <v>2013</v>
      </c>
      <c r="Y335" s="6">
        <v>77996</v>
      </c>
      <c r="AD335" s="5">
        <v>3</v>
      </c>
      <c r="AE335" s="5">
        <v>2015</v>
      </c>
      <c r="AF335" s="6">
        <v>184523</v>
      </c>
    </row>
    <row r="336" spans="1:32" x14ac:dyDescent="0.2">
      <c r="A336">
        <v>314</v>
      </c>
      <c r="B336" t="s">
        <v>280</v>
      </c>
      <c r="C336" s="35">
        <v>28.910000000000082</v>
      </c>
      <c r="H336" s="5">
        <v>3</v>
      </c>
      <c r="I336" s="5">
        <v>2009</v>
      </c>
      <c r="J336" s="6">
        <v>525253</v>
      </c>
      <c r="W336" s="5">
        <v>3</v>
      </c>
      <c r="X336" s="5">
        <v>2013</v>
      </c>
      <c r="Y336" s="6">
        <v>104967</v>
      </c>
      <c r="AD336" s="5">
        <v>3</v>
      </c>
      <c r="AE336" s="5">
        <v>2015</v>
      </c>
      <c r="AF336" s="6">
        <v>95835</v>
      </c>
    </row>
    <row r="337" spans="1:32" x14ac:dyDescent="0.2">
      <c r="A337">
        <v>315</v>
      </c>
      <c r="B337" t="s">
        <v>281</v>
      </c>
      <c r="C337" s="35">
        <v>11.759999999999991</v>
      </c>
      <c r="Z337" s="22">
        <v>3</v>
      </c>
      <c r="AA337" s="22">
        <v>2014</v>
      </c>
      <c r="AB337" s="23">
        <v>54101</v>
      </c>
      <c r="AD337" s="5">
        <v>3</v>
      </c>
      <c r="AE337" s="5">
        <v>2015</v>
      </c>
      <c r="AF337" s="6">
        <v>81042</v>
      </c>
    </row>
    <row r="338" spans="1:32" x14ac:dyDescent="0.2">
      <c r="A338">
        <v>316</v>
      </c>
      <c r="B338" t="s">
        <v>282</v>
      </c>
      <c r="C338" s="35">
        <v>11.430000000000064</v>
      </c>
      <c r="W338" s="5">
        <v>3</v>
      </c>
      <c r="X338" s="5">
        <v>2013</v>
      </c>
      <c r="Y338" s="6">
        <v>51785</v>
      </c>
      <c r="Z338" s="22">
        <v>3</v>
      </c>
      <c r="AA338" s="22">
        <v>2014</v>
      </c>
      <c r="AB338" s="23">
        <v>54892</v>
      </c>
      <c r="AD338" s="5">
        <v>3</v>
      </c>
      <c r="AE338" s="5">
        <v>2015</v>
      </c>
      <c r="AF338" s="6">
        <v>63955</v>
      </c>
    </row>
    <row r="339" spans="1:32" x14ac:dyDescent="0.2">
      <c r="A339">
        <v>317</v>
      </c>
      <c r="B339" t="s">
        <v>283</v>
      </c>
      <c r="C339" s="35">
        <v>10.3599999999999</v>
      </c>
      <c r="L339" s="5">
        <v>3</v>
      </c>
      <c r="M339" s="5">
        <v>2010</v>
      </c>
      <c r="N339" s="6">
        <v>70449</v>
      </c>
      <c r="W339" s="5">
        <v>3</v>
      </c>
      <c r="X339" s="5">
        <v>2013</v>
      </c>
      <c r="Y339" s="6">
        <v>51719</v>
      </c>
      <c r="AD339" s="5">
        <v>1</v>
      </c>
      <c r="AE339" s="5">
        <v>2015</v>
      </c>
      <c r="AF339" s="6">
        <v>20</v>
      </c>
    </row>
    <row r="340" spans="1:32" x14ac:dyDescent="0.2">
      <c r="A340">
        <v>318</v>
      </c>
      <c r="B340" t="s">
        <v>284</v>
      </c>
      <c r="C340" s="35">
        <v>21.789999999999964</v>
      </c>
      <c r="P340" s="5">
        <v>3</v>
      </c>
      <c r="Q340" s="5">
        <v>2011</v>
      </c>
      <c r="R340" s="6">
        <v>242893</v>
      </c>
      <c r="T340" s="5">
        <v>3</v>
      </c>
      <c r="U340" s="5">
        <v>2012</v>
      </c>
      <c r="V340" s="6">
        <v>79932</v>
      </c>
      <c r="AD340" s="5">
        <v>3</v>
      </c>
      <c r="AE340" s="5">
        <v>2015</v>
      </c>
      <c r="AF340" s="6">
        <v>97276</v>
      </c>
    </row>
    <row r="341" spans="1:32" x14ac:dyDescent="0.2">
      <c r="A341">
        <v>319</v>
      </c>
      <c r="B341" t="s">
        <v>285</v>
      </c>
      <c r="C341" s="35">
        <v>19.809999999999945</v>
      </c>
      <c r="D341" s="5">
        <v>3</v>
      </c>
      <c r="E341" s="5">
        <v>2008</v>
      </c>
      <c r="F341" s="6">
        <v>66440</v>
      </c>
      <c r="L341" s="5">
        <v>3</v>
      </c>
      <c r="M341" s="5">
        <v>2010</v>
      </c>
      <c r="N341" s="6">
        <v>112983</v>
      </c>
      <c r="P341" s="5">
        <v>3</v>
      </c>
      <c r="Q341" s="5">
        <v>2011</v>
      </c>
      <c r="R341" s="6">
        <v>44023</v>
      </c>
      <c r="Z341" s="22">
        <v>3</v>
      </c>
      <c r="AA341" s="22">
        <v>2014</v>
      </c>
      <c r="AB341" s="23">
        <v>137255</v>
      </c>
    </row>
    <row r="342" spans="1:32" x14ac:dyDescent="0.2">
      <c r="A342">
        <v>320</v>
      </c>
      <c r="B342" t="s">
        <v>286</v>
      </c>
      <c r="C342" s="35">
        <v>20.710000000000036</v>
      </c>
      <c r="D342" s="5">
        <v>3</v>
      </c>
      <c r="E342" s="5">
        <v>2008</v>
      </c>
      <c r="F342" s="6">
        <v>109196</v>
      </c>
    </row>
    <row r="343" spans="1:32" x14ac:dyDescent="0.2">
      <c r="A343">
        <v>321</v>
      </c>
      <c r="B343" t="s">
        <v>287</v>
      </c>
      <c r="C343" s="35">
        <v>6.6900000000000546</v>
      </c>
      <c r="D343" s="5">
        <v>3</v>
      </c>
      <c r="E343" s="5">
        <v>2008</v>
      </c>
      <c r="F343" s="6">
        <v>184078</v>
      </c>
      <c r="H343" s="5">
        <v>3</v>
      </c>
      <c r="I343" s="5">
        <v>2009</v>
      </c>
      <c r="J343" s="6">
        <v>79957</v>
      </c>
      <c r="T343" s="5">
        <v>3</v>
      </c>
      <c r="U343" s="5">
        <v>2012</v>
      </c>
      <c r="V343" s="6">
        <f>7479+135587+3465</f>
        <v>146531</v>
      </c>
      <c r="Z343" s="22">
        <v>3</v>
      </c>
      <c r="AA343" s="22">
        <v>2014</v>
      </c>
      <c r="AB343" s="23">
        <v>79686</v>
      </c>
      <c r="AD343" s="5">
        <v>3</v>
      </c>
      <c r="AE343" s="5">
        <v>2015</v>
      </c>
      <c r="AF343" s="6">
        <v>73408</v>
      </c>
    </row>
    <row r="344" spans="1:32" x14ac:dyDescent="0.2">
      <c r="A344">
        <v>322</v>
      </c>
      <c r="B344" t="s">
        <v>288</v>
      </c>
      <c r="C344" s="35">
        <v>32.5</v>
      </c>
      <c r="D344" s="5">
        <v>3</v>
      </c>
      <c r="E344" s="5">
        <v>2008</v>
      </c>
      <c r="F344" s="6">
        <v>54981</v>
      </c>
      <c r="L344" s="5">
        <v>3</v>
      </c>
      <c r="M344" s="5">
        <v>2010</v>
      </c>
      <c r="N344" s="6">
        <v>71739</v>
      </c>
      <c r="P344" s="5">
        <v>3</v>
      </c>
      <c r="Q344" s="5">
        <v>2011</v>
      </c>
      <c r="R344" s="6">
        <v>50543</v>
      </c>
      <c r="Z344" s="22">
        <v>3</v>
      </c>
      <c r="AA344" s="22">
        <v>2014</v>
      </c>
      <c r="AB344" s="23">
        <v>76563</v>
      </c>
    </row>
    <row r="345" spans="1:32" x14ac:dyDescent="0.2">
      <c r="A345">
        <v>323</v>
      </c>
      <c r="B345" t="s">
        <v>289</v>
      </c>
      <c r="C345" s="35">
        <v>30.730000000000018</v>
      </c>
      <c r="D345" s="5">
        <v>3</v>
      </c>
      <c r="E345" s="5">
        <v>2008</v>
      </c>
      <c r="F345" s="6">
        <v>84358</v>
      </c>
      <c r="H345" s="5">
        <v>3</v>
      </c>
      <c r="I345" s="5">
        <v>2009</v>
      </c>
      <c r="J345" s="6">
        <f>11344+26671+8189+14275+23119</f>
        <v>83598</v>
      </c>
    </row>
    <row r="346" spans="1:32" x14ac:dyDescent="0.2">
      <c r="A346">
        <v>324</v>
      </c>
      <c r="B346" t="s">
        <v>290</v>
      </c>
      <c r="C346" s="35">
        <v>16.720000000000027</v>
      </c>
      <c r="D346" s="5">
        <v>3</v>
      </c>
      <c r="E346" s="5">
        <v>2008</v>
      </c>
      <c r="F346" s="6">
        <v>142326</v>
      </c>
      <c r="H346" s="5">
        <v>3</v>
      </c>
      <c r="I346" s="5">
        <v>2009</v>
      </c>
      <c r="J346" s="6">
        <v>149993</v>
      </c>
      <c r="L346" s="5">
        <v>3</v>
      </c>
      <c r="M346" s="5">
        <v>2010</v>
      </c>
      <c r="N346" s="6">
        <v>90384</v>
      </c>
      <c r="P346" s="5">
        <v>3</v>
      </c>
      <c r="Q346" s="5">
        <v>2011</v>
      </c>
      <c r="R346" s="6">
        <v>45512</v>
      </c>
      <c r="Z346" s="22">
        <v>3</v>
      </c>
      <c r="AA346" s="22">
        <v>2014</v>
      </c>
      <c r="AB346" s="23">
        <v>86113</v>
      </c>
      <c r="AD346" s="5">
        <v>3</v>
      </c>
      <c r="AE346" s="5">
        <v>2015</v>
      </c>
      <c r="AF346" s="6">
        <v>54121</v>
      </c>
    </row>
    <row r="347" spans="1:32" x14ac:dyDescent="0.2">
      <c r="A347">
        <v>325</v>
      </c>
      <c r="B347" t="s">
        <v>291</v>
      </c>
      <c r="C347" s="35">
        <v>3.5199999999999818</v>
      </c>
      <c r="P347" s="5">
        <v>2</v>
      </c>
      <c r="Q347" s="5">
        <v>2011</v>
      </c>
      <c r="R347" s="6">
        <v>62</v>
      </c>
      <c r="W347" s="5">
        <v>3</v>
      </c>
      <c r="X347" s="5">
        <v>2013</v>
      </c>
      <c r="Y347" s="6">
        <v>52069</v>
      </c>
      <c r="Z347" s="22">
        <v>3</v>
      </c>
      <c r="AA347" s="22">
        <v>2014</v>
      </c>
      <c r="AB347" s="23">
        <v>57399</v>
      </c>
    </row>
    <row r="348" spans="1:32" x14ac:dyDescent="0.2">
      <c r="A348">
        <v>326</v>
      </c>
      <c r="B348" t="s">
        <v>292</v>
      </c>
      <c r="C348" s="35">
        <v>9.0699999999999363</v>
      </c>
      <c r="Z348" s="22">
        <v>3</v>
      </c>
      <c r="AA348" s="22">
        <v>2014</v>
      </c>
      <c r="AB348" s="23">
        <v>71424</v>
      </c>
      <c r="AD348" s="5">
        <v>3</v>
      </c>
      <c r="AE348" s="5">
        <v>2015</v>
      </c>
      <c r="AF348" s="6">
        <v>542040</v>
      </c>
    </row>
    <row r="349" spans="1:32" x14ac:dyDescent="0.2">
      <c r="A349">
        <v>327</v>
      </c>
      <c r="B349" t="s">
        <v>293</v>
      </c>
      <c r="C349" s="35">
        <v>16.559999999999945</v>
      </c>
      <c r="L349" s="5">
        <v>3</v>
      </c>
      <c r="M349" s="5">
        <v>2010</v>
      </c>
      <c r="N349" s="6">
        <v>36380</v>
      </c>
      <c r="P349" s="5">
        <v>3</v>
      </c>
      <c r="Q349" s="5">
        <v>2011</v>
      </c>
      <c r="R349" s="6">
        <v>144213</v>
      </c>
      <c r="Z349" s="22">
        <v>3</v>
      </c>
      <c r="AA349" s="22">
        <v>2014</v>
      </c>
      <c r="AB349" s="23">
        <v>173695</v>
      </c>
      <c r="AD349" s="5">
        <v>3</v>
      </c>
      <c r="AE349" s="5">
        <v>2015</v>
      </c>
      <c r="AF349" s="6">
        <v>66551</v>
      </c>
    </row>
    <row r="350" spans="1:32" x14ac:dyDescent="0.2">
      <c r="A350">
        <v>328</v>
      </c>
      <c r="B350" t="s">
        <v>294</v>
      </c>
      <c r="C350" s="35">
        <v>11.539999999999964</v>
      </c>
      <c r="H350" s="5">
        <v>3</v>
      </c>
      <c r="I350" s="5">
        <v>2009</v>
      </c>
      <c r="J350" s="6">
        <v>53960</v>
      </c>
      <c r="P350" s="5">
        <v>2</v>
      </c>
      <c r="Q350" s="5">
        <v>2011</v>
      </c>
      <c r="R350" s="6">
        <v>16</v>
      </c>
    </row>
    <row r="351" spans="1:32" x14ac:dyDescent="0.2">
      <c r="A351">
        <v>329</v>
      </c>
      <c r="B351" t="s">
        <v>295</v>
      </c>
      <c r="C351" s="35">
        <v>18.619999999999891</v>
      </c>
      <c r="D351" s="5">
        <v>3</v>
      </c>
      <c r="E351" s="5">
        <v>2008</v>
      </c>
      <c r="F351" s="6">
        <v>334376</v>
      </c>
      <c r="L351" s="5">
        <v>3</v>
      </c>
      <c r="M351" s="5">
        <v>2010</v>
      </c>
      <c r="N351" s="6">
        <v>168921</v>
      </c>
      <c r="P351" s="5">
        <v>3</v>
      </c>
      <c r="Q351" s="5">
        <v>2011</v>
      </c>
      <c r="R351" s="6">
        <v>304202</v>
      </c>
      <c r="T351" s="5">
        <v>3</v>
      </c>
      <c r="U351" s="5">
        <v>2012</v>
      </c>
      <c r="V351" s="6">
        <v>136560</v>
      </c>
      <c r="W351" s="5">
        <v>3</v>
      </c>
      <c r="X351" s="5">
        <v>2013</v>
      </c>
      <c r="Y351" s="6">
        <v>101741</v>
      </c>
      <c r="Z351" s="22">
        <v>3</v>
      </c>
      <c r="AA351" s="22">
        <v>2014</v>
      </c>
      <c r="AB351" s="23">
        <v>311607</v>
      </c>
      <c r="AD351" s="5">
        <v>3</v>
      </c>
      <c r="AE351" s="5">
        <v>2015</v>
      </c>
      <c r="AF351" s="6">
        <v>192618</v>
      </c>
    </row>
    <row r="352" spans="1:32" x14ac:dyDescent="0.2">
      <c r="A352">
        <v>330</v>
      </c>
      <c r="B352" t="s">
        <v>296</v>
      </c>
      <c r="C352" s="35">
        <v>16.599999999999909</v>
      </c>
      <c r="D352" s="5">
        <v>3</v>
      </c>
      <c r="E352" s="5">
        <v>2008</v>
      </c>
      <c r="F352" s="6">
        <v>313155</v>
      </c>
      <c r="L352" s="5">
        <v>3</v>
      </c>
      <c r="M352" s="5">
        <v>2010</v>
      </c>
      <c r="N352" s="6">
        <v>221755</v>
      </c>
      <c r="P352" s="5">
        <v>3</v>
      </c>
      <c r="Q352" s="5">
        <v>2011</v>
      </c>
      <c r="R352" s="6">
        <v>159948</v>
      </c>
      <c r="T352" s="5">
        <v>3</v>
      </c>
      <c r="U352" s="5">
        <v>2012</v>
      </c>
      <c r="V352" s="6">
        <v>325279</v>
      </c>
      <c r="W352" s="5">
        <v>3</v>
      </c>
      <c r="X352" s="5">
        <v>2013</v>
      </c>
      <c r="Y352" s="6">
        <v>159792</v>
      </c>
      <c r="Z352" s="22">
        <v>3</v>
      </c>
      <c r="AA352" s="22">
        <v>2014</v>
      </c>
      <c r="AB352" s="23">
        <v>142621</v>
      </c>
      <c r="AD352" s="5">
        <v>3</v>
      </c>
      <c r="AE352" s="5">
        <v>2015</v>
      </c>
      <c r="AF352" s="6">
        <v>426636</v>
      </c>
    </row>
    <row r="353" spans="1:32" x14ac:dyDescent="0.2">
      <c r="A353">
        <v>331</v>
      </c>
      <c r="B353" t="s">
        <v>297</v>
      </c>
      <c r="C353" s="35">
        <v>21.720000000000027</v>
      </c>
      <c r="D353" s="5">
        <v>3</v>
      </c>
      <c r="E353" s="5">
        <v>2008</v>
      </c>
      <c r="F353" s="6">
        <v>336461</v>
      </c>
      <c r="H353" s="5">
        <v>3</v>
      </c>
      <c r="I353" s="5">
        <v>2009</v>
      </c>
      <c r="J353" s="6">
        <v>140460</v>
      </c>
      <c r="L353" s="5">
        <v>3</v>
      </c>
      <c r="M353" s="5">
        <v>2010</v>
      </c>
      <c r="N353" s="6">
        <v>167332</v>
      </c>
      <c r="P353" s="5">
        <v>3</v>
      </c>
      <c r="Q353" s="5">
        <v>2011</v>
      </c>
      <c r="R353" s="6">
        <v>112731</v>
      </c>
      <c r="T353" s="5">
        <v>3</v>
      </c>
      <c r="U353" s="5">
        <v>2012</v>
      </c>
      <c r="V353" s="6">
        <v>78982</v>
      </c>
      <c r="W353" s="5">
        <v>3</v>
      </c>
      <c r="X353" s="5">
        <v>2013</v>
      </c>
      <c r="Y353" s="6">
        <v>93765</v>
      </c>
      <c r="Z353" s="22">
        <v>3</v>
      </c>
      <c r="AA353" s="22">
        <v>2014</v>
      </c>
      <c r="AB353" s="23">
        <v>265271</v>
      </c>
      <c r="AD353" s="5">
        <v>3</v>
      </c>
      <c r="AE353" s="5">
        <v>2015</v>
      </c>
      <c r="AF353" s="6">
        <v>483989</v>
      </c>
    </row>
    <row r="354" spans="1:32" x14ac:dyDescent="0.2">
      <c r="A354">
        <v>332</v>
      </c>
      <c r="B354" t="s">
        <v>298</v>
      </c>
      <c r="C354" s="35">
        <v>12.690000000000055</v>
      </c>
      <c r="D354" s="5">
        <v>3</v>
      </c>
      <c r="E354" s="5">
        <v>2008</v>
      </c>
      <c r="F354" s="6">
        <v>273130</v>
      </c>
      <c r="H354" s="5">
        <v>3</v>
      </c>
      <c r="I354" s="5">
        <v>2009</v>
      </c>
      <c r="J354" s="6">
        <v>134377</v>
      </c>
      <c r="L354" s="5">
        <v>3</v>
      </c>
      <c r="M354" s="5">
        <v>2010</v>
      </c>
      <c r="N354" s="6">
        <v>187426</v>
      </c>
      <c r="P354" s="5">
        <v>3</v>
      </c>
      <c r="Q354" s="5">
        <v>2011</v>
      </c>
      <c r="R354" s="6">
        <v>131607</v>
      </c>
      <c r="T354" s="5">
        <v>3</v>
      </c>
      <c r="U354" s="5">
        <v>2012</v>
      </c>
      <c r="V354" s="6">
        <v>81589</v>
      </c>
      <c r="W354" s="5">
        <v>3</v>
      </c>
      <c r="X354" s="5">
        <v>2013</v>
      </c>
      <c r="Y354" s="6">
        <v>80333</v>
      </c>
      <c r="Z354" s="22">
        <v>3</v>
      </c>
      <c r="AA354" s="22">
        <v>2014</v>
      </c>
      <c r="AB354" s="23">
        <v>106558</v>
      </c>
      <c r="AD354" s="5">
        <v>3</v>
      </c>
      <c r="AE354" s="5">
        <v>2015</v>
      </c>
      <c r="AF354" s="6">
        <v>90726</v>
      </c>
    </row>
    <row r="355" spans="1:32" x14ac:dyDescent="0.2">
      <c r="A355">
        <v>333</v>
      </c>
      <c r="B355" t="s">
        <v>299</v>
      </c>
      <c r="C355" s="35">
        <v>1</v>
      </c>
      <c r="D355" s="5">
        <v>3</v>
      </c>
      <c r="E355" s="5">
        <v>2008</v>
      </c>
      <c r="F355" s="6">
        <v>225686</v>
      </c>
      <c r="L355" s="5">
        <v>3</v>
      </c>
      <c r="M355" s="5">
        <v>2010</v>
      </c>
      <c r="N355" s="6">
        <v>143449</v>
      </c>
      <c r="P355" s="5">
        <v>3</v>
      </c>
      <c r="Q355" s="5">
        <v>2011</v>
      </c>
      <c r="R355" s="6">
        <v>172208</v>
      </c>
      <c r="T355" s="5">
        <v>3</v>
      </c>
      <c r="U355" s="5">
        <v>2012</v>
      </c>
      <c r="V355" s="6">
        <v>161105</v>
      </c>
      <c r="W355" s="5">
        <v>3</v>
      </c>
      <c r="X355" s="5">
        <v>2013</v>
      </c>
      <c r="Y355" s="6">
        <v>490379</v>
      </c>
      <c r="Z355" s="22">
        <v>3</v>
      </c>
      <c r="AA355" s="22">
        <v>2014</v>
      </c>
      <c r="AB355" s="23">
        <v>262213</v>
      </c>
      <c r="AD355" s="5">
        <v>3</v>
      </c>
      <c r="AE355" s="5">
        <v>2015</v>
      </c>
      <c r="AF355" s="6">
        <v>9961354</v>
      </c>
    </row>
    <row r="356" spans="1:32" x14ac:dyDescent="0.2">
      <c r="A356">
        <v>334</v>
      </c>
      <c r="B356" t="s">
        <v>300</v>
      </c>
      <c r="C356" s="35">
        <v>1</v>
      </c>
      <c r="D356" s="5">
        <v>3</v>
      </c>
      <c r="E356" s="5">
        <v>2008</v>
      </c>
      <c r="F356" s="6">
        <v>160459</v>
      </c>
      <c r="H356" s="5">
        <v>3</v>
      </c>
      <c r="I356" s="5">
        <v>2009</v>
      </c>
      <c r="J356" s="6">
        <v>125534</v>
      </c>
      <c r="L356" s="5">
        <v>3</v>
      </c>
      <c r="M356" s="5">
        <v>2010</v>
      </c>
      <c r="N356" s="6">
        <v>165470</v>
      </c>
      <c r="P356" s="5">
        <v>3</v>
      </c>
      <c r="Q356" s="5">
        <v>2011</v>
      </c>
      <c r="R356" s="6">
        <v>122821</v>
      </c>
      <c r="T356" s="5">
        <v>3</v>
      </c>
      <c r="U356" s="5">
        <v>2012</v>
      </c>
      <c r="V356" s="6">
        <v>109942</v>
      </c>
      <c r="W356" s="5">
        <v>3</v>
      </c>
      <c r="X356" s="5">
        <v>2013</v>
      </c>
      <c r="Y356" s="6">
        <v>178179</v>
      </c>
      <c r="Z356" s="22">
        <v>3</v>
      </c>
      <c r="AA356" s="22">
        <v>2014</v>
      </c>
      <c r="AB356" s="23">
        <v>325257</v>
      </c>
      <c r="AD356" s="5">
        <v>3</v>
      </c>
      <c r="AE356" s="5">
        <v>2015</v>
      </c>
      <c r="AF356" s="6">
        <v>3736775</v>
      </c>
    </row>
    <row r="357" spans="1:32" x14ac:dyDescent="0.2">
      <c r="A357">
        <v>335</v>
      </c>
      <c r="B357" t="s">
        <v>301</v>
      </c>
      <c r="C357" s="35">
        <v>1.7100000000000364</v>
      </c>
      <c r="L357" s="5">
        <v>3</v>
      </c>
      <c r="M357" s="5">
        <v>2010</v>
      </c>
      <c r="N357" s="6">
        <f>2033+1173+16932+3264+9408+19441+29238+3004+63654</f>
        <v>148147</v>
      </c>
      <c r="P357" s="5">
        <v>3</v>
      </c>
      <c r="Q357" s="5">
        <v>2011</v>
      </c>
      <c r="R357" s="6">
        <f>4777+5345+941+4014+2800+3200+6960+2237+40540+27742+6914+36057</f>
        <v>141527</v>
      </c>
      <c r="T357" s="5">
        <v>3</v>
      </c>
      <c r="U357" s="5">
        <v>2012</v>
      </c>
      <c r="V357" s="6">
        <f>4102+1199+3797+34165+1637+12819</f>
        <v>57719</v>
      </c>
      <c r="W357" s="5">
        <v>3</v>
      </c>
      <c r="X357" s="5">
        <v>2013</v>
      </c>
      <c r="Y357" s="6">
        <v>3555709</v>
      </c>
      <c r="AD357" s="5">
        <v>3</v>
      </c>
      <c r="AE357" s="5">
        <v>2015</v>
      </c>
      <c r="AF357" s="6">
        <f>3965+973+14523+11227+142925</f>
        <v>173613</v>
      </c>
    </row>
    <row r="358" spans="1:32" x14ac:dyDescent="0.2">
      <c r="A358">
        <v>336</v>
      </c>
      <c r="B358" t="s">
        <v>302</v>
      </c>
      <c r="C358" s="35">
        <v>32.5</v>
      </c>
      <c r="T358" s="5">
        <v>3</v>
      </c>
      <c r="U358" s="5">
        <v>2012</v>
      </c>
      <c r="V358" s="6">
        <v>279907</v>
      </c>
      <c r="W358" s="5">
        <v>3</v>
      </c>
      <c r="X358" s="5">
        <v>2013</v>
      </c>
      <c r="Y358" s="6">
        <v>248153</v>
      </c>
    </row>
    <row r="359" spans="1:32" x14ac:dyDescent="0.2">
      <c r="A359">
        <v>337</v>
      </c>
      <c r="B359" t="s">
        <v>303</v>
      </c>
      <c r="C359" s="35">
        <v>24.180000000000064</v>
      </c>
      <c r="D359" s="5">
        <v>3</v>
      </c>
      <c r="E359" s="5">
        <v>2008</v>
      </c>
      <c r="F359" s="6">
        <v>364892</v>
      </c>
      <c r="L359" s="5">
        <v>3</v>
      </c>
      <c r="M359" s="5">
        <v>2010</v>
      </c>
      <c r="N359" s="6">
        <v>333978</v>
      </c>
      <c r="T359" s="5">
        <v>3</v>
      </c>
      <c r="U359" s="5">
        <v>2012</v>
      </c>
      <c r="V359" s="6">
        <v>135648</v>
      </c>
    </row>
    <row r="360" spans="1:32" x14ac:dyDescent="0.2">
      <c r="A360">
        <v>338</v>
      </c>
      <c r="B360" t="s">
        <v>304</v>
      </c>
      <c r="C360" s="35">
        <v>19.470000000000027</v>
      </c>
      <c r="Z360" s="22">
        <v>3</v>
      </c>
      <c r="AA360" s="22">
        <v>2014</v>
      </c>
      <c r="AB360" s="23">
        <v>122101</v>
      </c>
      <c r="AD360" s="5">
        <v>3</v>
      </c>
      <c r="AE360" s="5">
        <v>2015</v>
      </c>
      <c r="AF360" s="6">
        <v>38129</v>
      </c>
    </row>
    <row r="361" spans="1:32" x14ac:dyDescent="0.2">
      <c r="A361">
        <v>339</v>
      </c>
      <c r="B361" s="28" t="s">
        <v>401</v>
      </c>
      <c r="C361" s="35">
        <v>10.1099999999999</v>
      </c>
      <c r="H361" s="5">
        <v>3</v>
      </c>
      <c r="I361" s="5">
        <v>2009</v>
      </c>
      <c r="J361" s="6">
        <v>55760</v>
      </c>
      <c r="P361" s="5">
        <v>2</v>
      </c>
      <c r="Q361" s="5">
        <v>2011</v>
      </c>
      <c r="R361" s="6">
        <v>20</v>
      </c>
    </row>
    <row r="362" spans="1:32" x14ac:dyDescent="0.2">
      <c r="A362">
        <v>340</v>
      </c>
      <c r="B362" t="s">
        <v>305</v>
      </c>
      <c r="C362" s="35">
        <v>14.619999999999891</v>
      </c>
      <c r="H362" s="5">
        <v>3</v>
      </c>
      <c r="I362" s="5">
        <v>2009</v>
      </c>
      <c r="J362" s="6">
        <v>43979</v>
      </c>
      <c r="L362" s="5">
        <v>3</v>
      </c>
      <c r="M362" s="5">
        <v>2010</v>
      </c>
      <c r="N362" s="6">
        <v>101252</v>
      </c>
      <c r="P362" s="5">
        <v>3</v>
      </c>
      <c r="Q362" s="5">
        <v>2011</v>
      </c>
      <c r="R362" s="6">
        <v>60483</v>
      </c>
      <c r="W362" s="5">
        <v>3</v>
      </c>
      <c r="X362" s="5">
        <v>2013</v>
      </c>
      <c r="Y362" s="6">
        <v>159929</v>
      </c>
      <c r="Z362" s="22">
        <v>3</v>
      </c>
      <c r="AA362" s="22">
        <v>2014</v>
      </c>
      <c r="AB362" s="23">
        <v>101269</v>
      </c>
      <c r="AD362" s="5">
        <v>3</v>
      </c>
      <c r="AE362" s="5">
        <v>2015</v>
      </c>
      <c r="AF362" s="6">
        <v>47813</v>
      </c>
    </row>
    <row r="363" spans="1:32" x14ac:dyDescent="0.2">
      <c r="A363">
        <v>341</v>
      </c>
      <c r="B363" t="s">
        <v>382</v>
      </c>
      <c r="C363" s="35">
        <v>29.5</v>
      </c>
      <c r="L363" s="5">
        <v>3</v>
      </c>
      <c r="M363" s="5">
        <v>2010</v>
      </c>
      <c r="N363" s="6">
        <f>36734+81950+32680</f>
        <v>151364</v>
      </c>
      <c r="T363" s="5">
        <v>3</v>
      </c>
      <c r="U363" s="5">
        <v>2012</v>
      </c>
      <c r="V363" s="6">
        <v>136758</v>
      </c>
    </row>
    <row r="364" spans="1:32" x14ac:dyDescent="0.2">
      <c r="A364">
        <v>342</v>
      </c>
      <c r="B364" t="s">
        <v>306</v>
      </c>
      <c r="C364" s="35">
        <v>11.210000000000036</v>
      </c>
      <c r="T364" s="5">
        <v>3</v>
      </c>
      <c r="U364" s="5">
        <v>2012</v>
      </c>
      <c r="V364" s="6">
        <f>407876+90905</f>
        <v>498781</v>
      </c>
      <c r="W364" s="5">
        <v>3</v>
      </c>
      <c r="X364" s="5">
        <v>2013</v>
      </c>
      <c r="Y364" s="6">
        <v>121286</v>
      </c>
    </row>
    <row r="365" spans="1:32" x14ac:dyDescent="0.2">
      <c r="A365">
        <v>343</v>
      </c>
      <c r="B365" t="s">
        <v>307</v>
      </c>
      <c r="C365" s="35">
        <v>1.9200000000000728</v>
      </c>
      <c r="H365" s="5">
        <v>3</v>
      </c>
      <c r="I365" s="5">
        <v>2009</v>
      </c>
      <c r="J365" s="6">
        <v>63169</v>
      </c>
      <c r="L365" s="5">
        <v>3</v>
      </c>
      <c r="M365" s="5">
        <v>2010</v>
      </c>
      <c r="N365" s="6">
        <f>4345+7232+1311+16854+27469+4264+4469+1949+6972+4463</f>
        <v>79328</v>
      </c>
      <c r="P365" s="5">
        <v>3</v>
      </c>
      <c r="Q365" s="5">
        <v>2011</v>
      </c>
      <c r="R365" s="6">
        <f>4553+47111+330+3522+5613+11020+3425+39347+823021</f>
        <v>937942</v>
      </c>
      <c r="T365" s="5">
        <v>3</v>
      </c>
      <c r="U365" s="5">
        <v>2012</v>
      </c>
      <c r="V365" s="6">
        <v>1884367</v>
      </c>
      <c r="W365" s="5">
        <v>3</v>
      </c>
      <c r="X365" s="5">
        <v>2013</v>
      </c>
      <c r="Y365" s="6">
        <v>60561</v>
      </c>
      <c r="Z365" s="22">
        <v>3</v>
      </c>
      <c r="AA365" s="22">
        <v>2014</v>
      </c>
      <c r="AB365" s="23">
        <v>40481</v>
      </c>
      <c r="AD365" s="5">
        <v>3</v>
      </c>
      <c r="AE365" s="5">
        <v>2015</v>
      </c>
      <c r="AF365" s="6">
        <v>98470</v>
      </c>
    </row>
    <row r="366" spans="1:32" x14ac:dyDescent="0.2">
      <c r="A366">
        <v>344</v>
      </c>
      <c r="B366" t="s">
        <v>308</v>
      </c>
      <c r="C366" s="35">
        <v>32.5</v>
      </c>
    </row>
    <row r="367" spans="1:32" x14ac:dyDescent="0.2">
      <c r="A367">
        <v>345</v>
      </c>
      <c r="B367" t="s">
        <v>309</v>
      </c>
      <c r="C367" s="35">
        <v>32.5</v>
      </c>
    </row>
    <row r="368" spans="1:32" x14ac:dyDescent="0.2">
      <c r="A368">
        <v>346</v>
      </c>
      <c r="B368" t="s">
        <v>310</v>
      </c>
      <c r="C368" s="35">
        <v>20.490000000000009</v>
      </c>
      <c r="Z368" s="22">
        <v>3</v>
      </c>
      <c r="AA368" s="22">
        <v>2014</v>
      </c>
      <c r="AB368" s="23">
        <v>122877</v>
      </c>
      <c r="AD368" s="5">
        <v>3</v>
      </c>
      <c r="AE368" s="5">
        <v>2015</v>
      </c>
      <c r="AF368" s="6">
        <v>238689</v>
      </c>
    </row>
    <row r="369" spans="1:32" x14ac:dyDescent="0.2">
      <c r="A369">
        <v>347</v>
      </c>
      <c r="B369" t="s">
        <v>383</v>
      </c>
      <c r="C369" s="35">
        <v>32.5</v>
      </c>
    </row>
    <row r="370" spans="1:32" x14ac:dyDescent="0.2">
      <c r="A370">
        <v>348</v>
      </c>
      <c r="B370" t="s">
        <v>311</v>
      </c>
      <c r="C370" s="35">
        <v>17.839999999999918</v>
      </c>
      <c r="D370" s="5">
        <v>3</v>
      </c>
      <c r="E370" s="5">
        <v>2008</v>
      </c>
      <c r="F370" s="6">
        <v>63705</v>
      </c>
      <c r="H370" s="5">
        <v>3</v>
      </c>
      <c r="I370" s="5">
        <v>2009</v>
      </c>
      <c r="J370" s="6">
        <v>301885</v>
      </c>
      <c r="P370" s="5">
        <v>3</v>
      </c>
      <c r="Q370" s="5">
        <v>2011</v>
      </c>
      <c r="R370" s="6">
        <v>69286</v>
      </c>
      <c r="Z370" s="22">
        <v>3</v>
      </c>
      <c r="AA370" s="22">
        <v>2014</v>
      </c>
      <c r="AB370" s="23">
        <v>226825</v>
      </c>
    </row>
    <row r="371" spans="1:32" x14ac:dyDescent="0.2">
      <c r="A371">
        <v>349</v>
      </c>
      <c r="B371" t="s">
        <v>312</v>
      </c>
      <c r="C371" s="35">
        <v>6.8199999999999363</v>
      </c>
      <c r="D371" s="5">
        <v>3</v>
      </c>
      <c r="E371" s="5">
        <v>2008</v>
      </c>
      <c r="F371" s="6">
        <v>99142</v>
      </c>
      <c r="H371" s="5">
        <v>3</v>
      </c>
      <c r="I371" s="5">
        <v>2009</v>
      </c>
      <c r="J371" s="6">
        <v>244654</v>
      </c>
      <c r="L371" s="5">
        <v>3</v>
      </c>
      <c r="M371" s="5">
        <v>2010</v>
      </c>
      <c r="N371" s="6">
        <v>100190</v>
      </c>
      <c r="T371" s="5">
        <v>3</v>
      </c>
      <c r="U371" s="5">
        <v>2012</v>
      </c>
      <c r="V371" s="6">
        <v>221675</v>
      </c>
      <c r="AD371" s="5">
        <v>3</v>
      </c>
      <c r="AE371" s="5">
        <v>2015</v>
      </c>
      <c r="AF371" s="6">
        <f>94661-9451</f>
        <v>85210</v>
      </c>
    </row>
    <row r="372" spans="1:32" x14ac:dyDescent="0.2">
      <c r="A372">
        <v>350</v>
      </c>
      <c r="B372" t="s">
        <v>313</v>
      </c>
      <c r="C372" s="35">
        <v>19.509999999999991</v>
      </c>
      <c r="D372" s="5">
        <v>3</v>
      </c>
      <c r="E372" s="5">
        <v>2008</v>
      </c>
      <c r="F372" s="6">
        <v>187385</v>
      </c>
      <c r="H372" s="5">
        <v>3</v>
      </c>
      <c r="I372" s="5">
        <v>2009</v>
      </c>
      <c r="J372" s="6">
        <v>47778</v>
      </c>
    </row>
    <row r="373" spans="1:32" x14ac:dyDescent="0.2">
      <c r="A373">
        <v>351</v>
      </c>
      <c r="B373" t="s">
        <v>314</v>
      </c>
      <c r="C373" s="35">
        <v>12.599999999999909</v>
      </c>
      <c r="Z373" s="22">
        <v>3</v>
      </c>
      <c r="AA373" s="22">
        <v>2014</v>
      </c>
      <c r="AB373" s="23">
        <v>952764</v>
      </c>
    </row>
    <row r="374" spans="1:32" x14ac:dyDescent="0.2">
      <c r="A374">
        <v>352</v>
      </c>
      <c r="B374" t="s">
        <v>315</v>
      </c>
      <c r="C374" s="35">
        <v>14.059999999999945</v>
      </c>
      <c r="D374" s="5">
        <v>3</v>
      </c>
      <c r="E374" s="5">
        <v>2008</v>
      </c>
      <c r="F374" s="6">
        <v>101522</v>
      </c>
      <c r="L374" s="5">
        <v>3</v>
      </c>
      <c r="M374" s="5">
        <v>2010</v>
      </c>
      <c r="N374" s="6">
        <f>44764+36949</f>
        <v>81713</v>
      </c>
      <c r="P374" s="5">
        <v>3</v>
      </c>
      <c r="Q374" s="5">
        <v>2011</v>
      </c>
      <c r="R374" s="6">
        <f>4994+9131+119247</f>
        <v>133372</v>
      </c>
      <c r="AD374" s="5">
        <v>3</v>
      </c>
      <c r="AE374" s="5">
        <v>2015</v>
      </c>
      <c r="AF374" s="6">
        <v>216774</v>
      </c>
    </row>
    <row r="375" spans="1:32" x14ac:dyDescent="0.2">
      <c r="A375">
        <v>353</v>
      </c>
      <c r="B375" t="s">
        <v>316</v>
      </c>
      <c r="C375" s="35">
        <v>32.5</v>
      </c>
    </row>
    <row r="376" spans="1:32" x14ac:dyDescent="0.2">
      <c r="A376">
        <v>354</v>
      </c>
      <c r="B376" t="s">
        <v>317</v>
      </c>
      <c r="C376" s="35">
        <v>9.6700000000000728</v>
      </c>
      <c r="D376" s="5">
        <v>3</v>
      </c>
      <c r="E376" s="5">
        <v>2008</v>
      </c>
      <c r="F376" s="6">
        <v>70003</v>
      </c>
      <c r="T376" s="5">
        <v>3</v>
      </c>
      <c r="U376" s="5">
        <v>2012</v>
      </c>
      <c r="V376" s="6">
        <v>35157</v>
      </c>
      <c r="W376" s="5">
        <v>3</v>
      </c>
      <c r="X376" s="5">
        <v>2013</v>
      </c>
      <c r="Y376" s="6">
        <v>110678</v>
      </c>
    </row>
    <row r="377" spans="1:32" x14ac:dyDescent="0.2">
      <c r="A377">
        <v>355</v>
      </c>
      <c r="B377" t="s">
        <v>318</v>
      </c>
      <c r="C377" s="35">
        <v>32.5</v>
      </c>
      <c r="L377" s="5">
        <v>3</v>
      </c>
      <c r="M377" s="5">
        <v>2010</v>
      </c>
      <c r="N377" s="6">
        <v>35550</v>
      </c>
    </row>
    <row r="378" spans="1:32" x14ac:dyDescent="0.2">
      <c r="A378">
        <v>356</v>
      </c>
      <c r="B378" t="s">
        <v>319</v>
      </c>
      <c r="C378" s="35">
        <v>13.1400000000001</v>
      </c>
      <c r="L378" s="5">
        <v>3</v>
      </c>
      <c r="M378" s="5">
        <v>2010</v>
      </c>
      <c r="N378" s="6">
        <v>60908</v>
      </c>
      <c r="T378" s="5">
        <v>3</v>
      </c>
      <c r="U378" s="5">
        <v>2012</v>
      </c>
      <c r="V378" s="6">
        <f>74807+101108+14282</f>
        <v>190197</v>
      </c>
      <c r="Z378" s="22">
        <v>3</v>
      </c>
      <c r="AA378" s="22">
        <v>2014</v>
      </c>
      <c r="AB378" s="23">
        <v>230595</v>
      </c>
    </row>
    <row r="379" spans="1:32" x14ac:dyDescent="0.2">
      <c r="A379">
        <v>357</v>
      </c>
      <c r="B379" t="s">
        <v>320</v>
      </c>
      <c r="C379" s="35">
        <v>22</v>
      </c>
    </row>
    <row r="380" spans="1:32" x14ac:dyDescent="0.2">
      <c r="A380">
        <v>358</v>
      </c>
      <c r="B380" t="s">
        <v>321</v>
      </c>
      <c r="C380" s="35">
        <v>25</v>
      </c>
    </row>
    <row r="381" spans="1:32" x14ac:dyDescent="0.2">
      <c r="A381">
        <v>359</v>
      </c>
      <c r="B381" t="s">
        <v>322</v>
      </c>
      <c r="C381" s="35">
        <v>10.660000000000082</v>
      </c>
      <c r="W381" s="5">
        <v>1</v>
      </c>
      <c r="X381" s="5">
        <v>2013</v>
      </c>
      <c r="Y381" s="6">
        <v>33</v>
      </c>
    </row>
    <row r="382" spans="1:32" x14ac:dyDescent="0.2">
      <c r="A382">
        <v>360</v>
      </c>
      <c r="B382" t="s">
        <v>323</v>
      </c>
      <c r="C382" s="35">
        <v>24</v>
      </c>
    </row>
    <row r="383" spans="1:32" x14ac:dyDescent="0.2">
      <c r="A383">
        <v>361</v>
      </c>
      <c r="B383" t="s">
        <v>324</v>
      </c>
      <c r="C383" s="35">
        <v>19.480000000000018</v>
      </c>
      <c r="D383" s="5">
        <v>3</v>
      </c>
      <c r="E383" s="5">
        <v>2008</v>
      </c>
      <c r="F383" s="6">
        <v>58666</v>
      </c>
      <c r="L383" s="5">
        <v>3</v>
      </c>
      <c r="M383" s="5">
        <v>2010</v>
      </c>
      <c r="N383" s="6">
        <v>191688</v>
      </c>
    </row>
    <row r="384" spans="1:32" x14ac:dyDescent="0.2">
      <c r="A384">
        <v>362</v>
      </c>
      <c r="B384" t="s">
        <v>325</v>
      </c>
      <c r="C384" s="35">
        <v>31.599999999999909</v>
      </c>
    </row>
    <row r="385" spans="1:32" x14ac:dyDescent="0.2">
      <c r="A385">
        <v>363</v>
      </c>
      <c r="B385" t="s">
        <v>326</v>
      </c>
      <c r="C385" s="35">
        <v>18.759999999999991</v>
      </c>
      <c r="D385" s="5">
        <v>3</v>
      </c>
      <c r="E385" s="5">
        <v>2008</v>
      </c>
      <c r="F385" s="6">
        <v>101955</v>
      </c>
    </row>
    <row r="386" spans="1:32" x14ac:dyDescent="0.2">
      <c r="A386">
        <v>364</v>
      </c>
      <c r="B386" t="s">
        <v>327</v>
      </c>
      <c r="C386" s="35">
        <v>9</v>
      </c>
    </row>
    <row r="387" spans="1:32" x14ac:dyDescent="0.2">
      <c r="A387">
        <v>365</v>
      </c>
      <c r="B387" t="s">
        <v>328</v>
      </c>
      <c r="C387" s="35">
        <v>2</v>
      </c>
      <c r="D387" s="5">
        <v>3</v>
      </c>
      <c r="E387" s="5">
        <v>2008</v>
      </c>
      <c r="F387" s="6">
        <v>102419</v>
      </c>
      <c r="H387" s="5">
        <v>3</v>
      </c>
      <c r="I387" s="5">
        <v>2009</v>
      </c>
      <c r="J387" s="6">
        <v>260901</v>
      </c>
      <c r="L387" s="5">
        <v>3</v>
      </c>
      <c r="M387" s="5">
        <v>2010</v>
      </c>
      <c r="N387" s="6">
        <v>1186530</v>
      </c>
      <c r="T387" s="5">
        <v>3</v>
      </c>
      <c r="U387" s="5">
        <v>2012</v>
      </c>
      <c r="V387" s="6">
        <v>156918</v>
      </c>
      <c r="Z387" s="22">
        <v>3</v>
      </c>
      <c r="AA387" s="22">
        <v>2014</v>
      </c>
      <c r="AB387" s="23">
        <v>412036</v>
      </c>
    </row>
    <row r="388" spans="1:32" x14ac:dyDescent="0.2">
      <c r="A388">
        <v>366</v>
      </c>
      <c r="B388" t="s">
        <v>329</v>
      </c>
      <c r="C388" s="35">
        <v>5</v>
      </c>
      <c r="D388" s="5">
        <v>3</v>
      </c>
      <c r="E388" s="5">
        <v>2008</v>
      </c>
      <c r="F388" s="6">
        <v>31339</v>
      </c>
      <c r="H388" s="5">
        <v>3</v>
      </c>
      <c r="I388" s="5">
        <v>2009</v>
      </c>
      <c r="J388" s="6">
        <v>39726</v>
      </c>
      <c r="L388" s="5">
        <v>3</v>
      </c>
      <c r="M388" s="5">
        <v>2010</v>
      </c>
      <c r="N388" s="6">
        <v>70656</v>
      </c>
      <c r="P388" s="5">
        <v>3</v>
      </c>
      <c r="Q388" s="5">
        <v>2011</v>
      </c>
      <c r="R388" s="6">
        <v>58538</v>
      </c>
    </row>
    <row r="389" spans="1:32" x14ac:dyDescent="0.2">
      <c r="A389">
        <v>367</v>
      </c>
      <c r="B389" t="s">
        <v>330</v>
      </c>
      <c r="C389" s="35">
        <v>26.3599999999999</v>
      </c>
      <c r="D389" s="5">
        <v>3</v>
      </c>
      <c r="E389" s="5">
        <v>2008</v>
      </c>
      <c r="F389" s="6">
        <v>99480</v>
      </c>
      <c r="H389" s="5">
        <v>3</v>
      </c>
      <c r="I389" s="5">
        <v>2009</v>
      </c>
      <c r="J389" s="6">
        <v>71374.45</v>
      </c>
      <c r="L389" s="5">
        <v>3</v>
      </c>
      <c r="M389" s="5">
        <v>2010</v>
      </c>
      <c r="N389" s="6">
        <v>168463</v>
      </c>
      <c r="T389" s="5">
        <v>3</v>
      </c>
      <c r="U389" s="5">
        <v>2012</v>
      </c>
      <c r="V389" s="6">
        <v>83744</v>
      </c>
      <c r="AD389" s="5">
        <v>3</v>
      </c>
      <c r="AE389" s="5">
        <v>2015</v>
      </c>
      <c r="AF389" s="6">
        <v>177942</v>
      </c>
    </row>
    <row r="390" spans="1:32" x14ac:dyDescent="0.2">
      <c r="A390">
        <v>368</v>
      </c>
      <c r="B390" t="s">
        <v>331</v>
      </c>
      <c r="C390" s="35">
        <v>11.950000000000045</v>
      </c>
      <c r="L390" s="5">
        <v>3</v>
      </c>
      <c r="M390" s="5">
        <v>2010</v>
      </c>
      <c r="N390" s="6">
        <v>416080</v>
      </c>
      <c r="T390" s="5">
        <v>3</v>
      </c>
      <c r="U390" s="5">
        <v>2012</v>
      </c>
      <c r="V390" s="6">
        <f>138821+6894+7640</f>
        <v>153355</v>
      </c>
      <c r="Z390" s="22">
        <v>3</v>
      </c>
      <c r="AA390" s="22">
        <v>2014</v>
      </c>
      <c r="AB390" s="23">
        <v>103336</v>
      </c>
      <c r="AD390" s="5">
        <v>3</v>
      </c>
      <c r="AE390" s="5">
        <v>2015</v>
      </c>
      <c r="AF390" s="6">
        <v>65674</v>
      </c>
    </row>
    <row r="391" spans="1:32" x14ac:dyDescent="0.2">
      <c r="A391">
        <v>369</v>
      </c>
      <c r="B391" t="s">
        <v>332</v>
      </c>
      <c r="C391" s="35">
        <v>32.5</v>
      </c>
      <c r="Z391" s="22">
        <v>3</v>
      </c>
      <c r="AA391" s="22">
        <v>2014</v>
      </c>
      <c r="AB391" s="23">
        <v>153180</v>
      </c>
    </row>
    <row r="392" spans="1:32" x14ac:dyDescent="0.2">
      <c r="A392">
        <v>370</v>
      </c>
      <c r="B392" t="s">
        <v>333</v>
      </c>
      <c r="C392" s="35">
        <v>9.8099999999999454</v>
      </c>
      <c r="D392" s="5">
        <v>3</v>
      </c>
      <c r="E392" s="5">
        <v>2008</v>
      </c>
      <c r="F392" s="6">
        <v>54984</v>
      </c>
      <c r="P392" s="5">
        <v>3</v>
      </c>
      <c r="Q392" s="5">
        <v>2011</v>
      </c>
      <c r="R392" s="6">
        <v>75000</v>
      </c>
      <c r="Z392" s="22">
        <v>3</v>
      </c>
      <c r="AA392" s="22">
        <v>2014</v>
      </c>
      <c r="AB392" s="23">
        <v>74380</v>
      </c>
    </row>
    <row r="393" spans="1:32" x14ac:dyDescent="0.2">
      <c r="A393">
        <v>371</v>
      </c>
      <c r="B393" t="s">
        <v>334</v>
      </c>
      <c r="C393" s="35">
        <v>16</v>
      </c>
    </row>
    <row r="394" spans="1:32" x14ac:dyDescent="0.2">
      <c r="A394">
        <v>372</v>
      </c>
      <c r="B394" t="s">
        <v>335</v>
      </c>
      <c r="C394" s="35">
        <v>32.5</v>
      </c>
    </row>
    <row r="395" spans="1:32" x14ac:dyDescent="0.2">
      <c r="A395">
        <v>373</v>
      </c>
      <c r="B395" t="s">
        <v>336</v>
      </c>
      <c r="C395" s="35">
        <v>32.5</v>
      </c>
    </row>
    <row r="396" spans="1:32" x14ac:dyDescent="0.2">
      <c r="A396">
        <v>374</v>
      </c>
      <c r="B396" t="s">
        <v>337</v>
      </c>
      <c r="C396" s="35">
        <v>32.5</v>
      </c>
    </row>
    <row r="397" spans="1:32" x14ac:dyDescent="0.2">
      <c r="A397">
        <v>375</v>
      </c>
      <c r="B397" t="s">
        <v>338</v>
      </c>
      <c r="C397" s="35">
        <v>14.980000000000018</v>
      </c>
      <c r="W397" s="5">
        <v>3</v>
      </c>
      <c r="X397" s="5">
        <v>2013</v>
      </c>
      <c r="Y397" s="6">
        <v>624088</v>
      </c>
    </row>
    <row r="398" spans="1:32" x14ac:dyDescent="0.2">
      <c r="A398">
        <v>376</v>
      </c>
      <c r="B398" t="s">
        <v>339</v>
      </c>
      <c r="C398" s="35">
        <v>5.9500000000000455</v>
      </c>
      <c r="D398" s="5">
        <v>3</v>
      </c>
      <c r="E398" s="5">
        <v>2008</v>
      </c>
      <c r="F398" s="6">
        <v>55631</v>
      </c>
      <c r="H398" s="5">
        <v>3</v>
      </c>
      <c r="I398" s="5">
        <v>2009</v>
      </c>
      <c r="J398" s="6">
        <v>55188</v>
      </c>
      <c r="L398" s="5">
        <v>3</v>
      </c>
      <c r="M398" s="5">
        <v>2010</v>
      </c>
      <c r="N398" s="6">
        <v>42815</v>
      </c>
      <c r="P398" s="5">
        <v>3</v>
      </c>
      <c r="Q398" s="5">
        <v>2011</v>
      </c>
      <c r="R398" s="6">
        <v>36397</v>
      </c>
      <c r="W398" s="5">
        <v>3</v>
      </c>
      <c r="X398" s="5">
        <v>2013</v>
      </c>
      <c r="Y398" s="6">
        <v>211857</v>
      </c>
    </row>
    <row r="399" spans="1:32" x14ac:dyDescent="0.2">
      <c r="C399" s="35">
        <v>5.95</v>
      </c>
      <c r="D399" s="9"/>
      <c r="E399" s="9"/>
      <c r="F399" s="10"/>
      <c r="H399" s="5">
        <v>2</v>
      </c>
      <c r="I399" s="5">
        <v>2009</v>
      </c>
      <c r="J399" s="6">
        <v>16</v>
      </c>
    </row>
    <row r="400" spans="1:32" x14ac:dyDescent="0.2">
      <c r="A400">
        <v>377</v>
      </c>
      <c r="B400" t="s">
        <v>340</v>
      </c>
      <c r="C400" s="35">
        <v>21.589999999999918</v>
      </c>
      <c r="D400" s="5">
        <v>3</v>
      </c>
      <c r="E400" s="5">
        <v>2008</v>
      </c>
      <c r="F400" s="6">
        <v>1352238</v>
      </c>
      <c r="H400" s="5">
        <v>3</v>
      </c>
      <c r="I400" s="5">
        <v>2009</v>
      </c>
      <c r="J400" s="6">
        <v>132149</v>
      </c>
      <c r="L400" s="5">
        <v>3</v>
      </c>
      <c r="M400" s="5">
        <v>2010</v>
      </c>
      <c r="N400" s="6">
        <f>5200+3836+11260+2487+8079+4296+21810+12807</f>
        <v>69775</v>
      </c>
      <c r="P400" s="5">
        <v>3</v>
      </c>
      <c r="Q400" s="5">
        <v>2011</v>
      </c>
      <c r="R400" s="6">
        <f>10489+8313+5723+28192+24845+37409+32447+21520+851</f>
        <v>169789</v>
      </c>
      <c r="T400" s="5">
        <v>3</v>
      </c>
      <c r="U400" s="5">
        <v>2012</v>
      </c>
      <c r="V400" s="6">
        <v>94054</v>
      </c>
      <c r="AD400" s="5">
        <v>3</v>
      </c>
      <c r="AE400" s="5">
        <v>2015</v>
      </c>
      <c r="AF400" s="6">
        <v>197377</v>
      </c>
    </row>
    <row r="401" spans="1:32" x14ac:dyDescent="0.2">
      <c r="C401" s="35">
        <v>21.59</v>
      </c>
      <c r="D401" s="5"/>
      <c r="E401" s="5"/>
      <c r="F401" s="6"/>
      <c r="H401" s="5"/>
      <c r="I401" s="5"/>
      <c r="J401" s="6"/>
      <c r="L401" s="5"/>
      <c r="M401" s="5"/>
      <c r="N401" s="6"/>
      <c r="P401" s="9"/>
      <c r="Q401" s="9"/>
      <c r="R401" s="10"/>
      <c r="T401" s="5">
        <v>2</v>
      </c>
      <c r="U401" s="5">
        <v>2012</v>
      </c>
      <c r="V401" s="6">
        <v>60</v>
      </c>
    </row>
    <row r="402" spans="1:32" x14ac:dyDescent="0.2">
      <c r="A402">
        <v>378</v>
      </c>
      <c r="B402" t="s">
        <v>341</v>
      </c>
      <c r="C402" s="35">
        <v>12</v>
      </c>
    </row>
    <row r="403" spans="1:32" x14ac:dyDescent="0.2">
      <c r="A403">
        <v>379</v>
      </c>
      <c r="B403" t="s">
        <v>384</v>
      </c>
      <c r="C403" s="35">
        <v>1</v>
      </c>
      <c r="D403" s="5">
        <v>3</v>
      </c>
      <c r="E403" s="5">
        <v>2008</v>
      </c>
      <c r="F403" s="6">
        <v>519464</v>
      </c>
      <c r="H403" s="5">
        <v>3</v>
      </c>
      <c r="I403" s="5">
        <v>2009</v>
      </c>
      <c r="J403" s="6">
        <v>123651</v>
      </c>
      <c r="L403" s="5">
        <v>3</v>
      </c>
      <c r="M403" s="5">
        <v>2010</v>
      </c>
      <c r="N403" s="6">
        <v>169195</v>
      </c>
      <c r="P403" s="5">
        <v>3</v>
      </c>
      <c r="Q403" s="5">
        <v>2011</v>
      </c>
      <c r="R403" s="6">
        <v>126352</v>
      </c>
      <c r="T403" s="5">
        <v>3</v>
      </c>
      <c r="U403" s="5">
        <v>2012</v>
      </c>
      <c r="V403" s="6">
        <v>186159</v>
      </c>
      <c r="W403" s="5">
        <v>3</v>
      </c>
      <c r="X403" s="5">
        <v>2013</v>
      </c>
      <c r="Y403" s="6">
        <v>114960</v>
      </c>
      <c r="Z403" s="22">
        <v>3</v>
      </c>
      <c r="AA403" s="22">
        <v>2014</v>
      </c>
      <c r="AB403" s="23">
        <v>349106</v>
      </c>
      <c r="AD403" s="5">
        <v>3</v>
      </c>
      <c r="AE403" s="5">
        <v>2015</v>
      </c>
      <c r="AF403" s="6">
        <v>190864</v>
      </c>
    </row>
    <row r="404" spans="1:32" x14ac:dyDescent="0.2">
      <c r="A404">
        <v>380</v>
      </c>
      <c r="B404" t="s">
        <v>342</v>
      </c>
      <c r="C404" s="35">
        <v>8.0199999999999818</v>
      </c>
      <c r="AD404" s="5">
        <v>3</v>
      </c>
      <c r="AE404" s="5">
        <v>2015</v>
      </c>
      <c r="AF404" s="6">
        <v>106566</v>
      </c>
    </row>
    <row r="405" spans="1:32" x14ac:dyDescent="0.2">
      <c r="A405">
        <v>381</v>
      </c>
      <c r="B405" t="s">
        <v>343</v>
      </c>
      <c r="C405" s="35">
        <v>15</v>
      </c>
      <c r="D405" s="5">
        <v>3</v>
      </c>
      <c r="E405" s="5">
        <v>2008</v>
      </c>
      <c r="F405" s="6">
        <v>1371160</v>
      </c>
    </row>
    <row r="406" spans="1:32" x14ac:dyDescent="0.2">
      <c r="A406">
        <v>382</v>
      </c>
      <c r="B406" t="s">
        <v>344</v>
      </c>
      <c r="C406" s="35">
        <v>9.0699999999999363</v>
      </c>
      <c r="P406" s="5">
        <v>3</v>
      </c>
      <c r="Q406" s="5">
        <v>2011</v>
      </c>
      <c r="R406" s="6">
        <v>59619</v>
      </c>
      <c r="T406" s="5">
        <v>3</v>
      </c>
      <c r="U406" s="5">
        <v>2012</v>
      </c>
      <c r="V406" s="6">
        <v>61416</v>
      </c>
    </row>
    <row r="407" spans="1:32" x14ac:dyDescent="0.2">
      <c r="A407">
        <v>383</v>
      </c>
      <c r="B407" t="s">
        <v>345</v>
      </c>
      <c r="C407" s="35">
        <v>2.8900000000001</v>
      </c>
      <c r="L407" s="5">
        <v>3</v>
      </c>
      <c r="M407" s="5">
        <v>2010</v>
      </c>
      <c r="N407" s="6">
        <v>33385</v>
      </c>
      <c r="P407" s="5">
        <v>3</v>
      </c>
      <c r="Q407" s="5">
        <v>2011</v>
      </c>
      <c r="R407" s="6">
        <v>302067</v>
      </c>
      <c r="W407" s="5">
        <v>3</v>
      </c>
      <c r="X407" s="5">
        <v>2013</v>
      </c>
      <c r="Y407" s="6">
        <v>17512</v>
      </c>
      <c r="Z407" s="22">
        <v>3</v>
      </c>
      <c r="AA407" s="22">
        <v>2014</v>
      </c>
      <c r="AB407" s="23">
        <v>12120</v>
      </c>
    </row>
    <row r="408" spans="1:32" x14ac:dyDescent="0.2">
      <c r="A408">
        <v>384</v>
      </c>
      <c r="B408" t="s">
        <v>346</v>
      </c>
      <c r="C408" s="35">
        <v>7</v>
      </c>
    </row>
    <row r="409" spans="1:32" x14ac:dyDescent="0.2">
      <c r="A409">
        <v>385</v>
      </c>
      <c r="B409" t="s">
        <v>347</v>
      </c>
      <c r="C409" s="35">
        <v>2</v>
      </c>
      <c r="W409" s="5">
        <v>3</v>
      </c>
      <c r="X409" s="5">
        <v>2013</v>
      </c>
      <c r="Y409" s="6">
        <v>160460</v>
      </c>
      <c r="Z409" s="22">
        <v>3</v>
      </c>
      <c r="AA409" s="22">
        <v>2014</v>
      </c>
      <c r="AB409" s="23">
        <v>388705</v>
      </c>
    </row>
    <row r="410" spans="1:32" x14ac:dyDescent="0.2">
      <c r="A410">
        <v>386</v>
      </c>
      <c r="B410" t="s">
        <v>348</v>
      </c>
      <c r="C410" s="35">
        <v>7</v>
      </c>
    </row>
    <row r="411" spans="1:32" x14ac:dyDescent="0.2">
      <c r="A411">
        <v>387</v>
      </c>
      <c r="B411" t="s">
        <v>349</v>
      </c>
      <c r="C411" s="35">
        <v>2.6300000000001091</v>
      </c>
      <c r="P411" s="5">
        <v>3</v>
      </c>
      <c r="Q411" s="5">
        <v>2011</v>
      </c>
      <c r="R411" s="6">
        <v>105636</v>
      </c>
      <c r="T411" s="5">
        <v>3</v>
      </c>
      <c r="U411" s="5">
        <v>2012</v>
      </c>
      <c r="V411" s="6">
        <v>52029</v>
      </c>
      <c r="W411" s="5">
        <v>3</v>
      </c>
      <c r="X411" s="5">
        <v>2013</v>
      </c>
      <c r="Y411" s="6">
        <v>74592</v>
      </c>
      <c r="Z411" s="22">
        <v>3</v>
      </c>
      <c r="AA411" s="22">
        <v>2014</v>
      </c>
      <c r="AB411" s="23">
        <v>96910</v>
      </c>
      <c r="AD411" s="5">
        <v>3</v>
      </c>
      <c r="AE411" s="5">
        <v>2015</v>
      </c>
      <c r="AF411" s="6">
        <v>66958</v>
      </c>
    </row>
    <row r="412" spans="1:32" x14ac:dyDescent="0.2">
      <c r="A412">
        <v>388</v>
      </c>
      <c r="B412" t="s">
        <v>350</v>
      </c>
      <c r="C412" s="35">
        <v>6</v>
      </c>
    </row>
    <row r="413" spans="1:32" x14ac:dyDescent="0.2">
      <c r="A413">
        <v>389</v>
      </c>
      <c r="B413" t="s">
        <v>385</v>
      </c>
      <c r="C413" s="35">
        <v>2.8499999999999091</v>
      </c>
      <c r="P413" s="5">
        <v>3</v>
      </c>
      <c r="Q413" s="5">
        <v>2011</v>
      </c>
      <c r="R413" s="6">
        <v>4248479</v>
      </c>
      <c r="W413" s="5">
        <v>3</v>
      </c>
      <c r="X413" s="5">
        <v>2013</v>
      </c>
      <c r="Y413" s="6">
        <v>71363</v>
      </c>
      <c r="Z413" s="22">
        <v>3</v>
      </c>
      <c r="AA413" s="22">
        <v>2014</v>
      </c>
      <c r="AB413" s="23">
        <v>77790</v>
      </c>
      <c r="AD413" s="5">
        <v>3</v>
      </c>
      <c r="AE413" s="5">
        <v>2015</v>
      </c>
      <c r="AF413" s="6">
        <v>206217</v>
      </c>
    </row>
    <row r="414" spans="1:32" x14ac:dyDescent="0.2">
      <c r="A414">
        <v>390</v>
      </c>
      <c r="B414" t="s">
        <v>351</v>
      </c>
      <c r="C414" s="35">
        <v>5</v>
      </c>
    </row>
    <row r="415" spans="1:32" x14ac:dyDescent="0.2">
      <c r="A415">
        <v>391</v>
      </c>
      <c r="B415" t="s">
        <v>352</v>
      </c>
      <c r="C415" s="35">
        <v>2.5699999999999363</v>
      </c>
      <c r="T415" s="5">
        <v>3</v>
      </c>
      <c r="U415" s="5">
        <v>2012</v>
      </c>
      <c r="V415" s="6">
        <v>142357</v>
      </c>
      <c r="W415" s="5">
        <v>3</v>
      </c>
      <c r="X415" s="5">
        <v>2013</v>
      </c>
      <c r="Y415" s="6">
        <v>64242</v>
      </c>
      <c r="Z415" s="22">
        <v>3</v>
      </c>
      <c r="AA415" s="22">
        <v>2014</v>
      </c>
      <c r="AB415" s="23">
        <v>52482</v>
      </c>
      <c r="AD415" s="5">
        <v>3</v>
      </c>
      <c r="AE415" s="5">
        <v>2015</v>
      </c>
      <c r="AF415" s="6">
        <f>2000+1080+31930+21220</f>
        <v>56230</v>
      </c>
    </row>
    <row r="416" spans="1:32" x14ac:dyDescent="0.2">
      <c r="A416">
        <v>392</v>
      </c>
      <c r="B416" t="s">
        <v>353</v>
      </c>
      <c r="C416" s="35">
        <v>18</v>
      </c>
    </row>
    <row r="417" spans="1:32" x14ac:dyDescent="0.2">
      <c r="A417" s="21">
        <f>A416+1</f>
        <v>393</v>
      </c>
      <c r="B417" t="s">
        <v>354</v>
      </c>
      <c r="C417" s="35">
        <v>3</v>
      </c>
    </row>
    <row r="418" spans="1:32" x14ac:dyDescent="0.2">
      <c r="A418" s="21">
        <f>A417+1</f>
        <v>394</v>
      </c>
      <c r="B418" t="s">
        <v>355</v>
      </c>
      <c r="C418" s="35">
        <v>6.2899999999999636</v>
      </c>
      <c r="W418" s="5">
        <v>3</v>
      </c>
      <c r="X418" s="5">
        <v>2013</v>
      </c>
      <c r="Y418" s="6">
        <v>138298</v>
      </c>
      <c r="Z418" s="22">
        <v>3</v>
      </c>
      <c r="AA418" s="22">
        <v>2014</v>
      </c>
      <c r="AB418" s="23">
        <v>92179</v>
      </c>
    </row>
    <row r="419" spans="1:32" x14ac:dyDescent="0.2">
      <c r="A419" s="21">
        <f>A418+1</f>
        <v>395</v>
      </c>
      <c r="B419" t="s">
        <v>356</v>
      </c>
      <c r="C419" s="35">
        <v>1</v>
      </c>
      <c r="AD419" s="5">
        <v>1</v>
      </c>
      <c r="AE419" s="5">
        <v>2015</v>
      </c>
      <c r="AF419" s="6">
        <v>20</v>
      </c>
    </row>
    <row r="420" spans="1:32" x14ac:dyDescent="0.2">
      <c r="A420" s="21"/>
      <c r="C420" s="35">
        <v>1</v>
      </c>
      <c r="AD420" s="5">
        <v>3</v>
      </c>
      <c r="AE420" s="5">
        <v>2015</v>
      </c>
      <c r="AF420" s="6">
        <v>232971</v>
      </c>
    </row>
    <row r="421" spans="1:32" x14ac:dyDescent="0.2">
      <c r="A421" s="21">
        <f>A419+1</f>
        <v>396</v>
      </c>
      <c r="B421" t="s">
        <v>357</v>
      </c>
      <c r="C421" s="35">
        <v>3</v>
      </c>
    </row>
    <row r="422" spans="1:32" x14ac:dyDescent="0.2">
      <c r="A422" s="21">
        <f>A421+1</f>
        <v>397</v>
      </c>
      <c r="B422" t="s">
        <v>358</v>
      </c>
      <c r="C422" s="35">
        <v>2.5</v>
      </c>
      <c r="Z422" s="22">
        <v>1</v>
      </c>
      <c r="AA422" s="22">
        <v>2014</v>
      </c>
      <c r="AB422" s="22">
        <v>120</v>
      </c>
    </row>
    <row r="423" spans="1:32" x14ac:dyDescent="0.2">
      <c r="A423" s="21">
        <f t="shared" ref="A423:A427" si="0">A422+1</f>
        <v>398</v>
      </c>
      <c r="B423" s="32" t="s">
        <v>403</v>
      </c>
      <c r="C423" s="35">
        <v>2</v>
      </c>
    </row>
    <row r="424" spans="1:32" x14ac:dyDescent="0.2">
      <c r="A424" s="21">
        <f t="shared" si="0"/>
        <v>399</v>
      </c>
      <c r="B424" s="32" t="s">
        <v>404</v>
      </c>
      <c r="C424" s="35">
        <v>1</v>
      </c>
    </row>
    <row r="425" spans="1:32" x14ac:dyDescent="0.2">
      <c r="A425" s="21">
        <f t="shared" si="0"/>
        <v>400</v>
      </c>
      <c r="B425" s="32" t="s">
        <v>405</v>
      </c>
      <c r="C425" s="35">
        <v>2</v>
      </c>
    </row>
    <row r="426" spans="1:32" x14ac:dyDescent="0.2">
      <c r="A426" s="21">
        <f t="shared" si="0"/>
        <v>401</v>
      </c>
      <c r="B426" s="33" t="s">
        <v>406</v>
      </c>
      <c r="C426" s="35">
        <v>1.5</v>
      </c>
      <c r="AD426" s="5">
        <v>1</v>
      </c>
      <c r="AE426" s="5">
        <v>2015</v>
      </c>
      <c r="AF426" s="6">
        <v>20</v>
      </c>
    </row>
    <row r="427" spans="1:32" x14ac:dyDescent="0.2">
      <c r="A427" s="21">
        <f t="shared" si="0"/>
        <v>402</v>
      </c>
      <c r="B427" s="34" t="s">
        <v>407</v>
      </c>
      <c r="C427" s="35">
        <v>1</v>
      </c>
    </row>
  </sheetData>
  <mergeCells count="5">
    <mergeCell ref="T2:V2"/>
    <mergeCell ref="D2:F2"/>
    <mergeCell ref="H2:J2"/>
    <mergeCell ref="L2:N2"/>
    <mergeCell ref="P2:R2"/>
  </mergeCells>
  <phoneticPr fontId="0" type="noConversion"/>
  <pageMargins left="0.7" right="0.7" top="0.75" bottom="0.75" header="0.3" footer="0.3"/>
  <pageSetup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Aging Schedule</vt:lpstr>
    </vt:vector>
  </TitlesOfParts>
  <Company>WXP-NC010-YASS-082010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BrianPassineau</dc:creator>
  <cp:lastModifiedBy>Joan Plotnick</cp:lastModifiedBy>
  <cp:lastPrinted>2015-04-27T19:37:09Z</cp:lastPrinted>
  <dcterms:created xsi:type="dcterms:W3CDTF">2013-03-21T13:46:46Z</dcterms:created>
  <dcterms:modified xsi:type="dcterms:W3CDTF">2016-04-25T12:34:50Z</dcterms:modified>
</cp:coreProperties>
</file>