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\Budget Management\FP&amp;A\Reporting\Medicaid Transformation Legislative Reporting\Web Copy (Files without Formulas)\SFY2019\"/>
    </mc:Choice>
  </mc:AlternateContent>
  <bookViews>
    <workbookView xWindow="0" yWindow="0" windowWidth="15360" windowHeight="8688" tabRatio="829" firstSheet="6" activeTab="6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'!$A$1:$T$105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Bdgt)'!$A$1:$P$31</definedName>
    <definedName name="_xlnm.Print_Area" localSheetId="10">'MC - Fund Level MTD (vs. Fcst)'!$A$1:$P$34</definedName>
    <definedName name="_xlnm.Print_Area" localSheetId="6">'MC - Fund Level MTD (vs. PY)'!$A$1:$P$31</definedName>
    <definedName name="_xlnm.Print_Area" localSheetId="9">'MC - Fund Level YTD (vs. Bdgt)'!$A$1:$P$32</definedName>
    <definedName name="_xlnm.Print_Area" localSheetId="11">'MC - Fund Level YTD (vs. Fcst)'!$A$1:$P$34</definedName>
    <definedName name="_xlnm.Print_Area" localSheetId="7">'MC - Fund Level YTD (vs. PY)'!$A$1:$P$31</definedName>
    <definedName name="_xlnm.Print_Area" localSheetId="18">'PMPM by COS (MTD)'!$A$1:$C$45</definedName>
    <definedName name="_xlnm.Print_Area" localSheetId="19">'PMPM by COS (YTD)'!$A$1:$C$45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6" i="9" l="1"/>
  <c r="N15" i="27"/>
  <c r="F12" i="27"/>
  <c r="F14" i="27"/>
  <c r="N14" i="27"/>
  <c r="F19" i="27"/>
  <c r="F15" i="27"/>
  <c r="D9" i="9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O15" i="9"/>
  <c r="F18" i="9"/>
  <c r="F14" i="9"/>
  <c r="F20" i="9"/>
  <c r="F12" i="9"/>
  <c r="F17" i="9"/>
  <c r="O21" i="9"/>
  <c r="F16" i="9"/>
  <c r="F19" i="9"/>
  <c r="N17" i="9"/>
  <c r="N9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9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<sst xmlns="http://schemas.openxmlformats.org/spreadsheetml/2006/main" count="1653" uniqueCount="472">
  <si>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</si>
  <si>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</si>
  <si>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</si>
  <si>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</si>
  <si>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</si>
  <si>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</si>
  <si>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</si>
  <si>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</si>
  <si>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</si>
  <si>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</si>
  <si>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</si>
  <si>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</si>
  <si>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</si>
  <si>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</si>
  <si>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</si>
  <si>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</si>
  <si>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</si>
  <si>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</si>
  <si>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</si>
  <si>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</si>
  <si>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</si>
  <si>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</si>
  <si>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</si>
  <si>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</si>
  <si>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</si>
  <si>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</si>
  <si>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</si>
  <si>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</si>
  <si>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</si>
  <si>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</si>
  <si>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</si>
  <si>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</si>
  <si>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</si>
  <si>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</si>
  <si>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</si>
  <si>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</si>
  <si>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</si>
  <si>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</si>
  <si>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</si>
  <si>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</si>
  <si>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</si>
  <si>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</si>
  <si>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</si>
  <si>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</si>
  <si>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</si>
  <si>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</si>
  <si>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</si>
  <si>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</si>
  <si>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</si>
  <si>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</si>
  <si>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</si>
  <si>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</si>
  <si>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</si>
  <si>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</si>
  <si>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</si>
  <si>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</si>
  <si>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</si>
  <si>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</si>
  <si>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</si>
  <si>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</si>
  <si>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</si>
  <si>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</si>
  <si>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</si>
  <si>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</si>
  <si>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</si>
  <si>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</si>
  <si>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</si>
  <si>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</si>
  <si>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</si>
  <si>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</si>
  <si>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</si>
  <si>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</si>
  <si>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</si>
  <si>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</si>
  <si>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</si>
  <si>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</si>
  <si>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</si>
  <si>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</si>
  <si>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</si>
  <si>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</si>
  <si>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</si>
  <si>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</si>
  <si>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</si>
  <si>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</si>
  <si>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</si>
  <si>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</si>
  <si>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</si>
  <si>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</si>
  <si>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</si>
  <si>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</si>
  <si>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</si>
  <si>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</si>
  <si>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</si>
  <si>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</si>
  <si>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</si>
  <si>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</si>
  <si>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</si>
  <si>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</si>
  <si>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</si>
  <si>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</si>
  <si>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</si>
  <si>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</si>
  <si>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</si>
  <si>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</si>
  <si>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</si>
  <si>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</si>
  <si>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</si>
  <si>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</si>
  <si>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</si>
  <si>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</si>
  <si>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</si>
  <si>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</si>
  <si>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</si>
  <si>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</si>
  <si>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</si>
  <si>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</si>
  <si>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</si>
  <si>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</si>
  <si>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</si>
  <si>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</si>
  <si>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</si>
  <si>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</si>
  <si>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</si>
  <si>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</si>
  <si>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</si>
  <si>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</si>
  <si>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</si>
  <si>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</si>
  <si>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</si>
  <si>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</si>
  <si>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</si>
  <si>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</si>
  <si>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</si>
  <si>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</si>
  <si>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</si>
  <si>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</si>
  <si>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</si>
  <si>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</si>
  <si>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</si>
  <si>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</si>
  <si>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</si>
  <si>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</si>
  <si>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</si>
  <si>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</si>
  <si>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</si>
  <si>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</si>
  <si>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</si>
  <si>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</si>
  <si>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</si>
  <si>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</si>
  <si>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</si>
  <si>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</si>
  <si>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</si>
  <si>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</si>
  <si>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</si>
  <si>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</si>
  <si>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</si>
  <si>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</si>
  <si>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</si>
  <si>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</si>
  <si>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</si>
  <si>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</si>
  <si>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</si>
  <si>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</si>
  <si>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</si>
  <si>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</si>
  <si>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</si>
  <si>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</si>
  <si>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</si>
  <si>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</si>
  <si>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</si>
  <si>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</si>
  <si>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</si>
  <si>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</si>
  <si>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</si>
  <si>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</si>
  <si>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</si>
  <si>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</si>
  <si>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</si>
  <si>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</si>
  <si>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</si>
  <si>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</si>
  <si>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</si>
  <si>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</si>
  <si>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</si>
  <si>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</si>
  <si>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</si>
  <si>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</si>
  <si>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</si>
  <si>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</si>
  <si>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</si>
  <si>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</si>
  <si>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</si>
  <si>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</si>
  <si>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</si>
  <si>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</si>
  <si>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</si>
  <si>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</si>
  <si>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</si>
  <si>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</si>
  <si>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</si>
  <si>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</si>
  <si>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</si>
  <si>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</si>
  <si>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</si>
  <si>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</si>
  <si>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</si>
  <si>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</si>
  <si>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</si>
  <si>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</si>
  <si>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</si>
  <si>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</si>
  <si>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</si>
  <si>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</si>
  <si>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</si>
  <si>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</si>
  <si>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</si>
  <si>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</si>
  <si>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</si>
  <si>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</si>
  <si>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</si>
  <si>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</si>
  <si>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</si>
  <si>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</si>
  <si>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</si>
  <si>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</si>
  <si>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</si>
  <si>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</si>
  <si>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</si>
  <si>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</si>
  <si>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</si>
  <si>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</si>
  <si>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</si>
  <si>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</si>
  <si>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</si>
  <si>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</si>
  <si>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</si>
  <si>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</si>
  <si>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</si>
  <si>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</si>
  <si>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</si>
  <si>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</si>
  <si>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</si>
  <si>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</si>
  <si>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</si>
  <si>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</si>
  <si>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</si>
  <si>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</si>
  <si>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</si>
  <si>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</si>
  <si>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</si>
  <si>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</si>
  <si>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</si>
  <si>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</si>
  <si>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</si>
  <si>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</si>
  <si>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</si>
  <si>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</si>
  <si>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</si>
  <si>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</si>
  <si>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</si>
  <si>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</si>
  <si>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</si>
  <si>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</si>
  <si>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</si>
  <si>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</si>
  <si>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</si>
  <si>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</si>
  <si>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</si>
  <si>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</si>
  <si>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</si>
  <si>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</si>
  <si>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</si>
  <si>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</si>
  <si>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</si>
  <si>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</si>
  <si>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</si>
  <si>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</si>
  <si>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</si>
  <si>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</si>
  <si>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</si>
  <si>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</si>
  <si>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</si>
  <si>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</si>
  <si>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</si>
  <si>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</si>
  <si>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</si>
  <si>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</si>
  <si>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</si>
  <si>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</si>
  <si>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</si>
  <si>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</si>
  <si>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</si>
  <si>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</si>
  <si>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</si>
  <si>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</si>
  <si>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</si>
  <si>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</si>
  <si>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</si>
  <si>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</si>
  <si>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</si>
  <si>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</si>
  <si>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</si>
  <si>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</si>
  <si>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</si>
  <si>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</si>
  <si>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</si>
  <si>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</si>
  <si>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</si>
  <si>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</si>
  <si>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</si>
  <si>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</si>
  <si>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</si>
  <si>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</si>
  <si>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</si>
  <si>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</si>
  <si>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</si>
  <si>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</si>
  <si>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</si>
  <si>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</si>
  <si>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</si>
  <si>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</si>
  <si>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</si>
  <si>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</si>
  <si>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</si>
  <si>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</si>
  <si>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</si>
  <si>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</si>
  <si>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</si>
  <si>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</si>
  <si>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</si>
  <si>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</si>
  <si>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</si>
  <si>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</si>
  <si>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</si>
  <si>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</si>
  <si>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</si>
  <si>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</si>
  <si>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</si>
  <si>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</si>
  <si>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</si>
  <si>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</si>
  <si>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</si>
  <si>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</si>
  <si>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</si>
  <si>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</si>
  <si>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</si>
  <si>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</si>
  <si>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</si>
  <si>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</si>
  <si>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</si>
  <si>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</si>
  <si>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</si>
  <si>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</si>
  <si>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</si>
  <si>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</si>
  <si>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</si>
  <si>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</si>
  <si>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</si>
  <si>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</si>
  <si>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</si>
  <si>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</si>
  <si>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</si>
  <si>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</si>
  <si>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</si>
  <si>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</si>
  <si>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</si>
  <si>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</si>
  <si>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</si>
  <si>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</si>
  <si>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</si>
  <si>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</si>
  <si>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</si>
  <si>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</si>
  <si>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</si>
  <si>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</si>
  <si>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</si>
  <si>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</si>
  <si>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</si>
  <si>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</si>
  <si>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</si>
  <si>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</si>
  <si>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</si>
  <si>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</si>
  <si>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</si>
  <si>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</si>
  <si>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</si>
  <si>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</si>
  <si>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</si>
  <si>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</si>
  <si>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</si>
  <si>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</si>
  <si>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</si>
  <si>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</si>
  <si>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</si>
  <si>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</si>
  <si>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</si>
  <si>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</si>
  <si>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</si>
  <si>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</si>
  <si>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</si>
  <si>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</si>
  <si>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</si>
  <si>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</si>
  <si>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</si>
  <si>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</si>
  <si>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</si>
  <si>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</si>
  <si>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</si>
  <si>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</si>
  <si>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</si>
  <si>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</si>
  <si>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</si>
  <si>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Comments on Drivers for YTD State Appropriation Variances: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</si>
  <si>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</si>
  <si>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</si>
  <si>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</si>
  <si>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</si>
  <si>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</si>
  <si>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</si>
  <si>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</si>
  <si>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</si>
  <si>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</si>
  <si>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</si>
  <si>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</si>
  <si>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</si>
  <si>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</si>
  <si>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</si>
  <si>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</si>
  <si>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</si>
  <si>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</si>
  <si>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</si>
  <si>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</si>
  <si>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</si>
  <si>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</si>
  <si>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</si>
  <si>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</si>
  <si>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</si>
  <si>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</si>
  <si>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</si>
  <si>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</si>
  <si>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</si>
  <si>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</si>
  <si>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</si>
  <si>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</si>
  <si>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</si>
  <si>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</si>
  <si>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</si>
  <si>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</si>
  <si>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</si>
  <si>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</si>
  <si>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</si>
  <si>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</si>
  <si>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</si>
  <si>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</si>
  <si>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</si>
  <si>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</si>
  <si>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ENROLLMENT AS OF August 31, 2018 BY PROGRAM AID CATEGORY - COUNTY LEVEL</t>
  </si>
  <si>
    <t>1. Fund 1337 ($75.2M) - Timing of consolidated supplemental hospital payments.</t>
  </si>
  <si>
    <t>Medicaid Transformation Legislative Reporting - Prepared by DMA Financial Planning &amp; Analysis on October 30, 2018</t>
  </si>
  <si>
    <t>2. Enrollment data as of August 31, 2018. These individuals were eligible for benefits in September 2018.</t>
  </si>
  <si>
    <t>Actuals - September 2017 (Month-End)</t>
  </si>
  <si>
    <t>Actuals - September 2018 (Month-End)</t>
  </si>
  <si>
    <t>Data Source for Actuals: September 2018 BD-701</t>
  </si>
  <si>
    <t>Actuals - September 2017 (YTD)</t>
  </si>
  <si>
    <t>Actuals - September 2018 (YTD)</t>
  </si>
  <si>
    <t>Auth. Budget - September 2018 (Month-End)</t>
  </si>
  <si>
    <t>Auth. Budget - September 2018 (YTD)</t>
  </si>
  <si>
    <t>Per Member Per Month Expenditures 
by Category of Service  (September 2018 Month-End)</t>
  </si>
  <si>
    <t>Enrollment for September 2018:</t>
  </si>
  <si>
    <t>Per Member Per Month Expenditures 
by Category of Service  (September 2018 - State Fiscal Year-to-Date)</t>
  </si>
  <si>
    <t>Total Member Months for September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</si>
</sst>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</cellStyleXfs>
  <cellXfs count="178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164" fontId="0" fillId="0" borderId="0" xfId="0" applyNumberFormat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0" fontId="16" fillId="0" borderId="0" xfId="0" applyFont="1" applyFill="1"/>
    <xf numFmtId="0" fontId="19" fillId="0" borderId="1" xfId="0" applyFont="1" applyBorder="1"/>
    <xf numFmtId="0" fontId="19" fillId="0" borderId="0" xfId="0" applyFont="1" applyFill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7" fillId="5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13" fillId="0" borderId="0" xfId="0" applyFont="1" applyFill="1" applyAlignment="1">
      <alignment horizontal="left"/>
    </xf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0" fillId="7" borderId="0" xfId="0" applyFill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7" fillId="7" borderId="1" xfId="0" applyFont="1" applyFill="1" applyBorder="1"/>
    <xf numFmtId="0" fontId="13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44" fontId="0" fillId="7" borderId="0" xfId="0" applyNumberFormat="1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0" fillId="7" borderId="1" xfId="1" applyNumberFormat="1" applyFont="1" applyFill="1" applyBorder="1"/>
    <xf numFmtId="0" fontId="24" fillId="7" borderId="1" xfId="0" applyFont="1" applyFill="1" applyBorder="1"/>
    <xf numFmtId="165" fontId="13" fillId="7" borderId="0" xfId="1" applyNumberFormat="1" applyFont="1" applyFill="1" applyAlignment="1">
      <alignment horizontal="left"/>
    </xf>
    <xf numFmtId="0" fontId="0" fillId="7" borderId="0" xfId="0" applyFill="1" applyAlignment="1"/>
    <xf numFmtId="0" fontId="19" fillId="7" borderId="0" xfId="0" applyFont="1" applyFill="1" applyBorder="1"/>
    <xf numFmtId="43" fontId="16" fillId="7" borderId="0" xfId="1" applyNumberFormat="1" applyFont="1" applyFill="1" applyBorder="1"/>
    <xf numFmtId="44" fontId="19" fillId="7" borderId="0" xfId="2" applyFont="1" applyFill="1" applyBorder="1"/>
    <xf numFmtId="164" fontId="19" fillId="7" borderId="0" xfId="1" applyNumberFormat="1" applyFont="1" applyFill="1" applyBorder="1" applyAlignment="1">
      <alignment horizontal="center" vertical="center"/>
    </xf>
    <xf numFmtId="0" fontId="2" fillId="7" borderId="0" xfId="0" applyFont="1" applyFill="1"/>
    <xf numFmtId="0" fontId="14" fillId="7" borderId="0" xfId="0" applyFont="1" applyFill="1"/>
    <xf numFmtId="0" fontId="13" fillId="7" borderId="0" xfId="0" applyFont="1" applyFill="1"/>
    <xf numFmtId="44" fontId="19" fillId="7" borderId="0" xfId="0" applyNumberFormat="1" applyFont="1" applyFill="1" applyBorder="1" applyAlignment="1">
      <alignment horizontal="center" vertical="center"/>
    </xf>
    <xf numFmtId="44" fontId="16" fillId="7" borderId="0" xfId="0" applyNumberFormat="1" applyFont="1" applyFill="1" applyBorder="1" applyAlignment="1">
      <alignment horizontal="center" vertical="center"/>
    </xf>
    <xf numFmtId="43" fontId="16" fillId="7" borderId="6" xfId="1" applyFont="1" applyFill="1" applyBorder="1" applyAlignment="1">
      <alignment horizontal="center" vertical="center"/>
    </xf>
    <xf numFmtId="43" fontId="16" fillId="7" borderId="0" xfId="1" applyFont="1" applyFill="1" applyBorder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7" borderId="0" xfId="0" applyFont="1" applyFill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19">
    <cellStyle name="Comma" xfId="1" builtinId="3"/>
    <cellStyle name="Comma 2" xfId="8"/>
    <cellStyle name="Comma 3" xfId="11"/>
    <cellStyle name="Comma 4" xfId="13"/>
    <cellStyle name="Comma 5" xfId="16"/>
    <cellStyle name="Currency" xfId="2" builtinId="4"/>
    <cellStyle name="Currency 2" xfId="9"/>
    <cellStyle name="Currency 2 2 2 2" xfId="5"/>
    <cellStyle name="Normal" xfId="0" builtinId="0"/>
    <cellStyle name="Normal 10 10" xfId="7"/>
    <cellStyle name="Normal 17 37" xfId="6"/>
    <cellStyle name="Normal 2" xfId="10"/>
    <cellStyle name="Normal 2 2" xfId="4"/>
    <cellStyle name="Normal 3" xfId="15"/>
    <cellStyle name="Normal 4" xfId="18"/>
    <cellStyle name="Normal 46" xfId="14"/>
    <cellStyle name="Normal 7" xfId="12"/>
    <cellStyle name="Percent" xfId="3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%20Management/Forecast%20Model/SFY18-19%20Long%20Session/Models/NCHC/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6" width="13.21875" style="2" bestFit="1" customWidth="1"/>
    <col min="7" max="8" width="14.33203125" style="2" bestFit="1" customWidth="1"/>
    <col min="9" max="10" width="13.21875" style="2" bestFit="1" customWidth="1"/>
    <col min="11" max="14" width="14.33203125" style="2" bestFit="1" customWidth="1"/>
    <col min="15" max="15" width="13.21875" style="2" bestFit="1" customWidth="1"/>
    <col min="16" max="16" width="14.33203125" style="2" bestFit="1" customWidth="1"/>
    <col min="17" max="18" width="13.21875" style="2" bestFit="1" customWidth="1"/>
    <col min="19" max="20" width="14.33203125" style="2" bestFit="1" customWidth="1"/>
    <col min="21" max="22" width="13.21875" style="2" bestFit="1" customWidth="1"/>
    <col min="23" max="26" width="14.33203125" style="2" bestFit="1" customWidth="1"/>
    <col min="27" max="27" width="13.21875" style="2" bestFit="1" customWidth="1"/>
    <col min="28" max="28" width="14.33203125" style="2" bestFit="1" customWidth="1"/>
    <col min="29" max="30" width="13.21875" style="2" bestFit="1" customWidth="1"/>
    <col min="31" max="32" width="14.33203125" style="2" bestFit="1" customWidth="1"/>
    <col min="33" max="34" width="13.21875" style="2" bestFit="1" customWidth="1"/>
    <col min="35" max="38" width="14.33203125" style="2" bestFit="1" customWidth="1"/>
    <col min="39" max="39" width="13.21875" style="2" bestFit="1" customWidth="1"/>
    <col min="40" max="40" width="14.33203125" style="2" bestFit="1" customWidth="1"/>
    <col min="41" max="41" width="1.6640625" style="2" customWidth="1"/>
    <col min="42" max="43" width="16.109375" style="2" bestFit="1" customWidth="1"/>
    <col min="44" max="16384" width="8.88671875" style="2"/>
  </cols>
  <sheetData>
    <row r="1" spans="1:43" x14ac:dyDescent="0.25">
      <c r="AP1" s="94" t="e">
        <f>#REF!</f>
        <v>#REF!</v>
      </c>
    </row>
    <row r="2" spans="1:43" x14ac:dyDescent="0.25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4" t="s">
        <v>388</v>
      </c>
      <c r="AQ3" s="94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5">
        <f>SUMIF($E$3:$AN$3,$AP$1,$E4:$AN4)</f>
        <v>0</v>
      </c>
      <c r="AQ4" s="95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5">
        <f t="shared" ref="AP5:AP68" si="0">SUMIF($E$3:$AN$3,$AP$1,$E5:$AN5)</f>
        <v>0</v>
      </c>
      <c r="AQ5" s="95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5">
        <f t="shared" si="0"/>
        <v>0</v>
      </c>
      <c r="AQ6" s="95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5">
        <f t="shared" si="0"/>
        <v>0</v>
      </c>
      <c r="AQ7" s="95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5">
        <f t="shared" si="0"/>
        <v>0</v>
      </c>
      <c r="AQ8" s="95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5">
        <f t="shared" si="0"/>
        <v>0</v>
      </c>
      <c r="AQ9" s="95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5">
        <f t="shared" si="0"/>
        <v>0</v>
      </c>
      <c r="AQ10" s="95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5">
        <f t="shared" si="0"/>
        <v>0</v>
      </c>
      <c r="AQ11" s="95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5">
        <f t="shared" si="0"/>
        <v>0</v>
      </c>
      <c r="AQ12" s="95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5">
        <f t="shared" si="0"/>
        <v>0</v>
      </c>
      <c r="AQ13" s="95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5">
        <f t="shared" si="0"/>
        <v>0</v>
      </c>
      <c r="AQ14" s="95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5">
        <f t="shared" si="0"/>
        <v>0</v>
      </c>
      <c r="AQ15" s="95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5">
        <f t="shared" si="0"/>
        <v>0</v>
      </c>
      <c r="AQ16" s="95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5">
        <f t="shared" si="0"/>
        <v>0</v>
      </c>
      <c r="AQ17" s="95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5">
        <f t="shared" si="0"/>
        <v>0</v>
      </c>
      <c r="AQ18" s="95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5">
        <f t="shared" si="0"/>
        <v>0</v>
      </c>
      <c r="AQ19" s="95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5">
        <f t="shared" si="0"/>
        <v>0</v>
      </c>
      <c r="AQ20" s="95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5">
        <f t="shared" si="0"/>
        <v>0</v>
      </c>
      <c r="AQ21" s="95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5">
        <f t="shared" si="0"/>
        <v>0</v>
      </c>
      <c r="AQ22" s="95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5">
        <f t="shared" si="0"/>
        <v>0</v>
      </c>
      <c r="AQ23" s="95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5">
        <f t="shared" si="0"/>
        <v>0</v>
      </c>
      <c r="AQ24" s="95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5">
        <f t="shared" si="0"/>
        <v>0</v>
      </c>
      <c r="AQ25" s="95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5">
        <f t="shared" si="0"/>
        <v>0</v>
      </c>
      <c r="AQ26" s="95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5">
        <f t="shared" si="0"/>
        <v>0</v>
      </c>
      <c r="AQ27" s="95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5">
        <f t="shared" si="0"/>
        <v>0</v>
      </c>
      <c r="AQ28" s="95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5">
        <f t="shared" si="0"/>
        <v>0</v>
      </c>
      <c r="AQ29" s="95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5">
        <f t="shared" si="0"/>
        <v>0</v>
      </c>
      <c r="AQ30" s="95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5">
        <f t="shared" si="0"/>
        <v>0</v>
      </c>
      <c r="AQ31" s="95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5">
        <f t="shared" si="0"/>
        <v>0</v>
      </c>
      <c r="AQ32" s="95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5">
        <f t="shared" si="0"/>
        <v>0</v>
      </c>
      <c r="AQ33" s="95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5">
        <f t="shared" si="0"/>
        <v>0</v>
      </c>
      <c r="AQ34" s="95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5">
        <f t="shared" si="0"/>
        <v>0</v>
      </c>
      <c r="AQ35" s="95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5">
        <f t="shared" si="0"/>
        <v>0</v>
      </c>
      <c r="AQ36" s="95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5">
        <f t="shared" si="0"/>
        <v>0</v>
      </c>
      <c r="AQ37" s="95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5">
        <f t="shared" si="0"/>
        <v>0</v>
      </c>
      <c r="AQ38" s="95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5">
        <f t="shared" si="0"/>
        <v>0</v>
      </c>
      <c r="AQ39" s="95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5">
        <f t="shared" si="0"/>
        <v>0</v>
      </c>
      <c r="AQ40" s="95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5">
        <f t="shared" si="0"/>
        <v>0</v>
      </c>
      <c r="AQ41" s="95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5">
        <f t="shared" si="0"/>
        <v>0</v>
      </c>
      <c r="AQ42" s="95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5">
        <f t="shared" si="0"/>
        <v>0</v>
      </c>
      <c r="AQ43" s="95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5">
        <f t="shared" si="0"/>
        <v>0</v>
      </c>
      <c r="AQ44" s="95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5">
        <f t="shared" si="0"/>
        <v>0</v>
      </c>
      <c r="AQ45" s="95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5">
        <f t="shared" si="0"/>
        <v>0</v>
      </c>
      <c r="AQ46" s="95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5">
        <f t="shared" si="0"/>
        <v>0</v>
      </c>
      <c r="AQ47" s="95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5">
        <f t="shared" si="0"/>
        <v>0</v>
      </c>
      <c r="AQ48" s="95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5">
        <f t="shared" si="0"/>
        <v>0</v>
      </c>
      <c r="AQ49" s="95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5">
        <f t="shared" si="0"/>
        <v>0</v>
      </c>
      <c r="AQ50" s="95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5">
        <f t="shared" si="0"/>
        <v>0</v>
      </c>
      <c r="AQ51" s="95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5">
        <f t="shared" si="0"/>
        <v>0</v>
      </c>
      <c r="AQ52" s="95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5">
        <f t="shared" si="0"/>
        <v>0</v>
      </c>
      <c r="AQ53" s="95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5">
        <f t="shared" si="0"/>
        <v>0</v>
      </c>
      <c r="AQ54" s="95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5">
        <f t="shared" si="0"/>
        <v>0</v>
      </c>
      <c r="AQ55" s="95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5">
        <f t="shared" si="0"/>
        <v>0</v>
      </c>
      <c r="AQ56" s="95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5">
        <f t="shared" si="0"/>
        <v>0</v>
      </c>
      <c r="AQ57" s="95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5">
        <f t="shared" si="0"/>
        <v>0</v>
      </c>
      <c r="AQ58" s="95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5">
        <f t="shared" si="0"/>
        <v>0</v>
      </c>
      <c r="AQ59" s="95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5">
        <f t="shared" si="0"/>
        <v>0</v>
      </c>
      <c r="AQ60" s="95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5">
        <f t="shared" si="0"/>
        <v>0</v>
      </c>
      <c r="AQ61" s="95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5">
        <f t="shared" si="0"/>
        <v>0</v>
      </c>
      <c r="AQ62" s="95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5">
        <f t="shared" si="0"/>
        <v>0</v>
      </c>
      <c r="AQ63" s="95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5">
        <f t="shared" si="0"/>
        <v>0</v>
      </c>
      <c r="AQ64" s="95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5">
        <f t="shared" si="0"/>
        <v>0</v>
      </c>
      <c r="AQ65" s="95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5">
        <f t="shared" si="0"/>
        <v>0</v>
      </c>
      <c r="AQ66" s="95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5">
        <f t="shared" si="0"/>
        <v>0</v>
      </c>
      <c r="AQ67" s="95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5">
        <f t="shared" si="0"/>
        <v>0</v>
      </c>
      <c r="AQ68" s="95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5">
        <f t="shared" ref="AP69:AP132" si="1">SUMIF($E$3:$AN$3,$AP$1,$E69:$AN69)</f>
        <v>0</v>
      </c>
      <c r="AQ69" s="95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5">
        <f t="shared" si="1"/>
        <v>0</v>
      </c>
      <c r="AQ70" s="95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5">
        <f t="shared" si="1"/>
        <v>0</v>
      </c>
      <c r="AQ71" s="95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5">
        <f t="shared" si="1"/>
        <v>0</v>
      </c>
      <c r="AQ72" s="95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5">
        <f t="shared" si="1"/>
        <v>0</v>
      </c>
      <c r="AQ73" s="95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5">
        <f t="shared" si="1"/>
        <v>0</v>
      </c>
      <c r="AQ74" s="95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5">
        <f t="shared" si="1"/>
        <v>0</v>
      </c>
      <c r="AQ75" s="95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5">
        <f t="shared" si="1"/>
        <v>0</v>
      </c>
      <c r="AQ76" s="95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5">
        <f t="shared" si="1"/>
        <v>0</v>
      </c>
      <c r="AQ77" s="95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5">
        <f t="shared" si="1"/>
        <v>0</v>
      </c>
      <c r="AQ78" s="95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5">
        <f t="shared" si="1"/>
        <v>0</v>
      </c>
      <c r="AQ79" s="95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5">
        <f t="shared" si="1"/>
        <v>0</v>
      </c>
      <c r="AQ80" s="95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5">
        <f t="shared" si="1"/>
        <v>0</v>
      </c>
      <c r="AQ81" s="95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5">
        <f t="shared" si="1"/>
        <v>0</v>
      </c>
      <c r="AQ82" s="95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5">
        <f t="shared" si="1"/>
        <v>0</v>
      </c>
      <c r="AQ83" s="95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5">
        <f t="shared" si="1"/>
        <v>0</v>
      </c>
      <c r="AQ84" s="95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5">
        <f t="shared" si="1"/>
        <v>0</v>
      </c>
      <c r="AQ85" s="95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5">
        <f t="shared" si="1"/>
        <v>0</v>
      </c>
      <c r="AQ86" s="95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5">
        <f t="shared" si="1"/>
        <v>0</v>
      </c>
      <c r="AQ87" s="95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5">
        <f t="shared" si="1"/>
        <v>0</v>
      </c>
      <c r="AQ88" s="95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5">
        <f t="shared" si="1"/>
        <v>0</v>
      </c>
      <c r="AQ89" s="95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5">
        <f t="shared" si="1"/>
        <v>0</v>
      </c>
      <c r="AQ90" s="95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5">
        <f t="shared" si="1"/>
        <v>0</v>
      </c>
      <c r="AQ91" s="95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5">
        <f t="shared" si="1"/>
        <v>0</v>
      </c>
      <c r="AQ92" s="95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5">
        <f t="shared" si="1"/>
        <v>0</v>
      </c>
      <c r="AQ93" s="95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5">
        <f t="shared" si="1"/>
        <v>0</v>
      </c>
      <c r="AQ94" s="95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5">
        <f t="shared" si="1"/>
        <v>0</v>
      </c>
      <c r="AQ95" s="95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5">
        <f t="shared" si="1"/>
        <v>0</v>
      </c>
      <c r="AQ96" s="95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5">
        <f t="shared" si="1"/>
        <v>0</v>
      </c>
      <c r="AQ97" s="95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5">
        <f t="shared" si="1"/>
        <v>0</v>
      </c>
      <c r="AQ98" s="95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5">
        <f t="shared" si="1"/>
        <v>0</v>
      </c>
      <c r="AQ99" s="95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5">
        <f t="shared" si="1"/>
        <v>0</v>
      </c>
      <c r="AQ100" s="95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5">
        <f t="shared" si="1"/>
        <v>0</v>
      </c>
      <c r="AQ101" s="95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5">
        <f t="shared" si="1"/>
        <v>0</v>
      </c>
      <c r="AQ102" s="95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5">
        <f t="shared" si="1"/>
        <v>0</v>
      </c>
      <c r="AQ103" s="95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5">
        <f t="shared" si="1"/>
        <v>0</v>
      </c>
      <c r="AQ104" s="95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5">
        <f t="shared" si="1"/>
        <v>0</v>
      </c>
      <c r="AQ105" s="95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5">
        <f t="shared" si="1"/>
        <v>0</v>
      </c>
      <c r="AQ106" s="95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5">
        <f t="shared" si="1"/>
        <v>0</v>
      </c>
      <c r="AQ107" s="95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5">
        <f t="shared" si="1"/>
        <v>0</v>
      </c>
      <c r="AQ108" s="95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5">
        <f t="shared" si="1"/>
        <v>0</v>
      </c>
      <c r="AQ109" s="95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5">
        <f t="shared" si="1"/>
        <v>0</v>
      </c>
      <c r="AQ110" s="95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5">
        <f t="shared" si="1"/>
        <v>0</v>
      </c>
      <c r="AQ111" s="95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5">
        <f t="shared" si="1"/>
        <v>0</v>
      </c>
      <c r="AQ112" s="95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5">
        <f t="shared" si="1"/>
        <v>0</v>
      </c>
      <c r="AQ113" s="95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5">
        <f t="shared" si="1"/>
        <v>0</v>
      </c>
      <c r="AQ114" s="95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5">
        <f t="shared" si="1"/>
        <v>0</v>
      </c>
      <c r="AQ115" s="95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5">
        <f t="shared" si="1"/>
        <v>0</v>
      </c>
      <c r="AQ116" s="95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5">
        <f t="shared" si="1"/>
        <v>0</v>
      </c>
      <c r="AQ117" s="95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5">
        <f t="shared" si="1"/>
        <v>0</v>
      </c>
      <c r="AQ118" s="95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5">
        <f t="shared" si="1"/>
        <v>0</v>
      </c>
      <c r="AQ119" s="95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5">
        <f t="shared" si="1"/>
        <v>0</v>
      </c>
      <c r="AQ120" s="95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5">
        <f t="shared" si="1"/>
        <v>0</v>
      </c>
      <c r="AQ121" s="95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5">
        <f t="shared" si="1"/>
        <v>0</v>
      </c>
      <c r="AQ122" s="95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5">
        <f t="shared" si="1"/>
        <v>0</v>
      </c>
      <c r="AQ123" s="95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5">
        <f t="shared" si="1"/>
        <v>0</v>
      </c>
      <c r="AQ124" s="95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5">
        <f t="shared" si="1"/>
        <v>0</v>
      </c>
      <c r="AQ125" s="95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5">
        <f t="shared" si="1"/>
        <v>0</v>
      </c>
      <c r="AQ126" s="95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5">
        <f t="shared" si="1"/>
        <v>0</v>
      </c>
      <c r="AQ127" s="95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5">
        <f t="shared" si="1"/>
        <v>0</v>
      </c>
      <c r="AQ128" s="95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5">
        <f t="shared" si="1"/>
        <v>0</v>
      </c>
      <c r="AQ129" s="95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5">
        <f t="shared" si="1"/>
        <v>0</v>
      </c>
      <c r="AQ130" s="95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5">
        <f t="shared" si="1"/>
        <v>0</v>
      </c>
      <c r="AQ131" s="95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5">
        <f t="shared" si="1"/>
        <v>0</v>
      </c>
      <c r="AQ132" s="95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5">
        <f t="shared" ref="AP133:AP159" si="2">SUMIF($E$3:$AN$3,$AP$1,$E133:$AN133)</f>
        <v>0</v>
      </c>
      <c r="AQ133" s="95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5">
        <f t="shared" si="2"/>
        <v>0</v>
      </c>
      <c r="AQ134" s="95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5">
        <f t="shared" si="2"/>
        <v>0</v>
      </c>
      <c r="AQ135" s="95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5">
        <f t="shared" si="2"/>
        <v>0</v>
      </c>
      <c r="AQ136" s="95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5">
        <f t="shared" si="2"/>
        <v>0</v>
      </c>
      <c r="AQ137" s="95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5">
        <f t="shared" si="2"/>
        <v>0</v>
      </c>
      <c r="AQ138" s="95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5">
        <f t="shared" si="2"/>
        <v>0</v>
      </c>
      <c r="AQ139" s="95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5">
        <f t="shared" si="2"/>
        <v>0</v>
      </c>
      <c r="AQ140" s="95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5">
        <f t="shared" si="2"/>
        <v>0</v>
      </c>
      <c r="AQ141" s="95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5">
        <f t="shared" si="2"/>
        <v>0</v>
      </c>
      <c r="AQ142" s="95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5">
        <f t="shared" si="2"/>
        <v>0</v>
      </c>
      <c r="AQ143" s="95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5">
        <f t="shared" si="2"/>
        <v>0</v>
      </c>
      <c r="AQ144" s="95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5">
        <f t="shared" si="2"/>
        <v>0</v>
      </c>
      <c r="AQ145" s="95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5">
        <f t="shared" si="2"/>
        <v>0</v>
      </c>
      <c r="AQ146" s="95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5">
        <f t="shared" si="2"/>
        <v>0</v>
      </c>
      <c r="AQ147" s="95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5">
        <f t="shared" si="2"/>
        <v>0</v>
      </c>
      <c r="AQ148" s="95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5">
        <f t="shared" si="2"/>
        <v>0</v>
      </c>
      <c r="AQ149" s="95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5">
        <f t="shared" si="2"/>
        <v>0</v>
      </c>
      <c r="AQ150" s="95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5">
        <f t="shared" si="2"/>
        <v>0</v>
      </c>
      <c r="AQ151" s="95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5">
        <f t="shared" si="2"/>
        <v>0</v>
      </c>
      <c r="AQ152" s="95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5">
        <f t="shared" si="2"/>
        <v>0</v>
      </c>
      <c r="AQ153" s="95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5">
        <f t="shared" si="2"/>
        <v>0</v>
      </c>
      <c r="AQ154" s="95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5">
        <f t="shared" si="2"/>
        <v>0</v>
      </c>
      <c r="AQ155" s="95">
        <f>SUMIF($E$2:$AN$2,"&lt;="&amp;VLOOKUP($AP$1,#REF!,6,0),$E155:$AN155)</f>
        <v>0</v>
      </c>
    </row>
    <row r="156" spans="1:43" x14ac:dyDescent="0.25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5">
        <f t="shared" si="2"/>
        <v>0</v>
      </c>
      <c r="AQ156" s="95">
        <f>SUMIF($E$2:$AN$2,"&lt;="&amp;VLOOKUP($AP$1,#REF!,6,0),$E156:$AN156)</f>
        <v>0</v>
      </c>
    </row>
    <row r="157" spans="1:43" x14ac:dyDescent="0.25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5">
        <f t="shared" si="2"/>
        <v>0</v>
      </c>
      <c r="AQ157" s="95">
        <f>SUMIF($E$2:$AN$2,"&lt;="&amp;VLOOKUP($AP$1,#REF!,6,0),$E157:$AN157)</f>
        <v>0</v>
      </c>
    </row>
    <row r="158" spans="1:43" x14ac:dyDescent="0.25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5">
        <f t="shared" si="2"/>
        <v>0</v>
      </c>
      <c r="AQ158" s="95">
        <f>SUMIF($E$2:$AN$2,"&lt;="&amp;VLOOKUP($AP$1,#REF!,6,0),$E158:$AN158)</f>
        <v>0</v>
      </c>
    </row>
    <row r="159" spans="1:43" x14ac:dyDescent="0.25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5">
        <f t="shared" si="2"/>
        <v>0</v>
      </c>
      <c r="AQ159" s="95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-0.249977111117893"/>
    <pageSetUpPr fitToPage="1"/>
  </sheetPr>
  <dimension ref="A1:S32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7"/>
      <c r="B1" s="168"/>
      <c r="C1" s="164" t="s">
        <v>416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s="56" customFormat="1" ht="16.05" customHeight="1" x14ac:dyDescent="0.3">
      <c r="A2" s="55"/>
      <c r="B2" s="57"/>
      <c r="C2" s="166" t="s">
        <v>467</v>
      </c>
      <c r="D2" s="166"/>
      <c r="E2" s="166"/>
      <c r="F2" s="166"/>
      <c r="G2" s="58"/>
      <c r="H2" s="166" t="s">
        <v>465</v>
      </c>
      <c r="I2" s="166"/>
      <c r="J2" s="166"/>
      <c r="K2" s="166"/>
      <c r="L2" s="58"/>
      <c r="M2" s="166" t="s">
        <v>94</v>
      </c>
      <c r="N2" s="166"/>
      <c r="O2" s="166"/>
      <c r="P2" s="166"/>
      <c r="Q2" s="59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77" t="s">
        <v>70</v>
      </c>
      <c r="D3" s="77" t="s">
        <v>71</v>
      </c>
      <c r="E3" s="77" t="s">
        <v>72</v>
      </c>
      <c r="F3" s="77" t="s">
        <v>73</v>
      </c>
      <c r="G3" s="58" t="s">
        <v>454</v>
      </c>
      <c r="H3" s="77" t="s">
        <v>70</v>
      </c>
      <c r="I3" s="77" t="s">
        <v>71</v>
      </c>
      <c r="J3" s="77" t="s">
        <v>72</v>
      </c>
      <c r="K3" s="77" t="s">
        <v>73</v>
      </c>
      <c r="L3" s="58" t="s">
        <v>454</v>
      </c>
      <c r="M3" s="77" t="s">
        <v>70</v>
      </c>
      <c r="N3" s="77" t="s">
        <v>71</v>
      </c>
      <c r="O3" s="77" t="s">
        <v>72</v>
      </c>
      <c r="P3" s="77" t="s">
        <v>73</v>
      </c>
      <c r="Q3" s="64"/>
    </row>
    <row r="4" spans="1:19" ht="19.5" customHeight="1" x14ac:dyDescent="0.3">
      <c r="A4" s="9">
        <v>1310</v>
      </c>
      <c r="B4" s="10" t="s">
        <v>400</v>
      </c>
      <c r="C4" s="11">
        <v>3243.5105625942952</v>
      </c>
      <c r="D4" s="11">
        <v>2142.8434715614853</v>
      </c>
      <c r="E4" s="11">
        <v>38.900645754895372</v>
      </c>
      <c r="F4" s="11">
        <v>1061.7664452779145</v>
      </c>
      <c r="G4" s="11">
        <v>3174.7440291400003</v>
      </c>
      <c r="H4" s="11">
        <v>3174.7440291400003</v>
      </c>
      <c r="I4" s="11">
        <v>2108.0626630799993</v>
      </c>
      <c r="J4" s="11">
        <v>38.437312129999995</v>
      </c>
      <c r="K4" s="11">
        <v>1028.244053930001</v>
      </c>
      <c r="L4" s="11"/>
      <c r="M4" s="11">
        <v>-68.766533454294859</v>
      </c>
      <c r="N4" s="11">
        <v>-34.780808481486019</v>
      </c>
      <c r="O4" s="11">
        <v>-0.46333362489537677</v>
      </c>
      <c r="P4" s="11">
        <v>-33.522391347913462</v>
      </c>
      <c r="Q4" s="8"/>
    </row>
    <row r="5" spans="1:19" s="15" customFormat="1" ht="19.5" customHeight="1" x14ac:dyDescent="0.3">
      <c r="A5" s="12">
        <v>1337</v>
      </c>
      <c r="B5" s="13" t="s">
        <v>405</v>
      </c>
      <c r="C5" s="34">
        <v>918.67089793947468</v>
      </c>
      <c r="D5" s="34">
        <v>472.54203205610185</v>
      </c>
      <c r="E5" s="34">
        <v>401.83684457547656</v>
      </c>
      <c r="F5" s="34">
        <v>44.292021307896277</v>
      </c>
      <c r="G5" s="54">
        <v>914.21978184</v>
      </c>
      <c r="H5" s="34">
        <v>914.21978184</v>
      </c>
      <c r="I5" s="34">
        <v>509.55500433999998</v>
      </c>
      <c r="J5" s="34">
        <v>435.54785637999998</v>
      </c>
      <c r="K5" s="34">
        <v>-30.883078879999971</v>
      </c>
      <c r="L5" s="14"/>
      <c r="M5" s="34">
        <v>-4.4511160994746888</v>
      </c>
      <c r="N5" s="34">
        <v>37.012972283898137</v>
      </c>
      <c r="O5" s="34">
        <v>33.711011804523423</v>
      </c>
      <c r="P5" s="34">
        <v>-75.175100187896248</v>
      </c>
    </row>
    <row r="6" spans="1:19" ht="19.5" customHeight="1" x14ac:dyDescent="0.3">
      <c r="A6" s="9">
        <v>1331</v>
      </c>
      <c r="B6" s="10" t="s">
        <v>404</v>
      </c>
      <c r="C6" s="32">
        <v>-291.01304890369391</v>
      </c>
      <c r="D6" s="32">
        <v>-229.37698606620515</v>
      </c>
      <c r="E6" s="32">
        <v>0</v>
      </c>
      <c r="F6" s="32">
        <v>-61.636062837488765</v>
      </c>
      <c r="G6" s="11">
        <v>329.10700252999999</v>
      </c>
      <c r="H6" s="32">
        <v>-329.10700252999999</v>
      </c>
      <c r="I6" s="32">
        <v>-230.92372674000001</v>
      </c>
      <c r="J6" s="32">
        <v>0</v>
      </c>
      <c r="K6" s="32">
        <v>-98.183275789999982</v>
      </c>
      <c r="L6" s="16"/>
      <c r="M6" s="32">
        <v>-38.093953626306075</v>
      </c>
      <c r="N6" s="32">
        <v>-1.5467406737948579</v>
      </c>
      <c r="O6" s="32">
        <v>0</v>
      </c>
      <c r="P6" s="32">
        <v>-36.547212952511217</v>
      </c>
    </row>
    <row r="7" spans="1:19" s="15" customFormat="1" ht="19.5" customHeight="1" x14ac:dyDescent="0.3">
      <c r="A7" s="12">
        <v>1320</v>
      </c>
      <c r="B7" s="13" t="s">
        <v>402</v>
      </c>
      <c r="C7" s="34">
        <v>54.75602065967346</v>
      </c>
      <c r="D7" s="34">
        <v>24.069222864106472</v>
      </c>
      <c r="E7" s="34">
        <v>7.289893341148967</v>
      </c>
      <c r="F7" s="34">
        <v>23.396904454418021</v>
      </c>
      <c r="G7" s="54">
        <v>88.280753479999987</v>
      </c>
      <c r="H7" s="34">
        <v>88.280753479999987</v>
      </c>
      <c r="I7" s="34">
        <v>59.752447030000006</v>
      </c>
      <c r="J7" s="34">
        <v>25.287636690000003</v>
      </c>
      <c r="K7" s="34">
        <v>3.2406697599999781</v>
      </c>
      <c r="L7" s="14"/>
      <c r="M7" s="34">
        <v>33.524732820326527</v>
      </c>
      <c r="N7" s="34">
        <v>35.683224165893535</v>
      </c>
      <c r="O7" s="34">
        <v>17.997743348851035</v>
      </c>
      <c r="P7" s="34">
        <v>-20.156234694418043</v>
      </c>
    </row>
    <row r="8" spans="1:19" ht="19.5" customHeight="1" x14ac:dyDescent="0.3">
      <c r="A8" s="9">
        <v>1311</v>
      </c>
      <c r="B8" s="10" t="s">
        <v>401</v>
      </c>
      <c r="C8" s="32">
        <v>51.963871056842684</v>
      </c>
      <c r="D8" s="32">
        <v>35.949029209080116</v>
      </c>
      <c r="E8" s="32">
        <v>0</v>
      </c>
      <c r="F8" s="32">
        <v>16.014841847762568</v>
      </c>
      <c r="G8" s="11">
        <v>50.426537489999994</v>
      </c>
      <c r="H8" s="32">
        <v>50.426537489999994</v>
      </c>
      <c r="I8" s="32">
        <v>35.329316670000004</v>
      </c>
      <c r="J8" s="32">
        <v>0</v>
      </c>
      <c r="K8" s="32">
        <v>15.09722081999999</v>
      </c>
      <c r="L8" s="16"/>
      <c r="M8" s="32">
        <v>-1.5373335668426904</v>
      </c>
      <c r="N8" s="32">
        <v>-0.61971253908011192</v>
      </c>
      <c r="O8" s="32">
        <v>0</v>
      </c>
      <c r="P8" s="32">
        <v>-0.91762102776257848</v>
      </c>
    </row>
    <row r="9" spans="1:19" s="15" customFormat="1" ht="19.5" customHeight="1" x14ac:dyDescent="0.3">
      <c r="A9" s="12">
        <v>1993</v>
      </c>
      <c r="B9" s="13" t="s">
        <v>409</v>
      </c>
      <c r="C9" s="34">
        <v>0</v>
      </c>
      <c r="D9" s="34">
        <v>0</v>
      </c>
      <c r="E9" s="34">
        <v>0</v>
      </c>
      <c r="F9" s="34">
        <v>0</v>
      </c>
      <c r="G9" s="54">
        <v>40.591943269999994</v>
      </c>
      <c r="H9" s="34">
        <v>40.591943269999994</v>
      </c>
      <c r="I9" s="34">
        <v>25.783313660000005</v>
      </c>
      <c r="J9" s="34">
        <v>39.825615670000005</v>
      </c>
      <c r="K9" s="34">
        <v>-25.016986060000015</v>
      </c>
      <c r="L9" s="14"/>
      <c r="M9" s="34">
        <v>40.591943269999994</v>
      </c>
      <c r="N9" s="34">
        <v>25.783313660000005</v>
      </c>
      <c r="O9" s="34">
        <v>39.825615670000005</v>
      </c>
      <c r="P9" s="34">
        <v>-25.016986060000015</v>
      </c>
    </row>
    <row r="10" spans="1:19" ht="19.5" customHeight="1" x14ac:dyDescent="0.3">
      <c r="A10" s="9">
        <v>1102</v>
      </c>
      <c r="B10" s="10" t="s">
        <v>398</v>
      </c>
      <c r="C10" s="32">
        <v>42.894309499999999</v>
      </c>
      <c r="D10" s="32">
        <v>26.400216749999998</v>
      </c>
      <c r="E10" s="32">
        <v>6.5594900000000003</v>
      </c>
      <c r="F10" s="32">
        <v>9.9346027499999998</v>
      </c>
      <c r="G10" s="11">
        <v>21.47095504</v>
      </c>
      <c r="H10" s="32">
        <v>21.47095504</v>
      </c>
      <c r="I10" s="32">
        <v>12.789581</v>
      </c>
      <c r="J10" s="32">
        <v>8.1477314700000001</v>
      </c>
      <c r="K10" s="32">
        <v>0.53364256999999959</v>
      </c>
      <c r="L10" s="32"/>
      <c r="M10" s="32">
        <v>-21.423354459999999</v>
      </c>
      <c r="N10" s="32">
        <v>-13.610635749999998</v>
      </c>
      <c r="O10" s="32">
        <v>1.5882414699999998</v>
      </c>
      <c r="P10" s="32">
        <v>-9.4009601800000002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-21.619672750000007</v>
      </c>
      <c r="D11" s="34">
        <v>-18.514169976444226</v>
      </c>
      <c r="E11" s="34">
        <v>0</v>
      </c>
      <c r="F11" s="34">
        <v>-3.1055027735557807</v>
      </c>
      <c r="G11" s="54">
        <v>17.799038579999973</v>
      </c>
      <c r="H11" s="34">
        <v>-17.799038579999973</v>
      </c>
      <c r="I11" s="34">
        <v>-13.097901929999997</v>
      </c>
      <c r="J11" s="34">
        <v>-2.3154420000000002E-2</v>
      </c>
      <c r="K11" s="34">
        <v>-4.6779822299999756</v>
      </c>
      <c r="L11" s="14"/>
      <c r="M11" s="34">
        <v>3.8206341700000337</v>
      </c>
      <c r="N11" s="34">
        <v>5.4162680464442285</v>
      </c>
      <c r="O11" s="34">
        <v>-2.3154420000000002E-2</v>
      </c>
      <c r="P11" s="34">
        <v>-1.5724794564441948</v>
      </c>
    </row>
    <row r="12" spans="1:19" ht="19.5" customHeight="1" x14ac:dyDescent="0.3">
      <c r="A12" s="9">
        <v>1101</v>
      </c>
      <c r="B12" s="10" t="s">
        <v>397</v>
      </c>
      <c r="C12" s="32">
        <v>11.363573000000006</v>
      </c>
      <c r="D12" s="32">
        <v>6.3741474999999994</v>
      </c>
      <c r="E12" s="32">
        <v>0.36251949999999999</v>
      </c>
      <c r="F12" s="32">
        <v>4.6269060000000062</v>
      </c>
      <c r="G12" s="11">
        <v>10.538661109999994</v>
      </c>
      <c r="H12" s="32">
        <v>10.538661109999994</v>
      </c>
      <c r="I12" s="32">
        <v>6.1458976099999907</v>
      </c>
      <c r="J12" s="32">
        <v>0.71682400000000002</v>
      </c>
      <c r="K12" s="32">
        <v>3.6759395000000037</v>
      </c>
      <c r="L12" s="16"/>
      <c r="M12" s="32">
        <v>-0.82491189000001164</v>
      </c>
      <c r="N12" s="32">
        <v>-0.22824989000000873</v>
      </c>
      <c r="O12" s="32">
        <v>0.35430450000000002</v>
      </c>
      <c r="P12" s="32">
        <v>-0.95096650000000293</v>
      </c>
    </row>
    <row r="13" spans="1:19" s="15" customFormat="1" ht="19.5" customHeight="1" x14ac:dyDescent="0.3">
      <c r="A13" s="12">
        <v>1103</v>
      </c>
      <c r="B13" s="13" t="s">
        <v>399</v>
      </c>
      <c r="C13" s="34">
        <v>18.69220825</v>
      </c>
      <c r="D13" s="34">
        <v>17.452342999999999</v>
      </c>
      <c r="E13" s="34">
        <v>1.1082412500000001</v>
      </c>
      <c r="F13" s="34">
        <v>0.13162400000000107</v>
      </c>
      <c r="G13" s="54">
        <v>1.8480338600000004</v>
      </c>
      <c r="H13" s="34">
        <v>1.8480338600000004</v>
      </c>
      <c r="I13" s="34">
        <v>1.6768771</v>
      </c>
      <c r="J13" s="34">
        <v>8.905296E-2</v>
      </c>
      <c r="K13" s="34">
        <v>8.2103800000000351E-2</v>
      </c>
      <c r="L13" s="34"/>
      <c r="M13" s="34">
        <v>-16.844174389999999</v>
      </c>
      <c r="N13" s="34">
        <v>-15.775465899999999</v>
      </c>
      <c r="O13" s="34">
        <v>-1.01918829</v>
      </c>
      <c r="P13" s="34">
        <v>-4.9520200000000569E-2</v>
      </c>
    </row>
    <row r="14" spans="1:19" ht="19.5" customHeight="1" x14ac:dyDescent="0.3">
      <c r="A14" s="9">
        <v>1340</v>
      </c>
      <c r="B14" s="10" t="s">
        <v>85</v>
      </c>
      <c r="C14" s="32">
        <v>0</v>
      </c>
      <c r="D14" s="32">
        <v>0</v>
      </c>
      <c r="E14" s="32">
        <v>0</v>
      </c>
      <c r="F14" s="32">
        <v>0</v>
      </c>
      <c r="G14" s="11">
        <v>1.7955141200000002</v>
      </c>
      <c r="H14" s="32">
        <v>-1.7955141200000002</v>
      </c>
      <c r="I14" s="32">
        <v>0</v>
      </c>
      <c r="J14" s="32">
        <v>11.448354690000007</v>
      </c>
      <c r="K14" s="32">
        <v>-13.243868810000007</v>
      </c>
      <c r="L14" s="16"/>
      <c r="M14" s="32">
        <v>-1.7955141200000002</v>
      </c>
      <c r="N14" s="32">
        <v>0</v>
      </c>
      <c r="O14" s="32">
        <v>11.448354690000007</v>
      </c>
      <c r="P14" s="32">
        <v>-13.243868810000007</v>
      </c>
    </row>
    <row r="15" spans="1:19" s="15" customFormat="1" ht="19.5" customHeight="1" x14ac:dyDescent="0.3">
      <c r="A15" s="12">
        <v>1350</v>
      </c>
      <c r="B15" s="13" t="s">
        <v>406</v>
      </c>
      <c r="C15" s="34">
        <v>0</v>
      </c>
      <c r="D15" s="34">
        <v>0</v>
      </c>
      <c r="E15" s="34">
        <v>0</v>
      </c>
      <c r="F15" s="34">
        <v>0</v>
      </c>
      <c r="G15" s="54">
        <v>1.4105566699999998</v>
      </c>
      <c r="H15" s="34">
        <v>-1.4105566699999998</v>
      </c>
      <c r="I15" s="34">
        <v>0</v>
      </c>
      <c r="J15" s="34">
        <v>0</v>
      </c>
      <c r="K15" s="34">
        <v>-1.4105566699999998</v>
      </c>
      <c r="L15" s="14"/>
      <c r="M15" s="34">
        <v>-1.4105566699999998</v>
      </c>
      <c r="N15" s="34">
        <v>0</v>
      </c>
      <c r="O15" s="34">
        <v>0</v>
      </c>
      <c r="P15" s="34">
        <v>-1.4105566699999998</v>
      </c>
    </row>
    <row r="16" spans="1:19" ht="19.5" customHeight="1" x14ac:dyDescent="0.3">
      <c r="A16" s="9">
        <v>1992</v>
      </c>
      <c r="B16" s="10" t="s">
        <v>90</v>
      </c>
      <c r="C16" s="32">
        <v>0.27346074999999997</v>
      </c>
      <c r="D16" s="32">
        <v>0.27346074999999997</v>
      </c>
      <c r="E16" s="32">
        <v>0</v>
      </c>
      <c r="F16" s="32">
        <v>0</v>
      </c>
      <c r="G16" s="11">
        <v>1.0938429999999999</v>
      </c>
      <c r="H16" s="32">
        <v>1.0938429999999999</v>
      </c>
      <c r="I16" s="32">
        <v>1.1542812099999999</v>
      </c>
      <c r="J16" s="32">
        <v>-6.0437280000000003E-2</v>
      </c>
      <c r="K16" s="32">
        <v>-9.3000000004478389E-7</v>
      </c>
      <c r="L16" s="16"/>
      <c r="M16" s="32">
        <v>0.82038224999999998</v>
      </c>
      <c r="N16" s="32">
        <v>0.88082046000000003</v>
      </c>
      <c r="O16" s="32">
        <v>-6.0437280000000003E-2</v>
      </c>
      <c r="P16" s="32">
        <v>-9.3000000004478389E-7</v>
      </c>
    </row>
    <row r="17" spans="1:16" s="15" customFormat="1" ht="19.5" customHeight="1" x14ac:dyDescent="0.3">
      <c r="A17" s="12">
        <v>1910</v>
      </c>
      <c r="B17" s="13" t="s">
        <v>88</v>
      </c>
      <c r="C17" s="34">
        <v>13.694617750000003</v>
      </c>
      <c r="D17" s="34">
        <v>0</v>
      </c>
      <c r="E17" s="34">
        <v>13.683467749999998</v>
      </c>
      <c r="F17" s="34">
        <v>1.1150000000004212E-2</v>
      </c>
      <c r="G17" s="54">
        <v>0.49</v>
      </c>
      <c r="H17" s="34">
        <v>0.49</v>
      </c>
      <c r="I17" s="34">
        <v>0</v>
      </c>
      <c r="J17" s="34">
        <v>0.72884971999999992</v>
      </c>
      <c r="K17" s="34">
        <v>-0.23884971999999993</v>
      </c>
      <c r="L17" s="14"/>
      <c r="M17" s="34">
        <v>-13.204617750000002</v>
      </c>
      <c r="N17" s="34">
        <v>0</v>
      </c>
      <c r="O17" s="34">
        <v>-12.954618029999999</v>
      </c>
      <c r="P17" s="34">
        <v>-0.24999972000000348</v>
      </c>
    </row>
    <row r="18" spans="1:16" s="15" customFormat="1" ht="19.5" customHeight="1" x14ac:dyDescent="0.3">
      <c r="A18" s="9">
        <v>1991</v>
      </c>
      <c r="B18" s="10" t="s">
        <v>408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0.1012902</v>
      </c>
      <c r="J18" s="32">
        <v>0</v>
      </c>
      <c r="K18" s="32">
        <v>-0.1012902</v>
      </c>
      <c r="L18" s="16"/>
      <c r="M18" s="32">
        <v>0</v>
      </c>
      <c r="N18" s="32">
        <v>0.1012902</v>
      </c>
      <c r="O18" s="32">
        <v>0</v>
      </c>
      <c r="P18" s="32">
        <v>-0.1012902</v>
      </c>
    </row>
    <row r="19" spans="1:16" s="15" customFormat="1" ht="19.2" customHeight="1" x14ac:dyDescent="0.3">
      <c r="A19" s="12">
        <v>1210</v>
      </c>
      <c r="B19" s="13" t="s">
        <v>414</v>
      </c>
      <c r="C19" s="130">
        <v>0</v>
      </c>
      <c r="D19" s="130">
        <v>0</v>
      </c>
      <c r="E19" s="130">
        <v>0</v>
      </c>
      <c r="F19" s="130">
        <v>0</v>
      </c>
      <c r="G19" s="131">
        <v>0</v>
      </c>
      <c r="H19" s="130">
        <v>0</v>
      </c>
      <c r="I19" s="130">
        <v>0</v>
      </c>
      <c r="J19" s="130">
        <v>0</v>
      </c>
      <c r="K19" s="130">
        <v>0</v>
      </c>
      <c r="L19" s="19"/>
      <c r="M19" s="130">
        <v>0</v>
      </c>
      <c r="N19" s="130">
        <v>0</v>
      </c>
      <c r="O19" s="130">
        <v>0</v>
      </c>
      <c r="P19" s="130">
        <v>0</v>
      </c>
    </row>
    <row r="20" spans="1:16" s="15" customFormat="1" ht="19.5" customHeight="1" x14ac:dyDescent="0.3">
      <c r="A20" s="51">
        <v>1810</v>
      </c>
      <c r="B20" s="91" t="s">
        <v>407</v>
      </c>
      <c r="C20" s="33">
        <v>0</v>
      </c>
      <c r="D20" s="33">
        <v>0</v>
      </c>
      <c r="E20" s="33">
        <v>0</v>
      </c>
      <c r="F20" s="33">
        <v>0</v>
      </c>
      <c r="G20" s="11">
        <v>0</v>
      </c>
      <c r="H20" s="33">
        <v>0</v>
      </c>
      <c r="I20" s="33">
        <v>21.942320249999995</v>
      </c>
      <c r="J20" s="33">
        <v>6.438553000000001E-2</v>
      </c>
      <c r="K20" s="33">
        <v>-22.006705779999994</v>
      </c>
      <c r="L20" s="53"/>
      <c r="M20" s="33">
        <v>0</v>
      </c>
      <c r="N20" s="33">
        <v>21.942320249999995</v>
      </c>
      <c r="O20" s="33">
        <v>6.438553000000001E-2</v>
      </c>
      <c r="P20" s="33">
        <v>-22.006705779999994</v>
      </c>
    </row>
    <row r="21" spans="1:16" s="28" customFormat="1" ht="19.5" customHeight="1" x14ac:dyDescent="0.3">
      <c r="A21" s="24"/>
      <c r="B21" s="25" t="s">
        <v>93</v>
      </c>
      <c r="C21" s="26">
        <v>4043.1867998465923</v>
      </c>
      <c r="D21" s="26">
        <v>2478.0127676481247</v>
      </c>
      <c r="E21" s="26">
        <v>469.74110217152088</v>
      </c>
      <c r="F21" s="26">
        <v>1095.4329300269467</v>
      </c>
      <c r="G21" s="27"/>
      <c r="H21" s="26">
        <v>3953.5924263299999</v>
      </c>
      <c r="I21" s="26">
        <v>2538.2713634800002</v>
      </c>
      <c r="J21" s="26">
        <v>560.21002754000006</v>
      </c>
      <c r="K21" s="27">
        <v>855.11103530999958</v>
      </c>
      <c r="L21" s="27"/>
      <c r="M21" s="26">
        <v>-89.594373516591773</v>
      </c>
      <c r="N21" s="26">
        <v>60.258595831874906</v>
      </c>
      <c r="O21" s="26">
        <v>90.468925368479077</v>
      </c>
      <c r="P21" s="26">
        <v>-240.32189471694574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5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76" t="s">
        <v>463</v>
      </c>
      <c r="B23" s="5"/>
      <c r="C23" s="113" t="s">
        <v>455</v>
      </c>
      <c r="D23" s="5"/>
      <c r="E23" s="5"/>
      <c r="F23" s="5"/>
      <c r="G23" s="29"/>
      <c r="H23" s="5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141"/>
      <c r="B24" s="142"/>
      <c r="C24" s="143" t="s">
        <v>456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ht="15" customHeight="1" x14ac:dyDescent="0.35">
      <c r="A25" s="141"/>
      <c r="B25" s="142"/>
      <c r="C25" s="143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ht="15" customHeight="1" x14ac:dyDescent="0.3">
      <c r="A26" s="144" t="s">
        <v>393</v>
      </c>
      <c r="B26" s="142"/>
      <c r="C26" s="150" t="s">
        <v>413</v>
      </c>
      <c r="D26" s="140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5" customHeight="1" x14ac:dyDescent="0.3">
      <c r="A27" s="145" t="s">
        <v>394</v>
      </c>
      <c r="B27" s="140"/>
      <c r="C27" s="169" t="s">
        <v>458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</row>
    <row r="28" spans="1:16" x14ac:dyDescent="0.3">
      <c r="A28" s="145" t="s">
        <v>395</v>
      </c>
      <c r="B28" s="14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</row>
    <row r="29" spans="1:16" x14ac:dyDescent="0.3">
      <c r="A29" s="145" t="s">
        <v>396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x14ac:dyDescent="0.3">
      <c r="A30" s="147"/>
      <c r="B30" s="140"/>
      <c r="C30" s="140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x14ac:dyDescent="0.3">
      <c r="A31" s="147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x14ac:dyDescent="0.3">
      <c r="A32" s="145" t="s">
        <v>459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</sheetData>
  <mergeCells count="7">
    <mergeCell ref="C27:P27"/>
    <mergeCell ref="C28:P28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0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6" customFormat="1" ht="47.4" customHeight="1" x14ac:dyDescent="0.3">
      <c r="A4" s="167" t="s">
        <v>373</v>
      </c>
      <c r="B4" s="168"/>
      <c r="C4" s="164" t="s">
        <v>369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9" s="56" customFormat="1" ht="15.6" customHeight="1" x14ac:dyDescent="0.3">
      <c r="A5" s="55"/>
      <c r="B5" s="57"/>
      <c r="C5" s="166" t="e">
        <f>"Forecast"&amp;" "&amp;"-"&amp;" "&amp;#REF!&amp;" "&amp;"(MTD)"</f>
        <v>#REF!</v>
      </c>
      <c r="D5" s="166"/>
      <c r="E5" s="166"/>
      <c r="F5" s="166"/>
      <c r="G5" s="58"/>
      <c r="H5" s="166" t="e">
        <f>"Actuals"&amp;" "&amp;"-"&amp;" "&amp;#REF!&amp;" "&amp;"(MTD)"</f>
        <v>#REF!</v>
      </c>
      <c r="I5" s="166"/>
      <c r="J5" s="166"/>
      <c r="K5" s="166"/>
      <c r="L5" s="58"/>
      <c r="M5" s="166" t="s">
        <v>252</v>
      </c>
      <c r="N5" s="166"/>
      <c r="O5" s="166"/>
      <c r="P5" s="166"/>
      <c r="Q5" s="59"/>
      <c r="S5" s="60"/>
    </row>
    <row r="6" spans="1:19" s="56" customFormat="1" ht="15.6" customHeight="1" x14ac:dyDescent="0.3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3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3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3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3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3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3">
      <c r="A23" s="51">
        <v>1992</v>
      </c>
      <c r="B23" s="52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3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68">
        <f>SUMIF('MC Fcst Exp. (1101-1337)'!$C:$C,$A24,'MC Fcst Exp. (1101-1337)'!$AP:$AP)/$A$2</f>
        <v>0</v>
      </c>
      <c r="D24" s="68">
        <f>SUMIF('MC Fcst Fed. Rec. (1101-1337)'!$C:$C,$A24,'MC Fcst Fed. Rec. (1101-1337)'!$AP:$AP)/$A$2</f>
        <v>0</v>
      </c>
      <c r="E24" s="68">
        <f>SUMIF('MC Fcst Oth. Rec. (1101-1337)'!$C:$C,$A24,'MC Fcst Oth. Rec. (1101-1337)'!$AP:$AP)/$A$2</f>
        <v>0</v>
      </c>
      <c r="F24" s="68">
        <f t="shared" si="0"/>
        <v>0</v>
      </c>
      <c r="G24" s="54"/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1"/>
        <v>#REF!</v>
      </c>
      <c r="L24" s="14"/>
      <c r="M24" s="68" t="e">
        <f t="shared" si="2"/>
        <v>#REF!</v>
      </c>
      <c r="N24" s="68" t="e">
        <f t="shared" si="3"/>
        <v>#REF!</v>
      </c>
      <c r="O24" s="68" t="e">
        <f t="shared" si="4"/>
        <v>#REF!</v>
      </c>
      <c r="P24" s="68" t="e">
        <f t="shared" si="5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76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76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76" t="s">
        <v>393</v>
      </c>
    </row>
    <row r="32" spans="1:16" x14ac:dyDescent="0.3">
      <c r="A32" s="93" t="s">
        <v>394</v>
      </c>
    </row>
    <row r="33" spans="1:1" x14ac:dyDescent="0.3">
      <c r="A33" s="93" t="s">
        <v>395</v>
      </c>
    </row>
    <row r="34" spans="1:1" x14ac:dyDescent="0.3">
      <c r="A34" s="93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6" customFormat="1" ht="47.4" customHeight="1" x14ac:dyDescent="0.3">
      <c r="A4" s="167" t="s">
        <v>373</v>
      </c>
      <c r="B4" s="168"/>
      <c r="C4" s="164" t="s">
        <v>389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9" s="56" customFormat="1" ht="15.6" customHeight="1" x14ac:dyDescent="0.3">
      <c r="A5" s="55"/>
      <c r="B5" s="57"/>
      <c r="C5" s="166" t="e">
        <f>"Forecast"&amp;" "&amp;"-"&amp;" "&amp;#REF!&amp;" "&amp;"(YTD)"</f>
        <v>#REF!</v>
      </c>
      <c r="D5" s="166"/>
      <c r="E5" s="166"/>
      <c r="F5" s="166"/>
      <c r="G5" s="58"/>
      <c r="H5" s="166" t="e">
        <f>"Actuals"&amp;" "&amp;"-"&amp;" "&amp;#REF!&amp;" "&amp;"(YTD)"</f>
        <v>#REF!</v>
      </c>
      <c r="I5" s="166"/>
      <c r="J5" s="166"/>
      <c r="K5" s="166"/>
      <c r="L5" s="58"/>
      <c r="M5" s="166" t="s">
        <v>252</v>
      </c>
      <c r="N5" s="166"/>
      <c r="O5" s="166"/>
      <c r="P5" s="166"/>
      <c r="Q5" s="59"/>
      <c r="S5" s="60"/>
    </row>
    <row r="6" spans="1:19" s="56" customFormat="1" ht="15.6" customHeight="1" x14ac:dyDescent="0.3">
      <c r="A6" s="61" t="s">
        <v>68</v>
      </c>
      <c r="B6" s="62" t="s">
        <v>69</v>
      </c>
      <c r="C6" s="92" t="s">
        <v>70</v>
      </c>
      <c r="D6" s="92" t="s">
        <v>71</v>
      </c>
      <c r="E6" s="92" t="s">
        <v>72</v>
      </c>
      <c r="F6" s="92" t="s">
        <v>73</v>
      </c>
      <c r="G6" s="58" t="s">
        <v>387</v>
      </c>
      <c r="H6" s="92" t="s">
        <v>70</v>
      </c>
      <c r="I6" s="92" t="s">
        <v>71</v>
      </c>
      <c r="J6" s="92" t="s">
        <v>72</v>
      </c>
      <c r="K6" s="92" t="s">
        <v>73</v>
      </c>
      <c r="L6" s="58" t="s">
        <v>387</v>
      </c>
      <c r="M6" s="92" t="s">
        <v>70</v>
      </c>
      <c r="N6" s="92" t="s">
        <v>71</v>
      </c>
      <c r="O6" s="92" t="s">
        <v>72</v>
      </c>
      <c r="P6" s="92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4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4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4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3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4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3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3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4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3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4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3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4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3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3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4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3">
      <c r="A23" s="51">
        <v>1992</v>
      </c>
      <c r="B23" s="52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3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68">
        <f>SUMIF('MC Fcst Exp. (1101-1337)'!$C:$C,$A24,'MC Fcst Exp. (1101-1337)'!$AQ:$AQ)/$A$2</f>
        <v>0</v>
      </c>
      <c r="D24" s="68">
        <f>SUMIF('MC Fcst Fed. Rec. (1101-1337)'!$C:$C,$A24,'MC Fcst Fed. Rec. (1101-1337)'!$AQ:$AQ)/$A$2</f>
        <v>0</v>
      </c>
      <c r="E24" s="68">
        <f>SUMIF('MC Fcst Oth. Rec. (1101-1337)'!$C:$C,$A24,'MC Fcst Oth. Rec. (1101-1337)'!$AQ:$AQ)/$A$2</f>
        <v>0</v>
      </c>
      <c r="F24" s="68">
        <f t="shared" si="0"/>
        <v>0</v>
      </c>
      <c r="G24" s="54" t="e">
        <f t="shared" si="1"/>
        <v>#REF!</v>
      </c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2"/>
        <v>#REF!</v>
      </c>
      <c r="L24" s="14"/>
      <c r="M24" s="68" t="e">
        <f t="shared" si="3"/>
        <v>#REF!</v>
      </c>
      <c r="N24" s="68" t="e">
        <f t="shared" si="4"/>
        <v>#REF!</v>
      </c>
      <c r="O24" s="68" t="e">
        <f t="shared" si="5"/>
        <v>#REF!</v>
      </c>
      <c r="P24" s="68" t="e">
        <f t="shared" si="6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76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76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76" t="s">
        <v>393</v>
      </c>
    </row>
    <row r="32" spans="1:16" x14ac:dyDescent="0.3">
      <c r="A32" s="93" t="s">
        <v>394</v>
      </c>
    </row>
    <row r="33" spans="1:1" x14ac:dyDescent="0.3">
      <c r="A33" s="93" t="s">
        <v>395</v>
      </c>
    </row>
    <row r="34" spans="1:1" x14ac:dyDescent="0.3">
      <c r="A34" s="93" t="s">
        <v>396</v>
      </c>
    </row>
  </sheetData>
  <autoFilter ref="A6:P6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7"/>
      <c r="B1" s="168"/>
      <c r="C1" s="164" t="s">
        <v>421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s="56" customFormat="1" ht="15.6" customHeight="1" x14ac:dyDescent="0.3">
      <c r="A2" s="55"/>
      <c r="B2" s="57"/>
      <c r="C2" s="166" t="s">
        <v>461</v>
      </c>
      <c r="D2" s="166"/>
      <c r="E2" s="166"/>
      <c r="F2" s="166"/>
      <c r="G2" s="58"/>
      <c r="H2" s="166" t="s">
        <v>462</v>
      </c>
      <c r="I2" s="166"/>
      <c r="J2" s="166"/>
      <c r="K2" s="166"/>
      <c r="L2" s="58"/>
      <c r="M2" s="166" t="s">
        <v>368</v>
      </c>
      <c r="N2" s="166"/>
      <c r="O2" s="166"/>
      <c r="P2" s="166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14.002001729999998</v>
      </c>
      <c r="D4" s="11">
        <v>13.976799399999999</v>
      </c>
      <c r="E4" s="11">
        <v>0</v>
      </c>
      <c r="F4" s="11">
        <v>2.5202329999999051E-2</v>
      </c>
      <c r="G4" s="11">
        <v>13.897543300000001</v>
      </c>
      <c r="H4" s="11">
        <v>13.897543300000001</v>
      </c>
      <c r="I4" s="11">
        <v>13.89755774</v>
      </c>
      <c r="J4" s="11">
        <v>0</v>
      </c>
      <c r="K4" s="11">
        <v>-1.4439999999282804E-5</v>
      </c>
      <c r="L4" s="16"/>
      <c r="M4" s="11">
        <v>-0.10445842999999755</v>
      </c>
      <c r="N4" s="11">
        <v>-7.9241659999999214E-2</v>
      </c>
      <c r="O4" s="11">
        <v>0</v>
      </c>
      <c r="P4" s="11">
        <v>-2.5216769999998334E-2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0.61382789999999998</v>
      </c>
      <c r="D5" s="34">
        <v>0.61272300999999996</v>
      </c>
      <c r="E5" s="34">
        <v>0</v>
      </c>
      <c r="F5" s="34">
        <v>1.104890000000025E-3</v>
      </c>
      <c r="G5" s="54">
        <v>0.65261245999999995</v>
      </c>
      <c r="H5" s="34">
        <v>0.65261245999999995</v>
      </c>
      <c r="I5" s="34">
        <v>0.65261245999999995</v>
      </c>
      <c r="J5" s="34">
        <v>0</v>
      </c>
      <c r="K5" s="34">
        <v>0</v>
      </c>
      <c r="L5" s="14"/>
      <c r="M5" s="34">
        <v>3.8784559999999968E-2</v>
      </c>
      <c r="N5" s="34">
        <v>3.9889449999999993E-2</v>
      </c>
      <c r="O5" s="34">
        <v>0</v>
      </c>
      <c r="P5" s="34">
        <v>-1.104890000000025E-3</v>
      </c>
    </row>
    <row r="6" spans="1:19" ht="19.5" customHeight="1" x14ac:dyDescent="0.3">
      <c r="A6" s="9">
        <v>1330</v>
      </c>
      <c r="B6" s="10" t="s">
        <v>403</v>
      </c>
      <c r="C6" s="32">
        <v>-3.5131089999999997E-2</v>
      </c>
      <c r="D6" s="32">
        <v>-3.1430430000000002E-2</v>
      </c>
      <c r="E6" s="32">
        <v>0</v>
      </c>
      <c r="F6" s="32">
        <v>-3.7006599999999945E-3</v>
      </c>
      <c r="G6" s="11">
        <v>0.21452371999999997</v>
      </c>
      <c r="H6" s="32">
        <v>-0.21452371999999997</v>
      </c>
      <c r="I6" s="32">
        <v>-0.20989445000000001</v>
      </c>
      <c r="J6" s="32">
        <v>0</v>
      </c>
      <c r="K6" s="32">
        <v>-4.6292699999999631E-3</v>
      </c>
      <c r="L6" s="16"/>
      <c r="M6" s="32">
        <v>-0.17939262999999997</v>
      </c>
      <c r="N6" s="32">
        <v>-0.17846402</v>
      </c>
      <c r="O6" s="32">
        <v>0</v>
      </c>
      <c r="P6" s="32">
        <v>-9.2860999999996863E-4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-5.5002000000000002E-2</v>
      </c>
      <c r="D7" s="34">
        <v>-5.4903E-2</v>
      </c>
      <c r="E7" s="34">
        <v>0</v>
      </c>
      <c r="F7" s="34">
        <v>-9.9000000000001864E-5</v>
      </c>
      <c r="G7" s="54">
        <v>0.18772749</v>
      </c>
      <c r="H7" s="34">
        <v>0.18772749</v>
      </c>
      <c r="I7" s="34">
        <v>0.18747266999999998</v>
      </c>
      <c r="J7" s="34">
        <v>2.5148999999999999E-4</v>
      </c>
      <c r="K7" s="34">
        <v>3.3300000000167072E-6</v>
      </c>
      <c r="L7" s="14"/>
      <c r="M7" s="34">
        <v>0.24272948999999999</v>
      </c>
      <c r="N7" s="34">
        <v>0.24237566999999999</v>
      </c>
      <c r="O7" s="34">
        <v>2.5148999999999999E-4</v>
      </c>
      <c r="P7" s="34">
        <v>1.0233000000000469E-4</v>
      </c>
    </row>
    <row r="8" spans="1:19" ht="19.5" customHeight="1" x14ac:dyDescent="0.3">
      <c r="A8" s="9">
        <v>1102</v>
      </c>
      <c r="B8" s="10" t="s">
        <v>398</v>
      </c>
      <c r="C8" s="32">
        <v>0.1044186</v>
      </c>
      <c r="D8" s="32">
        <v>0.10423064</v>
      </c>
      <c r="E8" s="32">
        <v>0</v>
      </c>
      <c r="F8" s="32">
        <v>1.879600000000009E-4</v>
      </c>
      <c r="G8" s="11">
        <v>0.1157229</v>
      </c>
      <c r="H8" s="32">
        <v>0.1157229</v>
      </c>
      <c r="I8" s="32">
        <v>0.11572289999999999</v>
      </c>
      <c r="J8" s="32">
        <v>0</v>
      </c>
      <c r="K8" s="32">
        <v>1.3877787807814457E-17</v>
      </c>
      <c r="L8" s="16"/>
      <c r="M8" s="32">
        <v>1.1304300000000003E-2</v>
      </c>
      <c r="N8" s="32">
        <v>1.149225999999999E-2</v>
      </c>
      <c r="O8" s="32">
        <v>0</v>
      </c>
      <c r="P8" s="32">
        <v>-1.8795999999998703E-4</v>
      </c>
    </row>
    <row r="9" spans="1:19" s="15" customFormat="1" ht="19.5" customHeight="1" x14ac:dyDescent="0.3">
      <c r="A9" s="12">
        <v>1992</v>
      </c>
      <c r="B9" s="13" t="s">
        <v>90</v>
      </c>
      <c r="C9" s="34">
        <v>0</v>
      </c>
      <c r="D9" s="34">
        <v>0</v>
      </c>
      <c r="E9" s="34">
        <v>0</v>
      </c>
      <c r="F9" s="34">
        <v>0</v>
      </c>
      <c r="G9" s="54">
        <v>3.5637000000000002E-2</v>
      </c>
      <c r="H9" s="34">
        <v>3.5637000000000002E-2</v>
      </c>
      <c r="I9" s="34">
        <v>0</v>
      </c>
      <c r="J9" s="34">
        <v>0</v>
      </c>
      <c r="K9" s="34">
        <v>3.5637000000000002E-2</v>
      </c>
      <c r="L9" s="14"/>
      <c r="M9" s="34">
        <v>3.5637000000000002E-2</v>
      </c>
      <c r="N9" s="34">
        <v>0</v>
      </c>
      <c r="O9" s="34">
        <v>0</v>
      </c>
      <c r="P9" s="34">
        <v>3.5637000000000002E-2</v>
      </c>
    </row>
    <row r="10" spans="1:19" ht="19.5" customHeight="1" x14ac:dyDescent="0.3">
      <c r="A10" s="9">
        <v>1340</v>
      </c>
      <c r="B10" s="10" t="s">
        <v>85</v>
      </c>
      <c r="C10" s="32">
        <v>-5.5035299999999987E-3</v>
      </c>
      <c r="D10" s="32">
        <v>0</v>
      </c>
      <c r="E10" s="32">
        <v>0</v>
      </c>
      <c r="F10" s="32">
        <v>-5.5035299999999987E-3</v>
      </c>
      <c r="G10" s="11">
        <v>1.1805610000000001E-2</v>
      </c>
      <c r="H10" s="32">
        <v>-1.1805610000000001E-2</v>
      </c>
      <c r="I10" s="32">
        <v>0</v>
      </c>
      <c r="J10" s="32">
        <v>-7.9694249999999994E-2</v>
      </c>
      <c r="K10" s="32">
        <v>6.788864E-2</v>
      </c>
      <c r="L10" s="16"/>
      <c r="M10" s="32">
        <v>-6.3020800000000024E-3</v>
      </c>
      <c r="N10" s="32">
        <v>0</v>
      </c>
      <c r="O10" s="32">
        <v>-7.9694249999999994E-2</v>
      </c>
      <c r="P10" s="32">
        <v>7.3392169999999993E-2</v>
      </c>
    </row>
    <row r="11" spans="1:19" s="15" customFormat="1" ht="19.5" customHeight="1" x14ac:dyDescent="0.3">
      <c r="A11" s="12">
        <v>1101</v>
      </c>
      <c r="B11" s="13" t="s">
        <v>410</v>
      </c>
      <c r="C11" s="34">
        <v>1.1540769999999999E-2</v>
      </c>
      <c r="D11" s="34">
        <v>1.1519989999999999E-2</v>
      </c>
      <c r="E11" s="34">
        <v>0</v>
      </c>
      <c r="F11" s="34">
        <v>2.0779999999999757E-5</v>
      </c>
      <c r="G11" s="54">
        <v>7.1303999999999985E-3</v>
      </c>
      <c r="H11" s="34">
        <v>7.1303999999999985E-3</v>
      </c>
      <c r="I11" s="34">
        <v>7.1303999999999994E-3</v>
      </c>
      <c r="J11" s="34">
        <v>0</v>
      </c>
      <c r="K11" s="34">
        <v>-8.6736173798840355E-19</v>
      </c>
      <c r="L11" s="54"/>
      <c r="M11" s="34">
        <v>-4.4103700000000003E-3</v>
      </c>
      <c r="N11" s="34">
        <v>-4.3895899999999996E-3</v>
      </c>
      <c r="O11" s="34">
        <v>0</v>
      </c>
      <c r="P11" s="34">
        <v>-2.0780000000000624E-5</v>
      </c>
    </row>
    <row r="12" spans="1:19" s="15" customFormat="1" ht="19.5" customHeight="1" x14ac:dyDescent="0.3">
      <c r="A12" s="9">
        <v>1331</v>
      </c>
      <c r="B12" s="10" t="s">
        <v>404</v>
      </c>
      <c r="C12" s="32">
        <v>-4.3533510000000004E-2</v>
      </c>
      <c r="D12" s="32">
        <v>-4.3455150000000005E-2</v>
      </c>
      <c r="E12" s="32">
        <v>0</v>
      </c>
      <c r="F12" s="32">
        <v>-7.8359999999999541E-5</v>
      </c>
      <c r="G12" s="11">
        <v>1.1271E-4</v>
      </c>
      <c r="H12" s="32">
        <v>-1.1271E-4</v>
      </c>
      <c r="I12" s="32">
        <v>-1.1271E-4</v>
      </c>
      <c r="J12" s="32">
        <v>0</v>
      </c>
      <c r="K12" s="32">
        <v>0</v>
      </c>
      <c r="L12" s="16"/>
      <c r="M12" s="32">
        <v>4.3420800000000002E-2</v>
      </c>
      <c r="N12" s="32">
        <v>4.3342440000000003E-2</v>
      </c>
      <c r="O12" s="32">
        <v>0</v>
      </c>
      <c r="P12" s="32">
        <v>7.8359999999999541E-5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3">
      <c r="A14" s="9">
        <v>1350</v>
      </c>
      <c r="B14" s="10" t="s">
        <v>406</v>
      </c>
      <c r="C14" s="125">
        <v>-2.72011E-3</v>
      </c>
      <c r="D14" s="125">
        <v>0</v>
      </c>
      <c r="E14" s="125">
        <v>0</v>
      </c>
      <c r="F14" s="125">
        <v>-2.72011E-3</v>
      </c>
      <c r="G14" s="11">
        <v>0</v>
      </c>
      <c r="H14" s="125">
        <v>0</v>
      </c>
      <c r="I14" s="125">
        <v>0</v>
      </c>
      <c r="J14" s="125">
        <v>0</v>
      </c>
      <c r="K14" s="125">
        <v>0</v>
      </c>
      <c r="L14" s="53"/>
      <c r="M14" s="125">
        <v>2.72011E-3</v>
      </c>
      <c r="N14" s="125">
        <v>0</v>
      </c>
      <c r="O14" s="125">
        <v>0</v>
      </c>
      <c r="P14" s="125">
        <v>2.72011E-3</v>
      </c>
    </row>
    <row r="15" spans="1:19" s="15" customFormat="1" ht="19.5" customHeight="1" x14ac:dyDescent="0.3">
      <c r="A15" s="12">
        <v>1910</v>
      </c>
      <c r="B15" s="90" t="s">
        <v>88</v>
      </c>
      <c r="C15" s="126">
        <v>0</v>
      </c>
      <c r="D15" s="126">
        <v>0</v>
      </c>
      <c r="E15" s="126">
        <v>5.2597000000000006E-4</v>
      </c>
      <c r="F15" s="126">
        <v>-5.2597000000000006E-4</v>
      </c>
      <c r="G15" s="54">
        <v>0</v>
      </c>
      <c r="H15" s="126">
        <v>0</v>
      </c>
      <c r="I15" s="126">
        <v>0</v>
      </c>
      <c r="J15" s="126">
        <v>4.8499999999999993E-6</v>
      </c>
      <c r="K15" s="126">
        <v>-4.8499999999999993E-6</v>
      </c>
      <c r="L15" s="127"/>
      <c r="M15" s="126">
        <v>0</v>
      </c>
      <c r="N15" s="126">
        <v>0</v>
      </c>
      <c r="O15" s="126">
        <v>-5.2112000000000003E-4</v>
      </c>
      <c r="P15" s="126">
        <v>5.2112000000000003E-4</v>
      </c>
      <c r="Q15" s="72"/>
    </row>
    <row r="16" spans="1:19" s="15" customFormat="1" ht="19.5" customHeight="1" x14ac:dyDescent="0.3">
      <c r="A16" s="9">
        <v>1810</v>
      </c>
      <c r="B16" s="10" t="s">
        <v>407</v>
      </c>
      <c r="C16" s="128">
        <v>0</v>
      </c>
      <c r="D16" s="128">
        <v>2.7999699999999997E-3</v>
      </c>
      <c r="E16" s="128">
        <v>0</v>
      </c>
      <c r="F16" s="128">
        <v>-2.7999699999999997E-3</v>
      </c>
      <c r="G16" s="11">
        <v>0</v>
      </c>
      <c r="H16" s="128">
        <v>0</v>
      </c>
      <c r="I16" s="128">
        <v>0.11752952999999999</v>
      </c>
      <c r="J16" s="128">
        <v>0</v>
      </c>
      <c r="K16" s="128">
        <v>-0.11752952999999999</v>
      </c>
      <c r="L16" s="129"/>
      <c r="M16" s="128">
        <v>0</v>
      </c>
      <c r="N16" s="128">
        <v>0.11472955999999999</v>
      </c>
      <c r="O16" s="128">
        <v>0</v>
      </c>
      <c r="P16" s="128">
        <v>-0.11472955999999999</v>
      </c>
      <c r="Q16" s="72"/>
    </row>
    <row r="17" spans="1:16" s="28" customFormat="1" ht="19.5" customHeight="1" x14ac:dyDescent="0.3">
      <c r="A17" s="24"/>
      <c r="B17" s="25" t="s">
        <v>93</v>
      </c>
      <c r="C17" s="26">
        <v>14.589898759999999</v>
      </c>
      <c r="D17" s="26">
        <v>14.57828443</v>
      </c>
      <c r="E17" s="26">
        <v>5.2597000000000006E-4</v>
      </c>
      <c r="F17" s="26">
        <v>1.1088359999998673E-2</v>
      </c>
      <c r="G17" s="27"/>
      <c r="H17" s="26">
        <v>14.66993151</v>
      </c>
      <c r="I17" s="26">
        <v>14.76801854</v>
      </c>
      <c r="J17" s="26">
        <v>-7.943791E-2</v>
      </c>
      <c r="K17" s="27">
        <v>-1.8649120000000297E-2</v>
      </c>
      <c r="L17" s="27"/>
      <c r="M17" s="26">
        <v>8.0032750000002456E-2</v>
      </c>
      <c r="N17" s="26">
        <v>0.18973411000000073</v>
      </c>
      <c r="O17" s="26">
        <v>-7.9963880000000001E-2</v>
      </c>
      <c r="P17" s="26">
        <v>-2.9737479999998276E-2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6" t="s">
        <v>463</v>
      </c>
      <c r="B19" s="5"/>
      <c r="C19" s="113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4"/>
      <c r="B20" s="5"/>
      <c r="C20" s="113" t="s">
        <v>456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3">
      <c r="A21" s="144" t="s">
        <v>393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ht="15" customHeight="1" x14ac:dyDescent="0.3">
      <c r="A22" s="145" t="s">
        <v>394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spans="1:16" x14ac:dyDescent="0.3">
      <c r="A23" s="145" t="s">
        <v>395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3">
      <c r="A24" s="145" t="s">
        <v>396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6" x14ac:dyDescent="0.3">
      <c r="A25" s="147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3">
      <c r="A26" s="147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x14ac:dyDescent="0.3">
      <c r="A27" s="145" t="s">
        <v>459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7"/>
      <c r="B1" s="168"/>
      <c r="C1" s="164" t="s">
        <v>417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s="56" customFormat="1" ht="15.6" customHeight="1" x14ac:dyDescent="0.3">
      <c r="A2" s="55"/>
      <c r="B2" s="57"/>
      <c r="C2" s="166" t="s">
        <v>464</v>
      </c>
      <c r="D2" s="166"/>
      <c r="E2" s="166"/>
      <c r="F2" s="166"/>
      <c r="G2" s="58"/>
      <c r="H2" s="166" t="s">
        <v>465</v>
      </c>
      <c r="I2" s="166"/>
      <c r="J2" s="166"/>
      <c r="K2" s="166"/>
      <c r="L2" s="58"/>
      <c r="M2" s="166" t="s">
        <v>368</v>
      </c>
      <c r="N2" s="166"/>
      <c r="O2" s="166"/>
      <c r="P2" s="166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77" t="s">
        <v>70</v>
      </c>
      <c r="D3" s="77" t="s">
        <v>71</v>
      </c>
      <c r="E3" s="77" t="s">
        <v>72</v>
      </c>
      <c r="F3" s="77" t="s">
        <v>73</v>
      </c>
      <c r="G3" s="58" t="s">
        <v>454</v>
      </c>
      <c r="H3" s="77" t="s">
        <v>70</v>
      </c>
      <c r="I3" s="77" t="s">
        <v>71</v>
      </c>
      <c r="J3" s="77" t="s">
        <v>72</v>
      </c>
      <c r="K3" s="77" t="s">
        <v>73</v>
      </c>
      <c r="L3" s="58" t="s">
        <v>454</v>
      </c>
      <c r="M3" s="77" t="s">
        <v>70</v>
      </c>
      <c r="N3" s="77" t="s">
        <v>71</v>
      </c>
      <c r="O3" s="77" t="s">
        <v>72</v>
      </c>
      <c r="P3" s="77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48.875321739999997</v>
      </c>
      <c r="D4" s="11">
        <v>48.785245389999993</v>
      </c>
      <c r="E4" s="11">
        <v>0</v>
      </c>
      <c r="F4" s="11">
        <v>9.0076350000003913E-2</v>
      </c>
      <c r="G4" s="11">
        <v>52.159117890000019</v>
      </c>
      <c r="H4" s="11">
        <v>52.159117890000019</v>
      </c>
      <c r="I4" s="11">
        <v>52.159115069999999</v>
      </c>
      <c r="J4" s="11">
        <v>0</v>
      </c>
      <c r="K4" s="11">
        <v>2.8200000201650255E-6</v>
      </c>
      <c r="L4" s="16"/>
      <c r="M4" s="11">
        <v>3.2837961500000219</v>
      </c>
      <c r="N4" s="11">
        <v>3.3738696800000056</v>
      </c>
      <c r="O4" s="11">
        <v>0</v>
      </c>
      <c r="P4" s="11">
        <v>-9.0073529999983748E-2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1.7933591899999999</v>
      </c>
      <c r="D5" s="34">
        <v>1.7901311600000001</v>
      </c>
      <c r="E5" s="34">
        <v>0</v>
      </c>
      <c r="F5" s="34">
        <v>3.2280299999998263E-3</v>
      </c>
      <c r="G5" s="54">
        <v>1.93775546</v>
      </c>
      <c r="H5" s="34">
        <v>1.93775546</v>
      </c>
      <c r="I5" s="34">
        <v>1.93775546</v>
      </c>
      <c r="J5" s="34">
        <v>0</v>
      </c>
      <c r="K5" s="34">
        <v>0</v>
      </c>
      <c r="L5" s="14"/>
      <c r="M5" s="34">
        <v>0.1443962700000001</v>
      </c>
      <c r="N5" s="34">
        <v>0.14762429999999993</v>
      </c>
      <c r="O5" s="34">
        <v>0</v>
      </c>
      <c r="P5" s="34">
        <v>-3.2280299999998263E-3</v>
      </c>
    </row>
    <row r="6" spans="1:19" ht="19.5" customHeight="1" x14ac:dyDescent="0.3">
      <c r="A6" s="9">
        <v>1102</v>
      </c>
      <c r="B6" s="10" t="s">
        <v>398</v>
      </c>
      <c r="C6" s="32">
        <v>0.34831896000000001</v>
      </c>
      <c r="D6" s="32">
        <v>0.34769196999999996</v>
      </c>
      <c r="E6" s="32">
        <v>0</v>
      </c>
      <c r="F6" s="32">
        <v>6.2699000000004945E-4</v>
      </c>
      <c r="G6" s="11">
        <v>0.43432609</v>
      </c>
      <c r="H6" s="32">
        <v>0.43432609</v>
      </c>
      <c r="I6" s="32">
        <v>0.43432608999999994</v>
      </c>
      <c r="J6" s="32">
        <v>0</v>
      </c>
      <c r="K6" s="32">
        <v>5.5511151231257827E-17</v>
      </c>
      <c r="L6" s="16"/>
      <c r="M6" s="32">
        <v>8.6007129999999987E-2</v>
      </c>
      <c r="N6" s="32">
        <v>8.6634119999999981E-2</v>
      </c>
      <c r="O6" s="32">
        <v>0</v>
      </c>
      <c r="P6" s="32">
        <v>-6.2698999999999394E-4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-0.59538899999999995</v>
      </c>
      <c r="D7" s="34">
        <v>-0.59431730000000005</v>
      </c>
      <c r="E7" s="34">
        <v>0</v>
      </c>
      <c r="F7" s="34">
        <v>-1.0716999999998977E-3</v>
      </c>
      <c r="G7" s="54">
        <v>0.35239594000000002</v>
      </c>
      <c r="H7" s="34">
        <v>0.35239594000000002</v>
      </c>
      <c r="I7" s="34">
        <v>0.35042015999999993</v>
      </c>
      <c r="J7" s="34">
        <v>2.0217999999999998E-3</v>
      </c>
      <c r="K7" s="34">
        <v>-4.601999999990624E-5</v>
      </c>
      <c r="L7" s="14"/>
      <c r="M7" s="34">
        <v>0.94778494000000002</v>
      </c>
      <c r="N7" s="34">
        <v>0.94473746000000003</v>
      </c>
      <c r="O7" s="34">
        <v>2.0217999999999998E-3</v>
      </c>
      <c r="P7" s="34">
        <v>1.0256799999999915E-3</v>
      </c>
    </row>
    <row r="8" spans="1:19" ht="19.5" customHeight="1" x14ac:dyDescent="0.3">
      <c r="A8" s="9">
        <v>1330</v>
      </c>
      <c r="B8" s="10" t="s">
        <v>403</v>
      </c>
      <c r="C8" s="32">
        <v>-3.7091489999999998E-2</v>
      </c>
      <c r="D8" s="32">
        <v>-3.3461850000000001E-2</v>
      </c>
      <c r="E8" s="32">
        <v>0</v>
      </c>
      <c r="F8" s="32">
        <v>-3.6296399999999965E-3</v>
      </c>
      <c r="G8" s="11">
        <v>0.24889005</v>
      </c>
      <c r="H8" s="32">
        <v>-0.24889005</v>
      </c>
      <c r="I8" s="32">
        <v>-0.24352773</v>
      </c>
      <c r="J8" s="32">
        <v>0</v>
      </c>
      <c r="K8" s="32">
        <v>-5.3623200000000038E-3</v>
      </c>
      <c r="L8" s="16"/>
      <c r="M8" s="32">
        <v>-0.21179856</v>
      </c>
      <c r="N8" s="32">
        <v>-0.21006587999999998</v>
      </c>
      <c r="O8" s="32">
        <v>0</v>
      </c>
      <c r="P8" s="32">
        <v>-1.7326800000000142E-3</v>
      </c>
    </row>
    <row r="9" spans="1:19" s="15" customFormat="1" ht="19.5" customHeight="1" x14ac:dyDescent="0.3">
      <c r="A9" s="12">
        <v>1331</v>
      </c>
      <c r="B9" s="13" t="s">
        <v>404</v>
      </c>
      <c r="C9" s="34">
        <v>-7.4979260000000006E-2</v>
      </c>
      <c r="D9" s="34">
        <v>-7.4844300000000002E-2</v>
      </c>
      <c r="E9" s="34">
        <v>0</v>
      </c>
      <c r="F9" s="34">
        <v>-1.3496000000000341E-4</v>
      </c>
      <c r="G9" s="54">
        <v>4.6347510000000001E-2</v>
      </c>
      <c r="H9" s="34">
        <v>-4.6347510000000001E-2</v>
      </c>
      <c r="I9" s="34">
        <v>-4.6347510000000001E-2</v>
      </c>
      <c r="J9" s="34">
        <v>0</v>
      </c>
      <c r="K9" s="34">
        <v>0</v>
      </c>
      <c r="L9" s="14"/>
      <c r="M9" s="34">
        <v>2.8631750000000004E-2</v>
      </c>
      <c r="N9" s="34">
        <v>2.8496790000000001E-2</v>
      </c>
      <c r="O9" s="34">
        <v>0</v>
      </c>
      <c r="P9" s="34">
        <v>1.3496000000000341E-4</v>
      </c>
    </row>
    <row r="10" spans="1:19" ht="19.5" customHeight="1" x14ac:dyDescent="0.3">
      <c r="A10" s="9">
        <v>1992</v>
      </c>
      <c r="B10" s="10" t="s">
        <v>90</v>
      </c>
      <c r="C10" s="32">
        <v>0</v>
      </c>
      <c r="D10" s="32">
        <v>-2.0570330000000001E-2</v>
      </c>
      <c r="E10" s="32">
        <v>0</v>
      </c>
      <c r="F10" s="32">
        <v>2.0570330000000001E-2</v>
      </c>
      <c r="G10" s="11">
        <v>3.5637000000000002E-2</v>
      </c>
      <c r="H10" s="32">
        <v>3.5637000000000002E-2</v>
      </c>
      <c r="I10" s="32">
        <v>3.5637089999999996E-2</v>
      </c>
      <c r="J10" s="32">
        <v>0</v>
      </c>
      <c r="K10" s="32">
        <v>-8.9999999994261337E-8</v>
      </c>
      <c r="L10" s="16"/>
      <c r="M10" s="32">
        <v>3.5637000000000002E-2</v>
      </c>
      <c r="N10" s="32">
        <v>5.6207419999999994E-2</v>
      </c>
      <c r="O10" s="32">
        <v>0</v>
      </c>
      <c r="P10" s="32">
        <v>-2.0570419999999992E-2</v>
      </c>
    </row>
    <row r="11" spans="1:19" s="15" customFormat="1" ht="19.5" customHeight="1" x14ac:dyDescent="0.3">
      <c r="A11" s="12">
        <v>1101</v>
      </c>
      <c r="B11" s="13" t="s">
        <v>410</v>
      </c>
      <c r="C11" s="34">
        <v>3.4622280000000005E-2</v>
      </c>
      <c r="D11" s="34">
        <v>3.4559920000000001E-2</v>
      </c>
      <c r="E11" s="34">
        <v>0</v>
      </c>
      <c r="F11" s="34">
        <v>6.2360000000004356E-5</v>
      </c>
      <c r="G11" s="54">
        <v>3.1203060000000001E-2</v>
      </c>
      <c r="H11" s="34">
        <v>3.1203060000000001E-2</v>
      </c>
      <c r="I11" s="34">
        <v>3.1203060000000001E-2</v>
      </c>
      <c r="J11" s="34">
        <v>0</v>
      </c>
      <c r="K11" s="34">
        <v>0</v>
      </c>
      <c r="L11" s="54"/>
      <c r="M11" s="34">
        <v>-3.4192200000000041E-3</v>
      </c>
      <c r="N11" s="34">
        <v>-3.3568599999999997E-3</v>
      </c>
      <c r="O11" s="34">
        <v>0</v>
      </c>
      <c r="P11" s="34">
        <v>-6.2360000000004356E-5</v>
      </c>
    </row>
    <row r="12" spans="1:19" s="15" customFormat="1" ht="19.5" customHeight="1" x14ac:dyDescent="0.3">
      <c r="A12" s="9">
        <v>1340</v>
      </c>
      <c r="B12" s="10" t="s">
        <v>85</v>
      </c>
      <c r="C12" s="32">
        <v>-0.11098506</v>
      </c>
      <c r="D12" s="32">
        <v>0</v>
      </c>
      <c r="E12" s="32">
        <v>0</v>
      </c>
      <c r="F12" s="32">
        <v>-0.11098506</v>
      </c>
      <c r="G12" s="11">
        <v>1.3083310000000001E-2</v>
      </c>
      <c r="H12" s="32">
        <v>-1.3083310000000001E-2</v>
      </c>
      <c r="I12" s="32">
        <v>0</v>
      </c>
      <c r="J12" s="32">
        <v>-0.13078905999999998</v>
      </c>
      <c r="K12" s="32">
        <v>0.11770574999999998</v>
      </c>
      <c r="L12" s="16"/>
      <c r="M12" s="32">
        <v>9.7901749999999996E-2</v>
      </c>
      <c r="N12" s="32">
        <v>0</v>
      </c>
      <c r="O12" s="32">
        <v>-0.13078905999999998</v>
      </c>
      <c r="P12" s="32">
        <v>0.22869080999999997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-6.5309999999999965E-2</v>
      </c>
      <c r="D13" s="34">
        <v>-6.519244000000006E-2</v>
      </c>
      <c r="E13" s="34">
        <v>0</v>
      </c>
      <c r="F13" s="34">
        <v>-1.1755999999990552E-4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6.5309999999999965E-2</v>
      </c>
      <c r="N13" s="34">
        <v>6.519244000000006E-2</v>
      </c>
      <c r="O13" s="34">
        <v>0</v>
      </c>
      <c r="P13" s="34">
        <v>1.1755999999990552E-4</v>
      </c>
    </row>
    <row r="14" spans="1:19" s="15" customFormat="1" ht="19.5" customHeight="1" x14ac:dyDescent="0.3">
      <c r="A14" s="9">
        <v>1350</v>
      </c>
      <c r="B14" s="10" t="s">
        <v>406</v>
      </c>
      <c r="C14" s="125">
        <v>-8.8136599999999992E-3</v>
      </c>
      <c r="D14" s="125">
        <v>0</v>
      </c>
      <c r="E14" s="125">
        <v>0</v>
      </c>
      <c r="F14" s="125">
        <v>-8.8136599999999992E-3</v>
      </c>
      <c r="G14" s="11">
        <v>0</v>
      </c>
      <c r="H14" s="125">
        <v>0</v>
      </c>
      <c r="I14" s="125">
        <v>0</v>
      </c>
      <c r="J14" s="125">
        <v>0</v>
      </c>
      <c r="K14" s="125">
        <v>0</v>
      </c>
      <c r="L14" s="53"/>
      <c r="M14" s="125">
        <v>8.8136599999999992E-3</v>
      </c>
      <c r="N14" s="125">
        <v>0</v>
      </c>
      <c r="O14" s="125">
        <v>0</v>
      </c>
      <c r="P14" s="125">
        <v>8.8136599999999992E-3</v>
      </c>
    </row>
    <row r="15" spans="1:19" s="15" customFormat="1" ht="19.5" customHeight="1" x14ac:dyDescent="0.3">
      <c r="A15" s="12">
        <v>1910</v>
      </c>
      <c r="B15" s="90" t="s">
        <v>88</v>
      </c>
      <c r="C15" s="126">
        <v>0</v>
      </c>
      <c r="D15" s="126">
        <v>0</v>
      </c>
      <c r="E15" s="126">
        <v>2.5902200000000003E-3</v>
      </c>
      <c r="F15" s="126">
        <v>-2.5902200000000003E-3</v>
      </c>
      <c r="G15" s="54">
        <v>0</v>
      </c>
      <c r="H15" s="126">
        <v>0</v>
      </c>
      <c r="I15" s="126">
        <v>0</v>
      </c>
      <c r="J15" s="126">
        <v>1.507E-5</v>
      </c>
      <c r="K15" s="126">
        <v>-1.507E-5</v>
      </c>
      <c r="L15" s="127"/>
      <c r="M15" s="126">
        <v>0</v>
      </c>
      <c r="N15" s="126">
        <v>0</v>
      </c>
      <c r="O15" s="126">
        <v>-2.5751500000000004E-3</v>
      </c>
      <c r="P15" s="126">
        <v>2.5751500000000004E-3</v>
      </c>
    </row>
    <row r="16" spans="1:19" s="15" customFormat="1" ht="19.5" customHeight="1" x14ac:dyDescent="0.3">
      <c r="A16" s="9">
        <v>1810</v>
      </c>
      <c r="B16" s="10" t="s">
        <v>407</v>
      </c>
      <c r="C16" s="128">
        <v>0</v>
      </c>
      <c r="D16" s="128">
        <v>1.6935399999999999E-3</v>
      </c>
      <c r="E16" s="128">
        <v>0</v>
      </c>
      <c r="F16" s="128">
        <v>-1.6935399999999999E-3</v>
      </c>
      <c r="G16" s="11">
        <v>0</v>
      </c>
      <c r="H16" s="128">
        <v>0</v>
      </c>
      <c r="I16" s="128">
        <v>0.16987998999999998</v>
      </c>
      <c r="J16" s="128">
        <v>0</v>
      </c>
      <c r="K16" s="128">
        <v>-0.16987998999999998</v>
      </c>
      <c r="L16" s="129"/>
      <c r="M16" s="128">
        <v>0</v>
      </c>
      <c r="N16" s="128">
        <v>0.16818644999999999</v>
      </c>
      <c r="O16" s="128">
        <v>0</v>
      </c>
      <c r="P16" s="128">
        <v>-0.16818644999999999</v>
      </c>
    </row>
    <row r="17" spans="1:16" s="28" customFormat="1" ht="19.5" customHeight="1" x14ac:dyDescent="0.3">
      <c r="A17" s="24"/>
      <c r="B17" s="25" t="s">
        <v>93</v>
      </c>
      <c r="C17" s="26">
        <v>50.159053700000001</v>
      </c>
      <c r="D17" s="26">
        <v>50.170935759999992</v>
      </c>
      <c r="E17" s="26">
        <v>2.5902200000000003E-3</v>
      </c>
      <c r="F17" s="26">
        <v>-1.4472279999990702E-2</v>
      </c>
      <c r="G17" s="27"/>
      <c r="H17" s="26">
        <v>54.642114570000025</v>
      </c>
      <c r="I17" s="26">
        <v>54.828461680000004</v>
      </c>
      <c r="J17" s="26">
        <v>-0.12875218999999999</v>
      </c>
      <c r="K17" s="27">
        <v>-5.7594919999978511E-2</v>
      </c>
      <c r="L17" s="27"/>
      <c r="M17" s="26">
        <v>4.4830608700000232</v>
      </c>
      <c r="N17" s="26">
        <v>4.6575259200000048</v>
      </c>
      <c r="O17" s="26">
        <v>-0.13134240999999999</v>
      </c>
      <c r="P17" s="26">
        <v>-4.3122639999981588E-2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6" t="s">
        <v>463</v>
      </c>
      <c r="B19" s="5"/>
      <c r="C19" s="113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41"/>
      <c r="B20" s="142"/>
      <c r="C20" s="143" t="s">
        <v>456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ht="15" customHeight="1" x14ac:dyDescent="0.3">
      <c r="A21" s="144" t="s">
        <v>393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ht="15" customHeight="1" x14ac:dyDescent="0.3">
      <c r="A22" s="145" t="s">
        <v>394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spans="1:16" x14ac:dyDescent="0.3">
      <c r="A23" s="145" t="s">
        <v>395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3">
      <c r="A24" s="145" t="s">
        <v>396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6" x14ac:dyDescent="0.3">
      <c r="A25" s="147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3">
      <c r="A26" s="147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x14ac:dyDescent="0.3">
      <c r="A27" s="145" t="s">
        <v>459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7"/>
      <c r="B1" s="168"/>
      <c r="C1" s="164" t="s">
        <v>422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s="56" customFormat="1" ht="15.6" customHeight="1" x14ac:dyDescent="0.3">
      <c r="A2" s="55"/>
      <c r="B2" s="57"/>
      <c r="C2" s="166" t="s">
        <v>466</v>
      </c>
      <c r="D2" s="166"/>
      <c r="E2" s="166"/>
      <c r="F2" s="166"/>
      <c r="G2" s="58"/>
      <c r="H2" s="166" t="s">
        <v>462</v>
      </c>
      <c r="I2" s="166"/>
      <c r="J2" s="166"/>
      <c r="K2" s="166"/>
      <c r="L2" s="58"/>
      <c r="M2" s="166" t="s">
        <v>94</v>
      </c>
      <c r="N2" s="166"/>
      <c r="O2" s="166"/>
      <c r="P2" s="166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64"/>
    </row>
    <row r="4" spans="1:19" ht="19.5" customHeight="1" x14ac:dyDescent="0.3">
      <c r="A4" s="9">
        <v>1310</v>
      </c>
      <c r="B4" s="10" t="s">
        <v>411</v>
      </c>
      <c r="C4" s="11">
        <v>15.778539004000505</v>
      </c>
      <c r="D4" s="11">
        <v>14.739779364552083</v>
      </c>
      <c r="E4" s="11">
        <v>0</v>
      </c>
      <c r="F4" s="11">
        <v>1.038759639448422</v>
      </c>
      <c r="G4" s="11">
        <v>13.897543300000001</v>
      </c>
      <c r="H4" s="11">
        <v>13.897543300000001</v>
      </c>
      <c r="I4" s="11">
        <v>13.89755774</v>
      </c>
      <c r="J4" s="11">
        <v>0</v>
      </c>
      <c r="K4" s="11">
        <v>-1.4439999999282804E-5</v>
      </c>
      <c r="L4" s="16"/>
      <c r="M4" s="11">
        <v>-1.8809957040005045</v>
      </c>
      <c r="N4" s="11">
        <v>-0.84222162455208327</v>
      </c>
      <c r="O4" s="11">
        <v>0</v>
      </c>
      <c r="P4" s="11">
        <v>-1.0387740794484213</v>
      </c>
      <c r="Q4" s="8"/>
    </row>
    <row r="5" spans="1:19" s="15" customFormat="1" ht="19.5" customHeight="1" x14ac:dyDescent="0.3">
      <c r="A5" s="12">
        <v>1311</v>
      </c>
      <c r="B5" s="13" t="s">
        <v>401</v>
      </c>
      <c r="C5" s="34">
        <v>0.63581755164223841</v>
      </c>
      <c r="D5" s="34">
        <v>0.63980829633523639</v>
      </c>
      <c r="E5" s="34">
        <v>0</v>
      </c>
      <c r="F5" s="34">
        <v>-3.9907446929979828E-3</v>
      </c>
      <c r="G5" s="54">
        <v>0.65261245999999995</v>
      </c>
      <c r="H5" s="34">
        <v>0.65261245999999995</v>
      </c>
      <c r="I5" s="34">
        <v>0.65261245999999995</v>
      </c>
      <c r="J5" s="34">
        <v>0</v>
      </c>
      <c r="K5" s="34">
        <v>0</v>
      </c>
      <c r="L5" s="14"/>
      <c r="M5" s="34">
        <v>1.679490835776154E-2</v>
      </c>
      <c r="N5" s="34">
        <v>1.2804163664763557E-2</v>
      </c>
      <c r="O5" s="34">
        <v>0</v>
      </c>
      <c r="P5" s="34">
        <v>3.9907446929979828E-3</v>
      </c>
    </row>
    <row r="6" spans="1:19" ht="19.5" customHeight="1" x14ac:dyDescent="0.3">
      <c r="A6" s="9">
        <v>1330</v>
      </c>
      <c r="B6" s="10" t="s">
        <v>403</v>
      </c>
      <c r="C6" s="32">
        <v>-2.1890999999999997E-2</v>
      </c>
      <c r="D6" s="32">
        <v>-2.9801085651758947E-2</v>
      </c>
      <c r="E6" s="32">
        <v>0</v>
      </c>
      <c r="F6" s="32">
        <v>7.9100856517589496E-3</v>
      </c>
      <c r="G6" s="11">
        <v>0.21452371999999997</v>
      </c>
      <c r="H6" s="32">
        <v>-0.21452371999999997</v>
      </c>
      <c r="I6" s="32">
        <v>-0.20989445000000001</v>
      </c>
      <c r="J6" s="32">
        <v>0</v>
      </c>
      <c r="K6" s="32">
        <v>-4.6292699999999631E-3</v>
      </c>
      <c r="L6" s="16"/>
      <c r="M6" s="32">
        <v>-0.19263271999999998</v>
      </c>
      <c r="N6" s="32">
        <v>-0.18009336434824105</v>
      </c>
      <c r="O6" s="32">
        <v>0</v>
      </c>
      <c r="P6" s="32">
        <v>-1.2539355651758927E-2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-0.2206225</v>
      </c>
      <c r="D7" s="34">
        <v>-0.22062241666666665</v>
      </c>
      <c r="E7" s="34">
        <v>0</v>
      </c>
      <c r="F7" s="34">
        <v>-8.3333333344981497E-8</v>
      </c>
      <c r="G7" s="54">
        <v>0.18772749</v>
      </c>
      <c r="H7" s="34">
        <v>0.18772749</v>
      </c>
      <c r="I7" s="34">
        <v>0.18747266999999998</v>
      </c>
      <c r="J7" s="34">
        <v>2.5148999999999999E-4</v>
      </c>
      <c r="K7" s="34">
        <v>3.3300000000167072E-6</v>
      </c>
      <c r="L7" s="14"/>
      <c r="M7" s="34">
        <v>0.40834999</v>
      </c>
      <c r="N7" s="34">
        <v>0.40809508666666661</v>
      </c>
      <c r="O7" s="34">
        <v>2.5148999999999999E-4</v>
      </c>
      <c r="P7" s="34">
        <v>3.4133333333894443E-6</v>
      </c>
    </row>
    <row r="8" spans="1:19" ht="19.5" customHeight="1" x14ac:dyDescent="0.3">
      <c r="A8" s="9">
        <v>1102</v>
      </c>
      <c r="B8" s="10" t="s">
        <v>398</v>
      </c>
      <c r="C8" s="32">
        <v>0.15666666666666665</v>
      </c>
      <c r="D8" s="32">
        <v>0.15567966666666666</v>
      </c>
      <c r="E8" s="32">
        <v>0</v>
      </c>
      <c r="F8" s="32">
        <v>9.8699999999998789E-4</v>
      </c>
      <c r="G8" s="11">
        <v>0.1157229</v>
      </c>
      <c r="H8" s="32">
        <v>0.1157229</v>
      </c>
      <c r="I8" s="32">
        <v>0.11572289999999999</v>
      </c>
      <c r="J8" s="32">
        <v>0</v>
      </c>
      <c r="K8" s="32">
        <v>1.3877787807814457E-17</v>
      </c>
      <c r="L8" s="16"/>
      <c r="M8" s="32">
        <v>-4.0943766666666645E-2</v>
      </c>
      <c r="N8" s="32">
        <v>-3.9956766666666671E-2</v>
      </c>
      <c r="O8" s="32">
        <v>0</v>
      </c>
      <c r="P8" s="32">
        <v>-9.8699999999997401E-4</v>
      </c>
    </row>
    <row r="9" spans="1:19" s="15" customFormat="1" ht="19.5" customHeight="1" x14ac:dyDescent="0.3">
      <c r="A9" s="12">
        <v>1992</v>
      </c>
      <c r="B9" s="13" t="s">
        <v>90</v>
      </c>
      <c r="C9" s="34">
        <v>2.9697500000000002E-3</v>
      </c>
      <c r="D9" s="34">
        <v>2.9697500000000002E-3</v>
      </c>
      <c r="E9" s="34">
        <v>0</v>
      </c>
      <c r="F9" s="34">
        <v>0</v>
      </c>
      <c r="G9" s="54">
        <v>3.5637000000000002E-2</v>
      </c>
      <c r="H9" s="34">
        <v>3.5637000000000002E-2</v>
      </c>
      <c r="I9" s="34">
        <v>0</v>
      </c>
      <c r="J9" s="34">
        <v>0</v>
      </c>
      <c r="K9" s="34">
        <v>3.5637000000000002E-2</v>
      </c>
      <c r="L9" s="14"/>
      <c r="M9" s="34">
        <v>3.2667250000000002E-2</v>
      </c>
      <c r="N9" s="34">
        <v>-2.9697500000000002E-3</v>
      </c>
      <c r="O9" s="34">
        <v>0</v>
      </c>
      <c r="P9" s="34">
        <v>3.5637000000000002E-2</v>
      </c>
    </row>
    <row r="10" spans="1:19" ht="19.5" customHeight="1" x14ac:dyDescent="0.3">
      <c r="A10" s="9">
        <v>1340</v>
      </c>
      <c r="B10" s="10" t="s">
        <v>85</v>
      </c>
      <c r="C10" s="32">
        <v>0</v>
      </c>
      <c r="D10" s="32">
        <v>0</v>
      </c>
      <c r="E10" s="32">
        <v>0</v>
      </c>
      <c r="F10" s="32">
        <v>0</v>
      </c>
      <c r="G10" s="11">
        <v>1.1805610000000001E-2</v>
      </c>
      <c r="H10" s="32">
        <v>-1.1805610000000001E-2</v>
      </c>
      <c r="I10" s="32">
        <v>0</v>
      </c>
      <c r="J10" s="32">
        <v>-7.9694249999999994E-2</v>
      </c>
      <c r="K10" s="32">
        <v>6.788864E-2</v>
      </c>
      <c r="L10" s="16"/>
      <c r="M10" s="32">
        <v>-1.1805610000000001E-2</v>
      </c>
      <c r="N10" s="32">
        <v>0</v>
      </c>
      <c r="O10" s="32">
        <v>-7.9694249999999994E-2</v>
      </c>
      <c r="P10" s="32">
        <v>6.788864E-2</v>
      </c>
    </row>
    <row r="11" spans="1:19" s="15" customFormat="1" ht="19.5" customHeight="1" x14ac:dyDescent="0.3">
      <c r="A11" s="12">
        <v>1101</v>
      </c>
      <c r="B11" s="13" t="s">
        <v>410</v>
      </c>
      <c r="C11" s="34">
        <v>1.5207416666666669E-2</v>
      </c>
      <c r="D11" s="34">
        <v>1.1728416666666667E-2</v>
      </c>
      <c r="E11" s="34">
        <v>0</v>
      </c>
      <c r="F11" s="34">
        <v>3.4790000000000029E-3</v>
      </c>
      <c r="G11" s="54">
        <v>7.1303999999999985E-3</v>
      </c>
      <c r="H11" s="34">
        <v>7.1303999999999985E-3</v>
      </c>
      <c r="I11" s="34">
        <v>7.1303999999999994E-3</v>
      </c>
      <c r="J11" s="34">
        <v>0</v>
      </c>
      <c r="K11" s="34">
        <v>-8.6736173798840355E-19</v>
      </c>
      <c r="L11" s="54"/>
      <c r="M11" s="34">
        <v>-8.0770166666666709E-3</v>
      </c>
      <c r="N11" s="34">
        <v>-4.5980166666666671E-3</v>
      </c>
      <c r="O11" s="34">
        <v>0</v>
      </c>
      <c r="P11" s="34">
        <v>-3.4790000000000038E-3</v>
      </c>
    </row>
    <row r="12" spans="1:19" s="15" customFormat="1" ht="19.5" customHeight="1" x14ac:dyDescent="0.3">
      <c r="A12" s="9">
        <v>1331</v>
      </c>
      <c r="B12" s="10" t="s">
        <v>404</v>
      </c>
      <c r="C12" s="32">
        <v>-4.3533465634251811E-2</v>
      </c>
      <c r="D12" s="32">
        <v>-4.3533465634251811E-2</v>
      </c>
      <c r="E12" s="32">
        <v>0</v>
      </c>
      <c r="F12" s="32">
        <v>0</v>
      </c>
      <c r="G12" s="11">
        <v>1.1271E-4</v>
      </c>
      <c r="H12" s="32">
        <v>-1.1271E-4</v>
      </c>
      <c r="I12" s="32">
        <v>-1.1271E-4</v>
      </c>
      <c r="J12" s="32">
        <v>0</v>
      </c>
      <c r="K12" s="32">
        <v>0</v>
      </c>
      <c r="L12" s="16"/>
      <c r="M12" s="32">
        <v>4.3420755634251809E-2</v>
      </c>
      <c r="N12" s="32">
        <v>4.3420755634251809E-2</v>
      </c>
      <c r="O12" s="32">
        <v>0</v>
      </c>
      <c r="P12" s="32">
        <v>0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3">
      <c r="A14" s="9">
        <v>1993</v>
      </c>
      <c r="B14" s="10" t="s">
        <v>409</v>
      </c>
      <c r="C14" s="125">
        <v>0</v>
      </c>
      <c r="D14" s="125">
        <v>0</v>
      </c>
      <c r="E14" s="125">
        <v>0</v>
      </c>
      <c r="F14" s="125">
        <v>0</v>
      </c>
      <c r="G14" s="11">
        <v>0</v>
      </c>
      <c r="H14" s="125">
        <v>0</v>
      </c>
      <c r="I14" s="125">
        <v>0</v>
      </c>
      <c r="J14" s="125">
        <v>0</v>
      </c>
      <c r="K14" s="125">
        <v>0</v>
      </c>
      <c r="L14" s="53"/>
      <c r="M14" s="125">
        <v>0</v>
      </c>
      <c r="N14" s="125">
        <v>0</v>
      </c>
      <c r="O14" s="125">
        <v>0</v>
      </c>
      <c r="P14" s="125">
        <v>0</v>
      </c>
    </row>
    <row r="15" spans="1:19" s="15" customFormat="1" ht="19.5" customHeight="1" x14ac:dyDescent="0.3">
      <c r="A15" s="12">
        <v>1910</v>
      </c>
      <c r="B15" s="90" t="s">
        <v>88</v>
      </c>
      <c r="C15" s="126">
        <v>1.0516666666666667E-4</v>
      </c>
      <c r="D15" s="126">
        <v>0</v>
      </c>
      <c r="E15" s="126">
        <v>7.3416666666666658E-5</v>
      </c>
      <c r="F15" s="126">
        <v>3.1750000000000013E-5</v>
      </c>
      <c r="G15" s="54">
        <v>0</v>
      </c>
      <c r="H15" s="126">
        <v>0</v>
      </c>
      <c r="I15" s="126">
        <v>0</v>
      </c>
      <c r="J15" s="126">
        <v>4.8499999999999993E-6</v>
      </c>
      <c r="K15" s="126">
        <v>-4.8499999999999993E-6</v>
      </c>
      <c r="L15" s="127"/>
      <c r="M15" s="126">
        <v>-1.0516666666666667E-4</v>
      </c>
      <c r="N15" s="126">
        <v>0</v>
      </c>
      <c r="O15" s="126">
        <v>-6.8566666666666662E-5</v>
      </c>
      <c r="P15" s="126">
        <v>-3.6600000000000009E-5</v>
      </c>
    </row>
    <row r="16" spans="1:19" s="15" customFormat="1" ht="19.5" customHeight="1" x14ac:dyDescent="0.3">
      <c r="A16" s="9">
        <v>1810</v>
      </c>
      <c r="B16" s="10" t="s">
        <v>407</v>
      </c>
      <c r="C16" s="128">
        <v>0</v>
      </c>
      <c r="D16" s="128">
        <v>0</v>
      </c>
      <c r="E16" s="128">
        <v>0</v>
      </c>
      <c r="F16" s="128">
        <v>0</v>
      </c>
      <c r="G16" s="11">
        <v>0</v>
      </c>
      <c r="H16" s="128">
        <v>0</v>
      </c>
      <c r="I16" s="128">
        <v>0.11752952999999999</v>
      </c>
      <c r="J16" s="128">
        <v>0</v>
      </c>
      <c r="K16" s="128">
        <v>-0.11752952999999999</v>
      </c>
      <c r="L16" s="129"/>
      <c r="M16" s="128">
        <v>0</v>
      </c>
      <c r="N16" s="128">
        <v>0.11752952999999999</v>
      </c>
      <c r="O16" s="128">
        <v>0</v>
      </c>
      <c r="P16" s="128">
        <v>-0.11752952999999999</v>
      </c>
    </row>
    <row r="17" spans="1:16" s="28" customFormat="1" ht="19.5" customHeight="1" x14ac:dyDescent="0.3">
      <c r="A17" s="24"/>
      <c r="B17" s="25" t="s">
        <v>93</v>
      </c>
      <c r="C17" s="26">
        <v>16.30325859000849</v>
      </c>
      <c r="D17" s="26">
        <v>15.256008526267976</v>
      </c>
      <c r="E17" s="26">
        <v>7.3416666666666658E-5</v>
      </c>
      <c r="F17" s="26">
        <v>1.0471766470738466</v>
      </c>
      <c r="G17" s="27"/>
      <c r="H17" s="26">
        <v>14.66993151</v>
      </c>
      <c r="I17" s="26">
        <v>14.76801854</v>
      </c>
      <c r="J17" s="26">
        <v>-7.943791E-2</v>
      </c>
      <c r="K17" s="27">
        <v>-1.8649120000000297E-2</v>
      </c>
      <c r="L17" s="27"/>
      <c r="M17" s="26">
        <v>-1.6333270800084907</v>
      </c>
      <c r="N17" s="26">
        <v>-0.48798998626797563</v>
      </c>
      <c r="O17" s="26">
        <v>-7.9511326666666673E-2</v>
      </c>
      <c r="P17" s="26">
        <v>-1.0658257670738482</v>
      </c>
    </row>
    <row r="18" spans="1:16" ht="15" customHeight="1" x14ac:dyDescent="0.3">
      <c r="A18" s="4"/>
      <c r="B18" s="6"/>
      <c r="C18" s="136"/>
      <c r="D18" s="136"/>
      <c r="E18" s="136"/>
      <c r="F18" s="136"/>
      <c r="G18" s="137"/>
      <c r="H18" s="136"/>
      <c r="I18" s="136"/>
      <c r="J18" s="136"/>
      <c r="K18" s="138"/>
      <c r="L18" s="137"/>
      <c r="M18" s="136"/>
      <c r="N18" s="136"/>
      <c r="O18" s="136"/>
      <c r="P18" s="138"/>
    </row>
    <row r="19" spans="1:16" ht="15" customHeight="1" x14ac:dyDescent="0.35">
      <c r="A19" s="76" t="s">
        <v>463</v>
      </c>
      <c r="B19" s="5"/>
      <c r="C19" s="113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41"/>
      <c r="B20" s="142"/>
      <c r="C20" s="143" t="s">
        <v>456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ht="15" customHeight="1" x14ac:dyDescent="0.3">
      <c r="A21" s="144" t="s">
        <v>393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ht="15" customHeight="1" x14ac:dyDescent="0.3">
      <c r="A22" s="145" t="s">
        <v>394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spans="1:16" x14ac:dyDescent="0.3">
      <c r="A23" s="145" t="s">
        <v>395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3">
      <c r="A24" s="145" t="s">
        <v>396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6" x14ac:dyDescent="0.3">
      <c r="A25" s="147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3">
      <c r="A26" s="147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x14ac:dyDescent="0.3">
      <c r="A27" s="145" t="s">
        <v>459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7"/>
      <c r="B1" s="168"/>
      <c r="C1" s="164" t="s">
        <v>418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s="56" customFormat="1" ht="15.6" customHeight="1" x14ac:dyDescent="0.3">
      <c r="A2" s="55"/>
      <c r="B2" s="57"/>
      <c r="C2" s="166" t="s">
        <v>467</v>
      </c>
      <c r="D2" s="166"/>
      <c r="E2" s="166"/>
      <c r="F2" s="166"/>
      <c r="G2" s="58"/>
      <c r="H2" s="166" t="s">
        <v>465</v>
      </c>
      <c r="I2" s="166"/>
      <c r="J2" s="166"/>
      <c r="K2" s="166"/>
      <c r="L2" s="58"/>
      <c r="M2" s="166" t="s">
        <v>94</v>
      </c>
      <c r="N2" s="166"/>
      <c r="O2" s="166"/>
      <c r="P2" s="166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77" t="s">
        <v>70</v>
      </c>
      <c r="D3" s="77" t="s">
        <v>71</v>
      </c>
      <c r="E3" s="77" t="s">
        <v>72</v>
      </c>
      <c r="F3" s="77" t="s">
        <v>73</v>
      </c>
      <c r="G3" s="58" t="s">
        <v>454</v>
      </c>
      <c r="H3" s="77" t="s">
        <v>70</v>
      </c>
      <c r="I3" s="77" t="s">
        <v>71</v>
      </c>
      <c r="J3" s="77" t="s">
        <v>72</v>
      </c>
      <c r="K3" s="77" t="s">
        <v>73</v>
      </c>
      <c r="L3" s="58" t="s">
        <v>454</v>
      </c>
      <c r="M3" s="77" t="s">
        <v>70</v>
      </c>
      <c r="N3" s="77" t="s">
        <v>71</v>
      </c>
      <c r="O3" s="77" t="s">
        <v>72</v>
      </c>
      <c r="P3" s="77" t="s">
        <v>73</v>
      </c>
      <c r="Q3" s="64"/>
    </row>
    <row r="4" spans="1:19" ht="19.5" customHeight="1" x14ac:dyDescent="0.3">
      <c r="A4" s="9">
        <v>1310</v>
      </c>
      <c r="B4" s="10" t="s">
        <v>411</v>
      </c>
      <c r="C4" s="11">
        <v>53.128645210650141</v>
      </c>
      <c r="D4" s="11">
        <v>51.461599043599428</v>
      </c>
      <c r="E4" s="11">
        <v>0</v>
      </c>
      <c r="F4" s="11">
        <v>1.6670461670507137</v>
      </c>
      <c r="G4" s="11">
        <v>52.159117890000019</v>
      </c>
      <c r="H4" s="11">
        <v>52.159117890000019</v>
      </c>
      <c r="I4" s="11">
        <v>52.159115069999999</v>
      </c>
      <c r="J4" s="11">
        <v>0</v>
      </c>
      <c r="K4" s="11">
        <v>2.8200000201650255E-6</v>
      </c>
      <c r="L4" s="16"/>
      <c r="M4" s="11">
        <v>-0.9695273206501227</v>
      </c>
      <c r="N4" s="11">
        <v>0.69751602640057087</v>
      </c>
      <c r="O4" s="11">
        <v>0</v>
      </c>
      <c r="P4" s="11">
        <v>-1.6670433470506936</v>
      </c>
      <c r="Q4" s="8"/>
    </row>
    <row r="5" spans="1:19" s="15" customFormat="1" ht="19.5" customHeight="1" x14ac:dyDescent="0.3">
      <c r="A5" s="12">
        <v>1311</v>
      </c>
      <c r="B5" s="13" t="s">
        <v>401</v>
      </c>
      <c r="C5" s="34">
        <v>1.9025222004206648</v>
      </c>
      <c r="D5" s="34">
        <v>1.8692634988912029</v>
      </c>
      <c r="E5" s="34">
        <v>0</v>
      </c>
      <c r="F5" s="34">
        <v>3.3258701529461865E-2</v>
      </c>
      <c r="G5" s="54">
        <v>1.93775546</v>
      </c>
      <c r="H5" s="34">
        <v>1.93775546</v>
      </c>
      <c r="I5" s="34">
        <v>1.93775546</v>
      </c>
      <c r="J5" s="34">
        <v>0</v>
      </c>
      <c r="K5" s="34">
        <v>0</v>
      </c>
      <c r="L5" s="14"/>
      <c r="M5" s="34">
        <v>3.5233259579335208E-2</v>
      </c>
      <c r="N5" s="34">
        <v>6.8491961108797073E-2</v>
      </c>
      <c r="O5" s="34">
        <v>0</v>
      </c>
      <c r="P5" s="34">
        <v>-3.3258701529461865E-2</v>
      </c>
    </row>
    <row r="6" spans="1:19" ht="19.5" customHeight="1" x14ac:dyDescent="0.3">
      <c r="A6" s="9">
        <v>1102</v>
      </c>
      <c r="B6" s="10" t="s">
        <v>398</v>
      </c>
      <c r="C6" s="32">
        <v>0.46999999999999992</v>
      </c>
      <c r="D6" s="32">
        <v>0.46703899999999998</v>
      </c>
      <c r="E6" s="32">
        <v>0</v>
      </c>
      <c r="F6" s="32">
        <v>2.9609999999999359E-3</v>
      </c>
      <c r="G6" s="11">
        <v>0.43432609</v>
      </c>
      <c r="H6" s="32">
        <v>0.43432609</v>
      </c>
      <c r="I6" s="32">
        <v>0.43432608999999994</v>
      </c>
      <c r="J6" s="32">
        <v>0</v>
      </c>
      <c r="K6" s="32">
        <v>5.5511151231257827E-17</v>
      </c>
      <c r="L6" s="16"/>
      <c r="M6" s="32">
        <v>-3.567390999999992E-2</v>
      </c>
      <c r="N6" s="32">
        <v>-3.2712910000000039E-2</v>
      </c>
      <c r="O6" s="32">
        <v>0</v>
      </c>
      <c r="P6" s="32">
        <v>-2.9609999999998804E-3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-0.66186750000000005</v>
      </c>
      <c r="D7" s="34">
        <v>-0.66186725000000002</v>
      </c>
      <c r="E7" s="34">
        <v>0</v>
      </c>
      <c r="F7" s="34">
        <v>-2.5000000003494449E-7</v>
      </c>
      <c r="G7" s="54">
        <v>0.35239594000000002</v>
      </c>
      <c r="H7" s="34">
        <v>0.35239594000000002</v>
      </c>
      <c r="I7" s="34">
        <v>0.35042015999999993</v>
      </c>
      <c r="J7" s="34">
        <v>2.0217999999999998E-3</v>
      </c>
      <c r="K7" s="34">
        <v>-4.601999999990624E-5</v>
      </c>
      <c r="L7" s="14"/>
      <c r="M7" s="34">
        <v>1.0142634400000001</v>
      </c>
      <c r="N7" s="34">
        <v>1.0122874099999999</v>
      </c>
      <c r="O7" s="34">
        <v>2.0217999999999998E-3</v>
      </c>
      <c r="P7" s="34">
        <v>-4.5769999999760273E-5</v>
      </c>
    </row>
    <row r="8" spans="1:19" ht="19.5" customHeight="1" x14ac:dyDescent="0.3">
      <c r="A8" s="9">
        <v>1330</v>
      </c>
      <c r="B8" s="10" t="s">
        <v>403</v>
      </c>
      <c r="C8" s="32">
        <v>-6.5672999999999981E-2</v>
      </c>
      <c r="D8" s="32">
        <v>-3.1554619484191831E-2</v>
      </c>
      <c r="E8" s="32">
        <v>0</v>
      </c>
      <c r="F8" s="32">
        <v>-3.411838051580815E-2</v>
      </c>
      <c r="G8" s="11">
        <v>0.24889005</v>
      </c>
      <c r="H8" s="32">
        <v>-0.24889005</v>
      </c>
      <c r="I8" s="32">
        <v>-0.24352773</v>
      </c>
      <c r="J8" s="32">
        <v>0</v>
      </c>
      <c r="K8" s="32">
        <v>-5.3623200000000038E-3</v>
      </c>
      <c r="L8" s="16"/>
      <c r="M8" s="32">
        <v>-0.18321705000000002</v>
      </c>
      <c r="N8" s="32">
        <v>-0.21197311051580817</v>
      </c>
      <c r="O8" s="32">
        <v>0</v>
      </c>
      <c r="P8" s="32">
        <v>2.8756060515808146E-2</v>
      </c>
    </row>
    <row r="9" spans="1:19" s="15" customFormat="1" ht="19.5" customHeight="1" x14ac:dyDescent="0.3">
      <c r="A9" s="12">
        <v>1331</v>
      </c>
      <c r="B9" s="13" t="s">
        <v>404</v>
      </c>
      <c r="C9" s="34">
        <v>-7.4979183587347578E-2</v>
      </c>
      <c r="D9" s="34">
        <v>-7.4979183587347578E-2</v>
      </c>
      <c r="E9" s="34">
        <v>0</v>
      </c>
      <c r="F9" s="34">
        <v>0</v>
      </c>
      <c r="G9" s="54">
        <v>4.6347510000000001E-2</v>
      </c>
      <c r="H9" s="34">
        <v>-4.6347510000000001E-2</v>
      </c>
      <c r="I9" s="34">
        <v>-4.6347510000000001E-2</v>
      </c>
      <c r="J9" s="34">
        <v>0</v>
      </c>
      <c r="K9" s="34">
        <v>0</v>
      </c>
      <c r="L9" s="14"/>
      <c r="M9" s="34">
        <v>2.8631673587347577E-2</v>
      </c>
      <c r="N9" s="34">
        <v>2.8631673587347577E-2</v>
      </c>
      <c r="O9" s="34">
        <v>0</v>
      </c>
      <c r="P9" s="34">
        <v>0</v>
      </c>
    </row>
    <row r="10" spans="1:19" ht="19.5" customHeight="1" x14ac:dyDescent="0.3">
      <c r="A10" s="9">
        <v>1992</v>
      </c>
      <c r="B10" s="10" t="s">
        <v>90</v>
      </c>
      <c r="C10" s="32">
        <v>8.9092500000000005E-3</v>
      </c>
      <c r="D10" s="32">
        <v>8.9092500000000005E-3</v>
      </c>
      <c r="E10" s="32">
        <v>0</v>
      </c>
      <c r="F10" s="32">
        <v>0</v>
      </c>
      <c r="G10" s="11">
        <v>3.5637000000000002E-2</v>
      </c>
      <c r="H10" s="32">
        <v>3.5637000000000002E-2</v>
      </c>
      <c r="I10" s="32">
        <v>3.5637089999999996E-2</v>
      </c>
      <c r="J10" s="32">
        <v>0</v>
      </c>
      <c r="K10" s="32">
        <v>-8.9999999994261337E-8</v>
      </c>
      <c r="L10" s="16"/>
      <c r="M10" s="32">
        <v>2.6727750000000002E-2</v>
      </c>
      <c r="N10" s="32">
        <v>2.6727839999999996E-2</v>
      </c>
      <c r="O10" s="32">
        <v>0</v>
      </c>
      <c r="P10" s="32">
        <v>-8.9999999994261337E-8</v>
      </c>
    </row>
    <row r="11" spans="1:19" s="15" customFormat="1" ht="19.5" customHeight="1" x14ac:dyDescent="0.3">
      <c r="A11" s="12">
        <v>1101</v>
      </c>
      <c r="B11" s="13" t="s">
        <v>410</v>
      </c>
      <c r="C11" s="34">
        <v>4.562225000000001E-2</v>
      </c>
      <c r="D11" s="34">
        <v>3.5185250000000001E-2</v>
      </c>
      <c r="E11" s="34">
        <v>0</v>
      </c>
      <c r="F11" s="34">
        <v>1.0437000000000009E-2</v>
      </c>
      <c r="G11" s="54">
        <v>3.1203060000000001E-2</v>
      </c>
      <c r="H11" s="34">
        <v>3.1203060000000001E-2</v>
      </c>
      <c r="I11" s="34">
        <v>3.1203060000000001E-2</v>
      </c>
      <c r="J11" s="34">
        <v>0</v>
      </c>
      <c r="K11" s="34">
        <v>0</v>
      </c>
      <c r="L11" s="54"/>
      <c r="M11" s="34">
        <v>-1.4419190000000009E-2</v>
      </c>
      <c r="N11" s="34">
        <v>-3.98219E-3</v>
      </c>
      <c r="O11" s="34">
        <v>0</v>
      </c>
      <c r="P11" s="34">
        <v>-1.0437000000000009E-2</v>
      </c>
    </row>
    <row r="12" spans="1:19" s="15" customFormat="1" ht="19.5" customHeight="1" x14ac:dyDescent="0.3">
      <c r="A12" s="9">
        <v>1340</v>
      </c>
      <c r="B12" s="10" t="s">
        <v>85</v>
      </c>
      <c r="C12" s="32">
        <v>0</v>
      </c>
      <c r="D12" s="32">
        <v>0</v>
      </c>
      <c r="E12" s="32">
        <v>0</v>
      </c>
      <c r="F12" s="32">
        <v>0</v>
      </c>
      <c r="G12" s="11">
        <v>1.3083310000000001E-2</v>
      </c>
      <c r="H12" s="32">
        <v>-1.3083310000000001E-2</v>
      </c>
      <c r="I12" s="32">
        <v>0</v>
      </c>
      <c r="J12" s="32">
        <v>-0.13078905999999998</v>
      </c>
      <c r="K12" s="32">
        <v>0.11770574999999998</v>
      </c>
      <c r="L12" s="16"/>
      <c r="M12" s="32">
        <v>-1.3083310000000001E-2</v>
      </c>
      <c r="N12" s="32">
        <v>0</v>
      </c>
      <c r="O12" s="32">
        <v>-0.13078905999999998</v>
      </c>
      <c r="P12" s="32">
        <v>0.11770574999999998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ht="19.5" customHeight="1" x14ac:dyDescent="0.3">
      <c r="A14" s="9">
        <v>1350</v>
      </c>
      <c r="B14" s="10" t="s">
        <v>406</v>
      </c>
      <c r="C14" s="125">
        <v>0</v>
      </c>
      <c r="D14" s="125">
        <v>0</v>
      </c>
      <c r="E14" s="125">
        <v>0</v>
      </c>
      <c r="F14" s="125">
        <v>0</v>
      </c>
      <c r="G14" s="11">
        <v>0</v>
      </c>
      <c r="H14" s="125">
        <v>0</v>
      </c>
      <c r="I14" s="125">
        <v>0</v>
      </c>
      <c r="J14" s="125">
        <v>0</v>
      </c>
      <c r="K14" s="125">
        <v>0</v>
      </c>
      <c r="L14" s="53"/>
      <c r="M14" s="125">
        <v>0</v>
      </c>
      <c r="N14" s="125">
        <v>0</v>
      </c>
      <c r="O14" s="125">
        <v>0</v>
      </c>
      <c r="P14" s="125">
        <v>0</v>
      </c>
    </row>
    <row r="15" spans="1:19" s="15" customFormat="1" ht="19.5" customHeight="1" x14ac:dyDescent="0.3">
      <c r="A15" s="12">
        <v>1910</v>
      </c>
      <c r="B15" s="90" t="s">
        <v>88</v>
      </c>
      <c r="C15" s="126">
        <v>3.1550000000000003E-4</v>
      </c>
      <c r="D15" s="126">
        <v>0</v>
      </c>
      <c r="E15" s="126">
        <v>2.2024999999999996E-4</v>
      </c>
      <c r="F15" s="126">
        <v>9.5250000000000066E-5</v>
      </c>
      <c r="G15" s="54">
        <v>0</v>
      </c>
      <c r="H15" s="126">
        <v>0</v>
      </c>
      <c r="I15" s="126">
        <v>0</v>
      </c>
      <c r="J15" s="126">
        <v>1.507E-5</v>
      </c>
      <c r="K15" s="126">
        <v>-1.507E-5</v>
      </c>
      <c r="L15" s="127"/>
      <c r="M15" s="126">
        <v>-3.1550000000000003E-4</v>
      </c>
      <c r="N15" s="126">
        <v>0</v>
      </c>
      <c r="O15" s="126">
        <v>-2.0517999999999996E-4</v>
      </c>
      <c r="P15" s="126">
        <v>-1.1032000000000007E-4</v>
      </c>
    </row>
    <row r="16" spans="1:19" s="15" customFormat="1" ht="19.5" customHeight="1" x14ac:dyDescent="0.3">
      <c r="A16" s="9">
        <v>1810</v>
      </c>
      <c r="B16" s="10" t="s">
        <v>407</v>
      </c>
      <c r="C16" s="128">
        <v>0</v>
      </c>
      <c r="D16" s="128">
        <v>0</v>
      </c>
      <c r="E16" s="128">
        <v>0</v>
      </c>
      <c r="F16" s="128">
        <v>0</v>
      </c>
      <c r="G16" s="11">
        <v>0</v>
      </c>
      <c r="H16" s="128">
        <v>0</v>
      </c>
      <c r="I16" s="128">
        <v>0.16987998999999998</v>
      </c>
      <c r="J16" s="128">
        <v>0</v>
      </c>
      <c r="K16" s="128">
        <v>-0.16987998999999998</v>
      </c>
      <c r="L16" s="129"/>
      <c r="M16" s="128">
        <v>0</v>
      </c>
      <c r="N16" s="128">
        <v>0.16987998999999998</v>
      </c>
      <c r="O16" s="128">
        <v>0</v>
      </c>
      <c r="P16" s="128">
        <v>-0.16987998999999998</v>
      </c>
    </row>
    <row r="17" spans="1:16" s="28" customFormat="1" ht="19.5" customHeight="1" x14ac:dyDescent="0.3">
      <c r="A17" s="24"/>
      <c r="B17" s="25" t="s">
        <v>93</v>
      </c>
      <c r="C17" s="26">
        <v>54.753494727483464</v>
      </c>
      <c r="D17" s="26">
        <v>53.073594989419092</v>
      </c>
      <c r="E17" s="26">
        <v>2.2024999999999996E-4</v>
      </c>
      <c r="F17" s="26">
        <v>1.6796794880643713</v>
      </c>
      <c r="G17" s="27"/>
      <c r="H17" s="26">
        <v>54.642114570000025</v>
      </c>
      <c r="I17" s="26">
        <v>54.828461680000004</v>
      </c>
      <c r="J17" s="26">
        <v>-0.12875218999999999</v>
      </c>
      <c r="K17" s="27">
        <v>-5.7594919999978511E-2</v>
      </c>
      <c r="L17" s="27"/>
      <c r="M17" s="26">
        <v>-0.11138015748343968</v>
      </c>
      <c r="N17" s="26">
        <v>1.7548666905809069</v>
      </c>
      <c r="O17" s="26">
        <v>-0.12897243999999999</v>
      </c>
      <c r="P17" s="26">
        <v>-1.7372744080643465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6" t="s">
        <v>463</v>
      </c>
      <c r="B19" s="5"/>
      <c r="C19" s="113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41"/>
      <c r="B20" s="142"/>
      <c r="C20" s="143" t="s">
        <v>456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ht="15" customHeight="1" x14ac:dyDescent="0.3">
      <c r="A21" s="144" t="s">
        <v>393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ht="15" customHeight="1" x14ac:dyDescent="0.3">
      <c r="A22" s="145" t="s">
        <v>394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spans="1:16" x14ac:dyDescent="0.3">
      <c r="A23" s="145" t="s">
        <v>395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3">
      <c r="A24" s="145" t="s">
        <v>396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6" x14ac:dyDescent="0.3">
      <c r="A25" s="147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3">
      <c r="A26" s="147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x14ac:dyDescent="0.3">
      <c r="A27" s="145" t="s">
        <v>459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5" customFormat="1" ht="47.4" customHeight="1" x14ac:dyDescent="0.3">
      <c r="A4" s="167" t="s">
        <v>373</v>
      </c>
      <c r="B4" s="168"/>
      <c r="C4" s="164" t="s">
        <v>370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9" s="56" customFormat="1" ht="15.6" customHeight="1" x14ac:dyDescent="0.3">
      <c r="A5" s="55"/>
      <c r="B5" s="57"/>
      <c r="C5" s="166" t="e">
        <f>"Forecast"&amp;" "&amp;"-"&amp;" "&amp;#REF!&amp;" "&amp;"(MTD)"</f>
        <v>#REF!</v>
      </c>
      <c r="D5" s="166"/>
      <c r="E5" s="166"/>
      <c r="F5" s="166"/>
      <c r="G5" s="58"/>
      <c r="H5" s="166" t="e">
        <f>"Actuals"&amp;" "&amp;"-"&amp;" "&amp;#REF!&amp;" "&amp;"(MTD)"</f>
        <v>#REF!</v>
      </c>
      <c r="I5" s="166"/>
      <c r="J5" s="166"/>
      <c r="K5" s="166"/>
      <c r="L5" s="58"/>
      <c r="M5" s="166" t="s">
        <v>252</v>
      </c>
      <c r="N5" s="166"/>
      <c r="O5" s="166"/>
      <c r="P5" s="166"/>
      <c r="Q5" s="59"/>
      <c r="S5" s="60"/>
    </row>
    <row r="6" spans="1:19" s="56" customFormat="1" ht="15.6" x14ac:dyDescent="0.3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1810</v>
      </c>
      <c r="B16" s="13" t="s">
        <v>87</v>
      </c>
      <c r="C16" s="68">
        <v>0</v>
      </c>
      <c r="D16" s="68">
        <v>0</v>
      </c>
      <c r="E16" s="68">
        <v>0</v>
      </c>
      <c r="F16" s="68">
        <f t="shared" si="0"/>
        <v>0</v>
      </c>
      <c r="G16" s="54"/>
      <c r="H16" s="68" t="e">
        <f>SUMIFS(#REF!,#REF!,$H$1,#REF!,$A$1,#REF!,$A16)/$A$2</f>
        <v>#REF!</v>
      </c>
      <c r="I16" s="68" t="e">
        <f>SUMIFS(#REF!,#REF!,$I$1,#REF!,$A$1,#REF!,$A16,#REF!,$I$2)/$A$2</f>
        <v>#REF!</v>
      </c>
      <c r="J16" s="68" t="e">
        <f>SUMIFS(#REF!,#REF!,$I$1,#REF!,$A$1,#REF!,$A16,#REF!,$J$2)/$A$2</f>
        <v>#REF!</v>
      </c>
      <c r="K16" s="68" t="e">
        <f t="shared" si="1"/>
        <v>#REF!</v>
      </c>
      <c r="L16" s="14"/>
      <c r="M16" s="68" t="e">
        <f t="shared" si="2"/>
        <v>#REF!</v>
      </c>
      <c r="N16" s="68" t="e">
        <f t="shared" si="3"/>
        <v>#REF!</v>
      </c>
      <c r="O16" s="68" t="e">
        <f t="shared" si="4"/>
        <v>#REF!</v>
      </c>
      <c r="P16" s="68" t="e">
        <f t="shared" si="5"/>
        <v>#REF!</v>
      </c>
    </row>
    <row r="17" spans="1:16" ht="19.5" hidden="1" customHeight="1" outlineLevel="1" x14ac:dyDescent="0.3">
      <c r="A17" s="9">
        <v>1103</v>
      </c>
      <c r="B17" s="10" t="s">
        <v>76</v>
      </c>
      <c r="C17" s="67">
        <v>0</v>
      </c>
      <c r="D17" s="67">
        <v>0</v>
      </c>
      <c r="E17" s="67">
        <v>0</v>
      </c>
      <c r="F17" s="67">
        <f t="shared" si="0"/>
        <v>0</v>
      </c>
      <c r="G17" s="11"/>
      <c r="H17" s="67" t="e">
        <f>SUMIFS(#REF!,#REF!,$H$1,#REF!,$A$1,#REF!,$A17)/$A$2</f>
        <v>#REF!</v>
      </c>
      <c r="I17" s="67" t="e">
        <f>SUMIFS(#REF!,#REF!,$I$1,#REF!,$A$1,#REF!,$A17,#REF!,$I$2)/$A$2</f>
        <v>#REF!</v>
      </c>
      <c r="J17" s="67" t="e">
        <f>SUMIFS(#REF!,#REF!,$I$1,#REF!,$A$1,#REF!,$A17,#REF!,$J$2)/$A$2</f>
        <v>#REF!</v>
      </c>
      <c r="K17" s="67" t="e">
        <f t="shared" si="1"/>
        <v>#REF!</v>
      </c>
      <c r="L17" s="16"/>
      <c r="M17" s="67" t="e">
        <f t="shared" si="2"/>
        <v>#REF!</v>
      </c>
      <c r="N17" s="67" t="e">
        <f t="shared" si="3"/>
        <v>#REF!</v>
      </c>
      <c r="O17" s="67" t="e">
        <f t="shared" si="4"/>
        <v>#REF!</v>
      </c>
      <c r="P17" s="67" t="e">
        <f t="shared" si="5"/>
        <v>#REF!</v>
      </c>
    </row>
    <row r="18" spans="1:16" s="15" customFormat="1" ht="19.5" hidden="1" customHeight="1" outlineLevel="1" x14ac:dyDescent="0.3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3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3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3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3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76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76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76" t="s">
        <v>393</v>
      </c>
    </row>
    <row r="33" spans="1:1" x14ac:dyDescent="0.3">
      <c r="A33" s="93" t="s">
        <v>394</v>
      </c>
    </row>
    <row r="34" spans="1:1" x14ac:dyDescent="0.3">
      <c r="A34" s="93" t="s">
        <v>395</v>
      </c>
    </row>
    <row r="35" spans="1:1" x14ac:dyDescent="0.3">
      <c r="A35" s="93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5" customFormat="1" ht="47.4" customHeight="1" x14ac:dyDescent="0.3">
      <c r="A4" s="167" t="s">
        <v>373</v>
      </c>
      <c r="B4" s="168"/>
      <c r="C4" s="164" t="s">
        <v>390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9" s="56" customFormat="1" ht="15.6" customHeight="1" x14ac:dyDescent="0.3">
      <c r="A5" s="55"/>
      <c r="B5" s="57"/>
      <c r="C5" s="166" t="e">
        <f>"Forecast"&amp;" "&amp;"-"&amp;" "&amp;#REF!&amp;" "&amp;"(YTD)"</f>
        <v>#REF!</v>
      </c>
      <c r="D5" s="166"/>
      <c r="E5" s="166"/>
      <c r="F5" s="166"/>
      <c r="G5" s="58"/>
      <c r="H5" s="166" t="e">
        <f>"Actuals"&amp;" "&amp;"-"&amp;" "&amp;#REF!&amp;" "&amp;"(YTD)"</f>
        <v>#REF!</v>
      </c>
      <c r="I5" s="166"/>
      <c r="J5" s="166"/>
      <c r="K5" s="166"/>
      <c r="L5" s="58"/>
      <c r="M5" s="166" t="s">
        <v>252</v>
      </c>
      <c r="N5" s="166"/>
      <c r="O5" s="166"/>
      <c r="P5" s="166"/>
      <c r="Q5" s="59"/>
      <c r="S5" s="60"/>
    </row>
    <row r="6" spans="1:19" s="56" customFormat="1" ht="15.6" x14ac:dyDescent="0.3">
      <c r="A6" s="61" t="s">
        <v>68</v>
      </c>
      <c r="B6" s="62" t="s">
        <v>69</v>
      </c>
      <c r="C6" s="92" t="s">
        <v>70</v>
      </c>
      <c r="D6" s="92" t="s">
        <v>71</v>
      </c>
      <c r="E6" s="92" t="s">
        <v>72</v>
      </c>
      <c r="F6" s="92" t="s">
        <v>73</v>
      </c>
      <c r="G6" s="58"/>
      <c r="H6" s="92" t="s">
        <v>70</v>
      </c>
      <c r="I6" s="92" t="s">
        <v>71</v>
      </c>
      <c r="J6" s="92" t="s">
        <v>72</v>
      </c>
      <c r="K6" s="92" t="s">
        <v>73</v>
      </c>
      <c r="L6" s="58"/>
      <c r="M6" s="92" t="s">
        <v>70</v>
      </c>
      <c r="N6" s="92" t="s">
        <v>71</v>
      </c>
      <c r="O6" s="92" t="s">
        <v>72</v>
      </c>
      <c r="P6" s="92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3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1992</v>
      </c>
      <c r="B18" s="13" t="s">
        <v>90</v>
      </c>
      <c r="C18" s="68">
        <v>0</v>
      </c>
      <c r="D18" s="68">
        <v>0</v>
      </c>
      <c r="E18" s="68">
        <v>0</v>
      </c>
      <c r="F18" s="68">
        <f t="shared" si="0"/>
        <v>0</v>
      </c>
      <c r="G18" s="54"/>
      <c r="H18" s="68" t="e">
        <f>SUMIFS(#REF!,#REF!,$H$1,#REF!,$A$1,#REF!,$A18)/$A$2</f>
        <v>#REF!</v>
      </c>
      <c r="I18" s="68" t="e">
        <f>SUMIFS(#REF!,#REF!,$I$1,#REF!,$A$1,#REF!,$A18,#REF!,$I$2)/$A$2</f>
        <v>#REF!</v>
      </c>
      <c r="J18" s="68" t="e">
        <f>SUMIFS(#REF!,#REF!,$I$1,#REF!,$A$1,#REF!,$A18,#REF!,$J$2)/$A$2</f>
        <v>#REF!</v>
      </c>
      <c r="K18" s="68" t="e">
        <f t="shared" si="1"/>
        <v>#REF!</v>
      </c>
      <c r="L18" s="14"/>
      <c r="M18" s="68" t="e">
        <f t="shared" si="2"/>
        <v>#REF!</v>
      </c>
      <c r="N18" s="68" t="e">
        <f t="shared" si="3"/>
        <v>#REF!</v>
      </c>
      <c r="O18" s="68" t="e">
        <f t="shared" si="4"/>
        <v>#REF!</v>
      </c>
      <c r="P18" s="68" t="e">
        <f t="shared" si="5"/>
        <v>#REF!</v>
      </c>
    </row>
    <row r="19" spans="1:16" s="15" customFormat="1" ht="19.5" hidden="1" customHeight="1" outlineLevel="1" x14ac:dyDescent="0.3">
      <c r="A19" s="9">
        <v>1103</v>
      </c>
      <c r="B19" s="10" t="s">
        <v>76</v>
      </c>
      <c r="C19" s="67">
        <v>0</v>
      </c>
      <c r="D19" s="67">
        <v>0</v>
      </c>
      <c r="E19" s="67">
        <v>0</v>
      </c>
      <c r="F19" s="67">
        <f t="shared" si="0"/>
        <v>0</v>
      </c>
      <c r="G19" s="11"/>
      <c r="H19" s="67" t="e">
        <f>SUMIFS(#REF!,#REF!,$H$1,#REF!,$A$1,#REF!,$A19)/$A$2</f>
        <v>#REF!</v>
      </c>
      <c r="I19" s="67" t="e">
        <f>SUMIFS(#REF!,#REF!,$I$1,#REF!,$A$1,#REF!,$A19,#REF!,$I$2)/$A$2</f>
        <v>#REF!</v>
      </c>
      <c r="J19" s="67" t="e">
        <f>SUMIFS(#REF!,#REF!,$I$1,#REF!,$A$1,#REF!,$A19,#REF!,$J$2)/$A$2</f>
        <v>#REF!</v>
      </c>
      <c r="K19" s="67" t="e">
        <f t="shared" si="1"/>
        <v>#REF!</v>
      </c>
      <c r="L19" s="16"/>
      <c r="M19" s="67" t="e">
        <f t="shared" si="2"/>
        <v>#REF!</v>
      </c>
      <c r="N19" s="67" t="e">
        <f t="shared" si="3"/>
        <v>#REF!</v>
      </c>
      <c r="O19" s="67" t="e">
        <f t="shared" si="4"/>
        <v>#REF!</v>
      </c>
      <c r="P19" s="67" t="e">
        <f t="shared" si="5"/>
        <v>#REF!</v>
      </c>
    </row>
    <row r="20" spans="1:16" s="15" customFormat="1" ht="19.5" hidden="1" customHeight="1" outlineLevel="1" x14ac:dyDescent="0.3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3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3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101"/>
      <c r="B26" s="102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76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76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76" t="s">
        <v>393</v>
      </c>
    </row>
    <row r="33" spans="1:1" x14ac:dyDescent="0.3">
      <c r="A33" s="93" t="s">
        <v>394</v>
      </c>
    </row>
    <row r="34" spans="1:1" x14ac:dyDescent="0.3">
      <c r="A34" s="93" t="s">
        <v>395</v>
      </c>
    </row>
    <row r="35" spans="1:1" x14ac:dyDescent="0.3">
      <c r="A35" s="93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-0.249977111117893"/>
  </sheetPr>
  <dimension ref="A1:C45"/>
  <sheetViews>
    <sheetView zoomScale="70" zoomScaleNormal="70" workbookViewId="0">
      <pane xSplit="1" ySplit="3" topLeftCell="B4" activePane="bottomRight" state="frozen"/>
      <selection activeCell="B17" sqref="B17"/>
      <selection pane="topRight" activeCell="B17" sqref="B17"/>
      <selection pane="bottomLeft" activeCell="B17" sqref="B17"/>
      <selection pane="bottomRight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21875" bestFit="1" customWidth="1"/>
  </cols>
  <sheetData>
    <row r="1" spans="1:3" ht="23.4" customHeight="1" x14ac:dyDescent="0.3">
      <c r="A1" s="78"/>
      <c r="B1" s="79"/>
    </row>
    <row r="2" spans="1:3" ht="33" customHeight="1" x14ac:dyDescent="0.3">
      <c r="A2" s="172" t="s">
        <v>468</v>
      </c>
      <c r="B2" s="173"/>
      <c r="C2" s="174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4" t="s">
        <v>423</v>
      </c>
      <c r="B4" s="80">
        <v>0.67467692711390792</v>
      </c>
      <c r="C4" s="80">
        <v>0.36020403641637128</v>
      </c>
    </row>
    <row r="5" spans="1:3" ht="18" customHeight="1" x14ac:dyDescent="0.3">
      <c r="A5" s="81" t="s">
        <v>424</v>
      </c>
      <c r="B5" s="82">
        <v>1.0006634866258364</v>
      </c>
      <c r="C5" s="82">
        <v>0.13840346036094103</v>
      </c>
    </row>
    <row r="6" spans="1:3" ht="18" customHeight="1" x14ac:dyDescent="0.3">
      <c r="A6" s="74" t="s">
        <v>425</v>
      </c>
      <c r="B6" s="83">
        <v>35.9847947822119</v>
      </c>
      <c r="C6" s="83">
        <v>0</v>
      </c>
    </row>
    <row r="7" spans="1:3" ht="18" customHeight="1" x14ac:dyDescent="0.3">
      <c r="A7" s="81" t="s">
        <v>426</v>
      </c>
      <c r="B7" s="82">
        <v>9.4875828731213883</v>
      </c>
      <c r="C7" s="82">
        <v>0</v>
      </c>
    </row>
    <row r="8" spans="1:3" ht="18" customHeight="1" x14ac:dyDescent="0.3">
      <c r="A8" s="74" t="s">
        <v>427</v>
      </c>
      <c r="B8" s="83">
        <v>2.5238418842151926</v>
      </c>
      <c r="C8" s="83">
        <v>0</v>
      </c>
    </row>
    <row r="9" spans="1:3" ht="18" customHeight="1" x14ac:dyDescent="0.3">
      <c r="A9" s="81" t="s">
        <v>428</v>
      </c>
      <c r="B9" s="82">
        <v>4.8467387618485773</v>
      </c>
      <c r="C9" s="82">
        <v>2.7272106630679986</v>
      </c>
    </row>
    <row r="10" spans="1:3" ht="18" customHeight="1" x14ac:dyDescent="0.3">
      <c r="A10" s="74" t="s">
        <v>429</v>
      </c>
      <c r="B10" s="83">
        <v>11.707860915259419</v>
      </c>
      <c r="C10" s="83">
        <v>15.021158153399934</v>
      </c>
    </row>
    <row r="11" spans="1:3" ht="18" customHeight="1" x14ac:dyDescent="0.3">
      <c r="A11" s="81" t="s">
        <v>430</v>
      </c>
      <c r="B11" s="82">
        <v>8.8674150551410182</v>
      </c>
      <c r="C11" s="82">
        <v>3.9680081775700935</v>
      </c>
    </row>
    <row r="12" spans="1:3" ht="18" customHeight="1" x14ac:dyDescent="0.3">
      <c r="A12" s="74" t="s">
        <v>431</v>
      </c>
      <c r="B12" s="83">
        <v>3.6211263837108847</v>
      </c>
      <c r="C12" s="83">
        <v>4.4510205849178215</v>
      </c>
    </row>
    <row r="13" spans="1:3" ht="18" customHeight="1" x14ac:dyDescent="0.3">
      <c r="A13" s="81" t="s">
        <v>449</v>
      </c>
      <c r="B13" s="82">
        <v>4.0824755551846739</v>
      </c>
      <c r="C13" s="82">
        <v>0</v>
      </c>
    </row>
    <row r="14" spans="1:3" ht="18" customHeight="1" x14ac:dyDescent="0.3">
      <c r="A14" s="117" t="s">
        <v>432</v>
      </c>
      <c r="B14" s="118">
        <v>8.8248014580787881</v>
      </c>
      <c r="C14" s="118">
        <v>0</v>
      </c>
    </row>
    <row r="15" spans="1:3" ht="18" customHeight="1" x14ac:dyDescent="0.3">
      <c r="A15" s="81" t="s">
        <v>433</v>
      </c>
      <c r="B15" s="82">
        <v>3.3038562778472644</v>
      </c>
      <c r="C15" s="82">
        <v>0</v>
      </c>
    </row>
    <row r="16" spans="1:3" ht="18" customHeight="1" x14ac:dyDescent="0.3">
      <c r="A16" s="117" t="s">
        <v>434</v>
      </c>
      <c r="B16" s="118">
        <v>12.516685957863896</v>
      </c>
      <c r="C16" s="118">
        <v>6.4688034764743803</v>
      </c>
    </row>
    <row r="17" spans="1:3" ht="18" customHeight="1" x14ac:dyDescent="0.3">
      <c r="A17" s="81" t="s">
        <v>253</v>
      </c>
      <c r="B17" s="82">
        <v>37.381582653165069</v>
      </c>
      <c r="C17" s="82">
        <v>6.9855266073155011</v>
      </c>
    </row>
    <row r="18" spans="1:3" ht="18" customHeight="1" x14ac:dyDescent="0.3">
      <c r="A18" s="117" t="s">
        <v>254</v>
      </c>
      <c r="B18" s="118">
        <v>20.477079969071056</v>
      </c>
      <c r="C18" s="118">
        <v>10.006901587173703</v>
      </c>
    </row>
    <row r="19" spans="1:3" ht="18" customHeight="1" x14ac:dyDescent="0.3">
      <c r="A19" s="81" t="s">
        <v>435</v>
      </c>
      <c r="B19" s="82">
        <v>4.2872626582202145</v>
      </c>
      <c r="C19" s="82">
        <v>1.255359732516919</v>
      </c>
    </row>
    <row r="20" spans="1:3" ht="18" customHeight="1" x14ac:dyDescent="0.3">
      <c r="A20" s="117" t="s">
        <v>255</v>
      </c>
      <c r="B20" s="118">
        <v>105.98082087115239</v>
      </c>
      <c r="C20" s="118">
        <v>0</v>
      </c>
    </row>
    <row r="21" spans="1:3" ht="18" customHeight="1" x14ac:dyDescent="0.3">
      <c r="A21" s="81" t="s">
        <v>441</v>
      </c>
      <c r="B21" s="82">
        <v>1.5236881559798934</v>
      </c>
      <c r="C21" s="82">
        <v>0</v>
      </c>
    </row>
    <row r="22" spans="1:3" ht="18" customHeight="1" x14ac:dyDescent="0.3">
      <c r="A22" s="74" t="s">
        <v>436</v>
      </c>
      <c r="B22" s="83">
        <v>0.92760052268564741</v>
      </c>
      <c r="C22" s="83">
        <v>2.2417464953271029</v>
      </c>
    </row>
    <row r="23" spans="1:3" ht="18" customHeight="1" x14ac:dyDescent="0.3">
      <c r="A23" s="81" t="s">
        <v>437</v>
      </c>
      <c r="B23" s="82">
        <v>3.1867163851531419</v>
      </c>
      <c r="C23" s="82">
        <v>0</v>
      </c>
    </row>
    <row r="24" spans="1:3" ht="18" customHeight="1" x14ac:dyDescent="0.3">
      <c r="A24" s="74" t="s">
        <v>438</v>
      </c>
      <c r="B24" s="83">
        <v>17.678148676957985</v>
      </c>
      <c r="C24" s="83">
        <v>0</v>
      </c>
    </row>
    <row r="25" spans="1:3" ht="18" customHeight="1" x14ac:dyDescent="0.3">
      <c r="A25" s="81" t="s">
        <v>442</v>
      </c>
      <c r="B25" s="82">
        <v>34.493981320114088</v>
      </c>
      <c r="C25" s="82">
        <v>25.165492064131485</v>
      </c>
    </row>
    <row r="26" spans="1:3" ht="18" customHeight="1" x14ac:dyDescent="0.3">
      <c r="A26" s="117" t="s">
        <v>440</v>
      </c>
      <c r="B26" s="118">
        <v>5.2702962464166667</v>
      </c>
      <c r="C26" s="118">
        <v>12.564493937318725</v>
      </c>
    </row>
    <row r="27" spans="1:3" ht="18" customHeight="1" x14ac:dyDescent="0.3">
      <c r="A27" s="81" t="s">
        <v>256</v>
      </c>
      <c r="B27" s="82">
        <v>49.526431667148216</v>
      </c>
      <c r="C27" s="82">
        <v>0</v>
      </c>
    </row>
    <row r="28" spans="1:3" ht="18" customHeight="1" x14ac:dyDescent="0.3">
      <c r="A28" s="117" t="s">
        <v>257</v>
      </c>
      <c r="B28" s="119">
        <v>0.66238759195596641</v>
      </c>
      <c r="C28" s="119">
        <v>-0.15685888656139219</v>
      </c>
    </row>
    <row r="29" spans="1:3" ht="18" customHeight="1" x14ac:dyDescent="0.3">
      <c r="A29" s="81" t="s">
        <v>444</v>
      </c>
      <c r="B29" s="120">
        <v>388.83851703624305</v>
      </c>
      <c r="C29" s="120">
        <v>91.197470089429586</v>
      </c>
    </row>
    <row r="30" spans="1:3" ht="18" customHeight="1" x14ac:dyDescent="0.3">
      <c r="A30" s="84"/>
      <c r="B30" s="85"/>
      <c r="C30" s="85"/>
    </row>
    <row r="31" spans="1:3" ht="18" customHeight="1" x14ac:dyDescent="0.3">
      <c r="A31" s="84" t="s">
        <v>439</v>
      </c>
      <c r="B31" s="85"/>
      <c r="C31" s="85"/>
    </row>
    <row r="32" spans="1:3" ht="18" customHeight="1" x14ac:dyDescent="0.3">
      <c r="A32" s="84" t="s">
        <v>445</v>
      </c>
      <c r="B32" s="115">
        <v>66.856832831758993</v>
      </c>
      <c r="C32" s="115">
        <v>48.763286637931039</v>
      </c>
    </row>
    <row r="33" spans="1:3" ht="18" customHeight="1" x14ac:dyDescent="0.3">
      <c r="A33" s="84" t="s">
        <v>446</v>
      </c>
      <c r="B33" s="116">
        <v>-109.2263252584607</v>
      </c>
      <c r="C33" s="116">
        <v>-1.1350910409281339E-3</v>
      </c>
    </row>
    <row r="34" spans="1:3" ht="18" customHeight="1" x14ac:dyDescent="0.3">
      <c r="A34" s="121" t="s">
        <v>447</v>
      </c>
      <c r="B34" s="122">
        <v>-42.369492426701726</v>
      </c>
      <c r="C34" s="122">
        <v>48.762151546890109</v>
      </c>
    </row>
    <row r="35" spans="1:3" ht="18" customHeight="1" x14ac:dyDescent="0.3">
      <c r="A35" s="153"/>
      <c r="B35" s="154"/>
      <c r="C35" s="154"/>
    </row>
    <row r="36" spans="1:3" ht="18" customHeight="1" x14ac:dyDescent="0.3">
      <c r="A36" s="153" t="s">
        <v>448</v>
      </c>
      <c r="B36" s="155">
        <v>346.46902460954129</v>
      </c>
      <c r="C36" s="155">
        <v>139.9596216363197</v>
      </c>
    </row>
    <row r="37" spans="1:3" ht="18" customHeight="1" x14ac:dyDescent="0.3">
      <c r="A37" s="153"/>
      <c r="B37" s="154"/>
      <c r="C37" s="154"/>
    </row>
    <row r="38" spans="1:3" ht="18" customHeight="1" x14ac:dyDescent="0.3">
      <c r="A38" s="153" t="s">
        <v>469</v>
      </c>
      <c r="B38" s="156">
        <v>2073139</v>
      </c>
      <c r="C38" s="156">
        <v>99296</v>
      </c>
    </row>
    <row r="39" spans="1:3" x14ac:dyDescent="0.3">
      <c r="A39" s="157"/>
      <c r="B39" s="140"/>
      <c r="C39" s="140"/>
    </row>
    <row r="40" spans="1:3" x14ac:dyDescent="0.3">
      <c r="A40" s="158" t="s">
        <v>443</v>
      </c>
      <c r="B40" s="159"/>
      <c r="C40" s="159"/>
    </row>
    <row r="41" spans="1:3" ht="28.2" customHeight="1" x14ac:dyDescent="0.3">
      <c r="A41" s="171" t="s">
        <v>450</v>
      </c>
      <c r="B41" s="171"/>
      <c r="C41" s="171"/>
    </row>
    <row r="42" spans="1:3" ht="28.8" customHeight="1" x14ac:dyDescent="0.3">
      <c r="A42" s="171" t="s">
        <v>460</v>
      </c>
      <c r="B42" s="171"/>
      <c r="C42" s="171"/>
    </row>
    <row r="43" spans="1:3" x14ac:dyDescent="0.3">
      <c r="A43" s="157"/>
      <c r="B43" s="140"/>
      <c r="C43" s="140"/>
    </row>
    <row r="44" spans="1:3" x14ac:dyDescent="0.3">
      <c r="A44" s="157"/>
      <c r="B44" s="140"/>
      <c r="C44" s="140"/>
    </row>
    <row r="45" spans="1:3" ht="27.6" customHeight="1" x14ac:dyDescent="0.3">
      <c r="A45" s="171" t="s">
        <v>459</v>
      </c>
      <c r="B45" s="171"/>
      <c r="C45" s="171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3.21875" style="2" bestFit="1" customWidth="1"/>
    <col min="16" max="16" width="14.33203125" style="2" bestFit="1" customWidth="1"/>
    <col min="17" max="27" width="13.21875" style="2" bestFit="1" customWidth="1"/>
    <col min="28" max="28" width="14.33203125" style="2" bestFit="1" customWidth="1"/>
    <col min="29" max="39" width="13.21875" style="2" bestFit="1" customWidth="1"/>
    <col min="40" max="40" width="14.33203125" style="2" bestFit="1" customWidth="1"/>
    <col min="41" max="41" width="1.6640625" style="2" customWidth="1"/>
    <col min="42" max="43" width="13.33203125" style="2" bestFit="1" customWidth="1"/>
    <col min="44" max="16384" width="8.88671875" style="2"/>
  </cols>
  <sheetData>
    <row r="1" spans="1:43" x14ac:dyDescent="0.25">
      <c r="AP1" s="94" t="e">
        <f>#REF!</f>
        <v>#REF!</v>
      </c>
    </row>
    <row r="2" spans="1:43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4" t="s">
        <v>388</v>
      </c>
      <c r="AQ3" s="94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5">
        <f>SUMIF($E$3:$AN$3,$AP$1,$E4:$AN4)</f>
        <v>0</v>
      </c>
      <c r="AQ4" s="95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5">
        <f t="shared" ref="AP5:AP68" si="0">SUMIF($E$3:$AN$3,$AP$1,$E5:$AN5)</f>
        <v>0</v>
      </c>
      <c r="AQ5" s="95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5">
        <f t="shared" si="0"/>
        <v>0</v>
      </c>
      <c r="AQ6" s="95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5">
        <f t="shared" si="0"/>
        <v>0</v>
      </c>
      <c r="AQ7" s="95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5">
        <f t="shared" si="0"/>
        <v>0</v>
      </c>
      <c r="AQ8" s="95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5">
        <f t="shared" si="0"/>
        <v>0</v>
      </c>
      <c r="AQ9" s="95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5">
        <f t="shared" si="0"/>
        <v>0</v>
      </c>
      <c r="AQ10" s="95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5">
        <f t="shared" si="0"/>
        <v>0</v>
      </c>
      <c r="AQ11" s="95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5">
        <f t="shared" si="0"/>
        <v>0</v>
      </c>
      <c r="AQ12" s="95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5">
        <f t="shared" si="0"/>
        <v>0</v>
      </c>
      <c r="AQ13" s="95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5">
        <f t="shared" si="0"/>
        <v>0</v>
      </c>
      <c r="AQ14" s="95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5">
        <f t="shared" si="0"/>
        <v>0</v>
      </c>
      <c r="AQ15" s="95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5">
        <f t="shared" si="0"/>
        <v>0</v>
      </c>
      <c r="AQ16" s="95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5">
        <f t="shared" si="0"/>
        <v>0</v>
      </c>
      <c r="AQ17" s="95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5">
        <f t="shared" si="0"/>
        <v>0</v>
      </c>
      <c r="AQ18" s="95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5">
        <f t="shared" si="0"/>
        <v>0</v>
      </c>
      <c r="AQ19" s="95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5">
        <f t="shared" si="0"/>
        <v>0</v>
      </c>
      <c r="AQ20" s="95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5">
        <f t="shared" si="0"/>
        <v>0</v>
      </c>
      <c r="AQ21" s="95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5">
        <f t="shared" si="0"/>
        <v>0</v>
      </c>
      <c r="AQ22" s="95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5">
        <f t="shared" si="0"/>
        <v>0</v>
      </c>
      <c r="AQ23" s="95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5">
        <f t="shared" si="0"/>
        <v>0</v>
      </c>
      <c r="AQ24" s="95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5">
        <f t="shared" si="0"/>
        <v>0</v>
      </c>
      <c r="AQ25" s="95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5">
        <f t="shared" si="0"/>
        <v>0</v>
      </c>
      <c r="AQ26" s="95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5">
        <f t="shared" si="0"/>
        <v>0</v>
      </c>
      <c r="AQ27" s="95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5">
        <f t="shared" si="0"/>
        <v>0</v>
      </c>
      <c r="AQ28" s="95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5">
        <f t="shared" si="0"/>
        <v>0</v>
      </c>
      <c r="AQ29" s="95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5">
        <f t="shared" si="0"/>
        <v>0</v>
      </c>
      <c r="AQ30" s="95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5">
        <f t="shared" si="0"/>
        <v>0</v>
      </c>
      <c r="AQ31" s="95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5">
        <f t="shared" si="0"/>
        <v>0</v>
      </c>
      <c r="AQ32" s="95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5">
        <f t="shared" si="0"/>
        <v>0</v>
      </c>
      <c r="AQ33" s="95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5">
        <f t="shared" si="0"/>
        <v>0</v>
      </c>
      <c r="AQ34" s="95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5">
        <f t="shared" si="0"/>
        <v>0</v>
      </c>
      <c r="AQ35" s="95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5">
        <f t="shared" si="0"/>
        <v>0</v>
      </c>
      <c r="AQ36" s="95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5">
        <f t="shared" si="0"/>
        <v>0</v>
      </c>
      <c r="AQ37" s="95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5">
        <f t="shared" si="0"/>
        <v>0</v>
      </c>
      <c r="AQ38" s="95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5">
        <f t="shared" si="0"/>
        <v>0</v>
      </c>
      <c r="AQ39" s="95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5">
        <f t="shared" si="0"/>
        <v>0</v>
      </c>
      <c r="AQ40" s="95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5">
        <f t="shared" si="0"/>
        <v>0</v>
      </c>
      <c r="AQ41" s="95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5">
        <f t="shared" si="0"/>
        <v>0</v>
      </c>
      <c r="AQ42" s="95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5">
        <f t="shared" si="0"/>
        <v>0</v>
      </c>
      <c r="AQ43" s="95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5">
        <f t="shared" si="0"/>
        <v>0</v>
      </c>
      <c r="AQ44" s="95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5">
        <f t="shared" si="0"/>
        <v>0</v>
      </c>
      <c r="AQ45" s="95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5">
        <f t="shared" si="0"/>
        <v>0</v>
      </c>
      <c r="AQ46" s="95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5">
        <f t="shared" si="0"/>
        <v>0</v>
      </c>
      <c r="AQ47" s="95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5">
        <f t="shared" si="0"/>
        <v>0</v>
      </c>
      <c r="AQ48" s="95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5">
        <f t="shared" si="0"/>
        <v>0</v>
      </c>
      <c r="AQ49" s="95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5">
        <f t="shared" si="0"/>
        <v>0</v>
      </c>
      <c r="AQ50" s="95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5">
        <f t="shared" si="0"/>
        <v>0</v>
      </c>
      <c r="AQ51" s="95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5">
        <f t="shared" si="0"/>
        <v>0</v>
      </c>
      <c r="AQ52" s="95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5">
        <f t="shared" si="0"/>
        <v>0</v>
      </c>
      <c r="AQ53" s="95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5">
        <f t="shared" si="0"/>
        <v>0</v>
      </c>
      <c r="AQ54" s="95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5">
        <f t="shared" si="0"/>
        <v>0</v>
      </c>
      <c r="AQ55" s="95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5">
        <f t="shared" si="0"/>
        <v>0</v>
      </c>
      <c r="AQ56" s="95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5">
        <f t="shared" si="0"/>
        <v>0</v>
      </c>
      <c r="AQ57" s="95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5">
        <f t="shared" si="0"/>
        <v>0</v>
      </c>
      <c r="AQ58" s="95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5">
        <f t="shared" si="0"/>
        <v>0</v>
      </c>
      <c r="AQ59" s="95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5">
        <f t="shared" si="0"/>
        <v>0</v>
      </c>
      <c r="AQ60" s="95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5">
        <f t="shared" si="0"/>
        <v>0</v>
      </c>
      <c r="AQ61" s="95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5">
        <f t="shared" si="0"/>
        <v>0</v>
      </c>
      <c r="AQ62" s="95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5">
        <f t="shared" si="0"/>
        <v>0</v>
      </c>
      <c r="AQ63" s="95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5">
        <f t="shared" si="0"/>
        <v>0</v>
      </c>
      <c r="AQ64" s="95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5">
        <f t="shared" si="0"/>
        <v>0</v>
      </c>
      <c r="AQ65" s="95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5">
        <f t="shared" si="0"/>
        <v>0</v>
      </c>
      <c r="AQ66" s="95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5">
        <f t="shared" si="0"/>
        <v>0</v>
      </c>
      <c r="AQ67" s="95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5">
        <f t="shared" si="0"/>
        <v>0</v>
      </c>
      <c r="AQ68" s="95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5">
        <f t="shared" ref="AP69:AP132" si="1">SUMIF($E$3:$AN$3,$AP$1,$E69:$AN69)</f>
        <v>0</v>
      </c>
      <c r="AQ69" s="95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5">
        <f t="shared" si="1"/>
        <v>0</v>
      </c>
      <c r="AQ70" s="95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5">
        <f t="shared" si="1"/>
        <v>0</v>
      </c>
      <c r="AQ71" s="95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5">
        <f t="shared" si="1"/>
        <v>0</v>
      </c>
      <c r="AQ72" s="95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5">
        <f t="shared" si="1"/>
        <v>0</v>
      </c>
      <c r="AQ73" s="95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5">
        <f t="shared" si="1"/>
        <v>0</v>
      </c>
      <c r="AQ74" s="95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5">
        <f t="shared" si="1"/>
        <v>0</v>
      </c>
      <c r="AQ75" s="95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5">
        <f t="shared" si="1"/>
        <v>0</v>
      </c>
      <c r="AQ76" s="95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5">
        <f t="shared" si="1"/>
        <v>0</v>
      </c>
      <c r="AQ77" s="95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5">
        <f t="shared" si="1"/>
        <v>0</v>
      </c>
      <c r="AQ78" s="95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5">
        <f t="shared" si="1"/>
        <v>0</v>
      </c>
      <c r="AQ79" s="95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5">
        <f t="shared" si="1"/>
        <v>0</v>
      </c>
      <c r="AQ80" s="95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5">
        <f t="shared" si="1"/>
        <v>0</v>
      </c>
      <c r="AQ81" s="95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5">
        <f t="shared" si="1"/>
        <v>0</v>
      </c>
      <c r="AQ82" s="95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5">
        <f t="shared" si="1"/>
        <v>0</v>
      </c>
      <c r="AQ83" s="95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5">
        <f t="shared" si="1"/>
        <v>0</v>
      </c>
      <c r="AQ84" s="95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5">
        <f t="shared" si="1"/>
        <v>0</v>
      </c>
      <c r="AQ85" s="95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5">
        <f t="shared" si="1"/>
        <v>0</v>
      </c>
      <c r="AQ86" s="95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5">
        <f t="shared" si="1"/>
        <v>0</v>
      </c>
      <c r="AQ87" s="95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5">
        <f t="shared" si="1"/>
        <v>0</v>
      </c>
      <c r="AQ88" s="95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5">
        <f t="shared" si="1"/>
        <v>0</v>
      </c>
      <c r="AQ89" s="95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5">
        <f t="shared" si="1"/>
        <v>0</v>
      </c>
      <c r="AQ90" s="95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5">
        <f t="shared" si="1"/>
        <v>0</v>
      </c>
      <c r="AQ91" s="95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5">
        <f t="shared" si="1"/>
        <v>0</v>
      </c>
      <c r="AQ92" s="95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5">
        <f t="shared" si="1"/>
        <v>0</v>
      </c>
      <c r="AQ93" s="95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5">
        <f t="shared" si="1"/>
        <v>0</v>
      </c>
      <c r="AQ94" s="95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5">
        <f t="shared" si="1"/>
        <v>0</v>
      </c>
      <c r="AQ95" s="95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5">
        <f t="shared" si="1"/>
        <v>0</v>
      </c>
      <c r="AQ96" s="95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5">
        <f t="shared" si="1"/>
        <v>0</v>
      </c>
      <c r="AQ97" s="95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5">
        <f t="shared" si="1"/>
        <v>0</v>
      </c>
      <c r="AQ98" s="95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5">
        <f t="shared" si="1"/>
        <v>0</v>
      </c>
      <c r="AQ99" s="95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5">
        <f t="shared" si="1"/>
        <v>0</v>
      </c>
      <c r="AQ100" s="95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5">
        <f t="shared" si="1"/>
        <v>0</v>
      </c>
      <c r="AQ101" s="95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5">
        <f t="shared" si="1"/>
        <v>0</v>
      </c>
      <c r="AQ102" s="95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5">
        <f t="shared" si="1"/>
        <v>0</v>
      </c>
      <c r="AQ103" s="95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5">
        <f t="shared" si="1"/>
        <v>0</v>
      </c>
      <c r="AQ104" s="95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5">
        <f t="shared" si="1"/>
        <v>0</v>
      </c>
      <c r="AQ105" s="95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5">
        <f t="shared" si="1"/>
        <v>0</v>
      </c>
      <c r="AQ106" s="95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5">
        <f t="shared" si="1"/>
        <v>0</v>
      </c>
      <c r="AQ107" s="95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5">
        <f t="shared" si="1"/>
        <v>0</v>
      </c>
      <c r="AQ108" s="95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5">
        <f t="shared" si="1"/>
        <v>0</v>
      </c>
      <c r="AQ109" s="95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5">
        <f t="shared" si="1"/>
        <v>0</v>
      </c>
      <c r="AQ110" s="95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5">
        <f t="shared" si="1"/>
        <v>0</v>
      </c>
      <c r="AQ111" s="95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5">
        <f t="shared" si="1"/>
        <v>0</v>
      </c>
      <c r="AQ112" s="95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5">
        <f t="shared" si="1"/>
        <v>0</v>
      </c>
      <c r="AQ113" s="95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5">
        <f t="shared" si="1"/>
        <v>0</v>
      </c>
      <c r="AQ114" s="95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5">
        <f t="shared" si="1"/>
        <v>0</v>
      </c>
      <c r="AQ115" s="95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5">
        <f t="shared" si="1"/>
        <v>0</v>
      </c>
      <c r="AQ116" s="95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5">
        <f t="shared" si="1"/>
        <v>0</v>
      </c>
      <c r="AQ117" s="95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5">
        <f t="shared" si="1"/>
        <v>0</v>
      </c>
      <c r="AQ118" s="95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5">
        <f t="shared" si="1"/>
        <v>0</v>
      </c>
      <c r="AQ119" s="95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5">
        <f t="shared" si="1"/>
        <v>0</v>
      </c>
      <c r="AQ120" s="95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5">
        <f t="shared" si="1"/>
        <v>0</v>
      </c>
      <c r="AQ121" s="95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5">
        <f t="shared" si="1"/>
        <v>0</v>
      </c>
      <c r="AQ122" s="95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5">
        <f t="shared" si="1"/>
        <v>0</v>
      </c>
      <c r="AQ123" s="95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5">
        <f t="shared" si="1"/>
        <v>0</v>
      </c>
      <c r="AQ124" s="95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5">
        <f t="shared" si="1"/>
        <v>0</v>
      </c>
      <c r="AQ125" s="95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5">
        <f t="shared" si="1"/>
        <v>0</v>
      </c>
      <c r="AQ126" s="95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5">
        <f t="shared" si="1"/>
        <v>0</v>
      </c>
      <c r="AQ127" s="95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5">
        <f t="shared" si="1"/>
        <v>0</v>
      </c>
      <c r="AQ128" s="95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5">
        <f t="shared" si="1"/>
        <v>0</v>
      </c>
      <c r="AQ129" s="95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5">
        <f t="shared" si="1"/>
        <v>0</v>
      </c>
      <c r="AQ130" s="95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5">
        <f t="shared" si="1"/>
        <v>0</v>
      </c>
      <c r="AQ131" s="95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5">
        <f t="shared" si="1"/>
        <v>0</v>
      </c>
      <c r="AQ132" s="95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5">
        <f t="shared" ref="AP133:AP159" si="2">SUMIF($E$3:$AN$3,$AP$1,$E133:$AN133)</f>
        <v>0</v>
      </c>
      <c r="AQ133" s="95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5">
        <f t="shared" si="2"/>
        <v>0</v>
      </c>
      <c r="AQ134" s="95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5">
        <f t="shared" si="2"/>
        <v>0</v>
      </c>
      <c r="AQ135" s="95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5">
        <f t="shared" si="2"/>
        <v>0</v>
      </c>
      <c r="AQ136" s="95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5">
        <f t="shared" si="2"/>
        <v>0</v>
      </c>
      <c r="AQ137" s="95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5">
        <f t="shared" si="2"/>
        <v>0</v>
      </c>
      <c r="AQ138" s="95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5">
        <f t="shared" si="2"/>
        <v>0</v>
      </c>
      <c r="AQ139" s="95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5">
        <f t="shared" si="2"/>
        <v>0</v>
      </c>
      <c r="AQ140" s="95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5">
        <f t="shared" si="2"/>
        <v>0</v>
      </c>
      <c r="AQ141" s="95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5">
        <f t="shared" si="2"/>
        <v>0</v>
      </c>
      <c r="AQ142" s="95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5">
        <f t="shared" si="2"/>
        <v>0</v>
      </c>
      <c r="AQ143" s="95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5">
        <f t="shared" si="2"/>
        <v>0</v>
      </c>
      <c r="AQ144" s="95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5">
        <f t="shared" si="2"/>
        <v>0</v>
      </c>
      <c r="AQ145" s="95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5">
        <f t="shared" si="2"/>
        <v>0</v>
      </c>
      <c r="AQ146" s="95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5">
        <f t="shared" si="2"/>
        <v>0</v>
      </c>
      <c r="AQ147" s="95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5">
        <f t="shared" si="2"/>
        <v>0</v>
      </c>
      <c r="AQ148" s="95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5">
        <f t="shared" si="2"/>
        <v>0</v>
      </c>
      <c r="AQ149" s="95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5">
        <f t="shared" si="2"/>
        <v>0</v>
      </c>
      <c r="AQ150" s="95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5">
        <f t="shared" si="2"/>
        <v>0</v>
      </c>
      <c r="AQ151" s="95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5">
        <f t="shared" si="2"/>
        <v>0</v>
      </c>
      <c r="AQ152" s="95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5">
        <f t="shared" si="2"/>
        <v>0</v>
      </c>
      <c r="AQ153" s="95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5">
        <f t="shared" si="2"/>
        <v>0</v>
      </c>
      <c r="AQ154" s="95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5">
        <f t="shared" si="2"/>
        <v>0</v>
      </c>
      <c r="AQ155" s="95">
        <f>SUMIF($E$2:$AN$2,"&lt;="&amp;VLOOKUP($AP$1,#REF!,6,0),$E155:$AN155)</f>
        <v>0</v>
      </c>
    </row>
    <row r="156" spans="1:43" x14ac:dyDescent="0.25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5">
        <f t="shared" si="2"/>
        <v>0</v>
      </c>
      <c r="AQ156" s="95">
        <f>SUMIF($E$2:$AN$2,"&lt;="&amp;VLOOKUP($AP$1,#REF!,6,0),$E156:$AN156)</f>
        <v>0</v>
      </c>
    </row>
    <row r="157" spans="1:43" x14ac:dyDescent="0.25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5">
        <f t="shared" si="2"/>
        <v>0</v>
      </c>
      <c r="AQ157" s="95">
        <f>SUMIF($E$2:$AN$2,"&lt;="&amp;VLOOKUP($AP$1,#REF!,6,0),$E157:$AN157)</f>
        <v>0</v>
      </c>
    </row>
    <row r="158" spans="1:43" x14ac:dyDescent="0.25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5">
        <f t="shared" si="2"/>
        <v>0</v>
      </c>
      <c r="AQ158" s="95">
        <f>SUMIF($E$2:$AN$2,"&lt;="&amp;VLOOKUP($AP$1,#REF!,6,0),$E158:$AN158)</f>
        <v>0</v>
      </c>
    </row>
    <row r="159" spans="1:43" x14ac:dyDescent="0.25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5">
        <f t="shared" si="2"/>
        <v>0</v>
      </c>
      <c r="AQ159" s="95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5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5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-0.249977111117893"/>
  </sheetPr>
  <dimension ref="A1:C45"/>
  <sheetViews>
    <sheetView zoomScale="70" zoomScaleNormal="70" workbookViewId="0">
      <pane xSplit="1" ySplit="3" topLeftCell="B19" activePane="bottomRight" state="frozen"/>
      <selection activeCell="B17" sqref="B17"/>
      <selection pane="topRight" activeCell="B17" sqref="B17"/>
      <selection pane="bottomLeft" activeCell="B17" sqref="B17"/>
      <selection pane="bottomRight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109375" bestFit="1" customWidth="1"/>
  </cols>
  <sheetData>
    <row r="1" spans="1:3" ht="23.4" customHeight="1" x14ac:dyDescent="0.3">
      <c r="A1" s="78"/>
      <c r="B1" s="79"/>
    </row>
    <row r="2" spans="1:3" ht="33" customHeight="1" x14ac:dyDescent="0.3">
      <c r="A2" s="172" t="s">
        <v>470</v>
      </c>
      <c r="B2" s="173"/>
      <c r="C2" s="174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4" t="s">
        <v>423</v>
      </c>
      <c r="B4" s="132">
        <v>0.71310471414643317</v>
      </c>
      <c r="C4" s="86">
        <v>0.48674889205632316</v>
      </c>
    </row>
    <row r="5" spans="1:3" ht="18" customHeight="1" x14ac:dyDescent="0.3">
      <c r="A5" s="81" t="s">
        <v>424</v>
      </c>
      <c r="B5" s="87">
        <v>1.1453979184589651</v>
      </c>
      <c r="C5" s="87">
        <v>0.15714362132533424</v>
      </c>
    </row>
    <row r="6" spans="1:3" ht="18" customHeight="1" x14ac:dyDescent="0.3">
      <c r="A6" s="74" t="s">
        <v>425</v>
      </c>
      <c r="B6" s="88">
        <v>37.326592073227886</v>
      </c>
      <c r="C6" s="89">
        <v>0</v>
      </c>
    </row>
    <row r="7" spans="1:3" ht="18" customHeight="1" x14ac:dyDescent="0.3">
      <c r="A7" s="81" t="s">
        <v>426</v>
      </c>
      <c r="B7" s="87">
        <v>11.146416815821336</v>
      </c>
      <c r="C7" s="87">
        <v>0</v>
      </c>
    </row>
    <row r="8" spans="1:3" ht="18" customHeight="1" x14ac:dyDescent="0.3">
      <c r="A8" s="74" t="s">
        <v>427</v>
      </c>
      <c r="B8" s="88">
        <v>2.6850223997727327</v>
      </c>
      <c r="C8" s="89">
        <v>0</v>
      </c>
    </row>
    <row r="9" spans="1:3" ht="18" customHeight="1" x14ac:dyDescent="0.3">
      <c r="A9" s="81" t="s">
        <v>428</v>
      </c>
      <c r="B9" s="87">
        <v>5.7499580412913378</v>
      </c>
      <c r="C9" s="87">
        <v>3.0459061100258324</v>
      </c>
    </row>
    <row r="10" spans="1:3" ht="18" customHeight="1" x14ac:dyDescent="0.3">
      <c r="A10" s="74" t="s">
        <v>429</v>
      </c>
      <c r="B10" s="88">
        <v>15.074538818166795</v>
      </c>
      <c r="C10" s="89">
        <v>21.17522871546246</v>
      </c>
    </row>
    <row r="11" spans="1:3" ht="18" customHeight="1" x14ac:dyDescent="0.3">
      <c r="A11" s="81" t="s">
        <v>430</v>
      </c>
      <c r="B11" s="87">
        <v>10.477394300418169</v>
      </c>
      <c r="C11" s="87">
        <v>4.7768009628699213</v>
      </c>
    </row>
    <row r="12" spans="1:3" ht="18" customHeight="1" x14ac:dyDescent="0.3">
      <c r="A12" s="74" t="s">
        <v>431</v>
      </c>
      <c r="B12" s="88">
        <v>4.1200067590657961</v>
      </c>
      <c r="C12" s="89">
        <v>5.0124223085178778</v>
      </c>
    </row>
    <row r="13" spans="1:3" ht="18" customHeight="1" x14ac:dyDescent="0.3">
      <c r="A13" s="81" t="s">
        <v>449</v>
      </c>
      <c r="B13" s="87">
        <v>4.1470704289180436</v>
      </c>
      <c r="C13" s="87">
        <v>0</v>
      </c>
    </row>
    <row r="14" spans="1:3" ht="18" customHeight="1" x14ac:dyDescent="0.3">
      <c r="A14" s="117" t="s">
        <v>432</v>
      </c>
      <c r="B14" s="88">
        <v>9.7638638665850284</v>
      </c>
      <c r="C14" s="88">
        <v>1.0728720540886421E-2</v>
      </c>
    </row>
    <row r="15" spans="1:3" ht="18" customHeight="1" x14ac:dyDescent="0.3">
      <c r="A15" s="81" t="s">
        <v>433</v>
      </c>
      <c r="B15" s="87">
        <v>3.630503678432734</v>
      </c>
      <c r="C15" s="87">
        <v>0</v>
      </c>
    </row>
    <row r="16" spans="1:3" ht="18" customHeight="1" x14ac:dyDescent="0.3">
      <c r="A16" s="117" t="s">
        <v>434</v>
      </c>
      <c r="B16" s="88">
        <v>14.747889060169374</v>
      </c>
      <c r="C16" s="88">
        <v>7.1075036141478227</v>
      </c>
    </row>
    <row r="17" spans="1:3" ht="18" customHeight="1" x14ac:dyDescent="0.3">
      <c r="A17" s="81" t="s">
        <v>253</v>
      </c>
      <c r="B17" s="87">
        <v>43.861620874546141</v>
      </c>
      <c r="C17" s="87">
        <v>12.540251179041666</v>
      </c>
    </row>
    <row r="18" spans="1:3" ht="18" customHeight="1" x14ac:dyDescent="0.3">
      <c r="A18" s="117" t="s">
        <v>254</v>
      </c>
      <c r="B18" s="88">
        <v>24.672411767377337</v>
      </c>
      <c r="C18" s="88">
        <v>14.147368595679273</v>
      </c>
    </row>
    <row r="19" spans="1:3" ht="18" customHeight="1" x14ac:dyDescent="0.3">
      <c r="A19" s="81" t="s">
        <v>435</v>
      </c>
      <c r="B19" s="87">
        <v>5.130197848823034</v>
      </c>
      <c r="C19" s="87">
        <v>1.6653441311994908</v>
      </c>
    </row>
    <row r="20" spans="1:3" ht="18" customHeight="1" x14ac:dyDescent="0.3">
      <c r="A20" s="117" t="s">
        <v>255</v>
      </c>
      <c r="B20" s="88">
        <v>106.38063259509154</v>
      </c>
      <c r="C20" s="88">
        <v>0</v>
      </c>
    </row>
    <row r="21" spans="1:3" ht="18" customHeight="1" x14ac:dyDescent="0.3">
      <c r="A21" s="81" t="s">
        <v>441</v>
      </c>
      <c r="B21" s="87">
        <v>2.525868006090084</v>
      </c>
      <c r="C21" s="87">
        <v>0</v>
      </c>
    </row>
    <row r="22" spans="1:3" ht="18" customHeight="1" x14ac:dyDescent="0.3">
      <c r="A22" s="74" t="s">
        <v>436</v>
      </c>
      <c r="B22" s="88">
        <v>1.0636464749305816</v>
      </c>
      <c r="C22" s="89">
        <v>2.6898872250454517</v>
      </c>
    </row>
    <row r="23" spans="1:3" ht="18" customHeight="1" x14ac:dyDescent="0.3">
      <c r="A23" s="81" t="s">
        <v>437</v>
      </c>
      <c r="B23" s="87">
        <v>3.3039913370582008</v>
      </c>
      <c r="C23" s="87">
        <v>0</v>
      </c>
    </row>
    <row r="24" spans="1:3" ht="18" customHeight="1" x14ac:dyDescent="0.3">
      <c r="A24" s="74" t="s">
        <v>438</v>
      </c>
      <c r="B24" s="88">
        <v>20.123586416355231</v>
      </c>
      <c r="C24" s="89">
        <v>0</v>
      </c>
    </row>
    <row r="25" spans="1:3" ht="18" customHeight="1" x14ac:dyDescent="0.3">
      <c r="A25" s="81" t="s">
        <v>442</v>
      </c>
      <c r="B25" s="87">
        <v>41.648537508547477</v>
      </c>
      <c r="C25" s="87">
        <v>29.19880328540426</v>
      </c>
    </row>
    <row r="26" spans="1:3" ht="18" customHeight="1" x14ac:dyDescent="0.3">
      <c r="A26" s="117" t="s">
        <v>440</v>
      </c>
      <c r="B26" s="88">
        <v>6.3209222589870446</v>
      </c>
      <c r="C26" s="88">
        <v>15.819849813960261</v>
      </c>
    </row>
    <row r="27" spans="1:3" ht="18" customHeight="1" x14ac:dyDescent="0.3">
      <c r="A27" s="81" t="s">
        <v>256</v>
      </c>
      <c r="B27" s="87">
        <v>54.193637556249058</v>
      </c>
      <c r="C27" s="87">
        <v>0</v>
      </c>
    </row>
    <row r="28" spans="1:3" ht="18" customHeight="1" x14ac:dyDescent="0.3">
      <c r="A28" s="117" t="s">
        <v>257</v>
      </c>
      <c r="B28" s="123">
        <v>1.324818502093104</v>
      </c>
      <c r="C28" s="123">
        <v>6.1957564656850636E-2</v>
      </c>
    </row>
    <row r="29" spans="1:3" ht="18" customHeight="1" x14ac:dyDescent="0.3">
      <c r="A29" s="81" t="s">
        <v>444</v>
      </c>
      <c r="B29" s="120">
        <v>431.27763002062341</v>
      </c>
      <c r="C29" s="120">
        <v>117.89594473993373</v>
      </c>
    </row>
    <row r="30" spans="1:3" ht="18" customHeight="1" x14ac:dyDescent="0.3">
      <c r="A30" s="153"/>
      <c r="B30" s="160"/>
      <c r="C30" s="160"/>
    </row>
    <row r="31" spans="1:3" ht="18" customHeight="1" x14ac:dyDescent="0.3">
      <c r="A31" s="153" t="s">
        <v>439</v>
      </c>
      <c r="B31" s="160"/>
      <c r="C31" s="160"/>
    </row>
    <row r="32" spans="1:3" ht="18" customHeight="1" x14ac:dyDescent="0.3">
      <c r="A32" s="153" t="s">
        <v>445</v>
      </c>
      <c r="B32" s="161">
        <v>79.591513104728634</v>
      </c>
      <c r="C32" s="161">
        <v>58.69493335409846</v>
      </c>
    </row>
    <row r="33" spans="1:3" ht="18" customHeight="1" x14ac:dyDescent="0.3">
      <c r="A33" s="153" t="s">
        <v>446</v>
      </c>
      <c r="B33" s="162">
        <v>-53.001093259969736</v>
      </c>
      <c r="C33" s="162">
        <v>-0.15691499050333993</v>
      </c>
    </row>
    <row r="34" spans="1:3" ht="18" customHeight="1" x14ac:dyDescent="0.3">
      <c r="A34" s="121" t="s">
        <v>447</v>
      </c>
      <c r="B34" s="122">
        <v>26.590419844758902</v>
      </c>
      <c r="C34" s="122">
        <v>58.538018363595121</v>
      </c>
    </row>
    <row r="35" spans="1:3" ht="18" customHeight="1" x14ac:dyDescent="0.3">
      <c r="A35" s="153"/>
      <c r="B35" s="163"/>
      <c r="C35" s="163"/>
    </row>
    <row r="36" spans="1:3" ht="18" customHeight="1" x14ac:dyDescent="0.3">
      <c r="A36" s="153" t="s">
        <v>448</v>
      </c>
      <c r="B36" s="155">
        <v>457.86804986538232</v>
      </c>
      <c r="C36" s="155">
        <v>176.43396310352884</v>
      </c>
    </row>
    <row r="37" spans="1:3" ht="18" customHeight="1" x14ac:dyDescent="0.3">
      <c r="A37" s="153"/>
      <c r="B37" s="163"/>
      <c r="C37" s="163"/>
    </row>
    <row r="38" spans="1:3" ht="18" customHeight="1" x14ac:dyDescent="0.3">
      <c r="A38" s="153" t="s">
        <v>471</v>
      </c>
      <c r="B38" s="156">
        <v>6209438</v>
      </c>
      <c r="C38" s="156">
        <v>295367</v>
      </c>
    </row>
    <row r="39" spans="1:3" x14ac:dyDescent="0.3">
      <c r="A39" s="157"/>
      <c r="B39" s="140"/>
      <c r="C39" s="140"/>
    </row>
    <row r="40" spans="1:3" x14ac:dyDescent="0.3">
      <c r="A40" s="158" t="s">
        <v>261</v>
      </c>
      <c r="B40" s="159"/>
      <c r="C40" s="159"/>
    </row>
    <row r="41" spans="1:3" ht="28.2" customHeight="1" x14ac:dyDescent="0.3">
      <c r="A41" s="171" t="s">
        <v>451</v>
      </c>
      <c r="B41" s="171"/>
      <c r="C41" s="171"/>
    </row>
    <row r="42" spans="1:3" ht="28.8" customHeight="1" x14ac:dyDescent="0.3">
      <c r="A42" s="171" t="s">
        <v>460</v>
      </c>
      <c r="B42" s="171"/>
      <c r="C42" s="171"/>
    </row>
    <row r="43" spans="1:3" x14ac:dyDescent="0.3">
      <c r="A43" s="157"/>
      <c r="B43" s="140"/>
      <c r="C43" s="140"/>
    </row>
    <row r="44" spans="1:3" x14ac:dyDescent="0.3">
      <c r="A44" s="157"/>
      <c r="B44" s="140"/>
      <c r="C44" s="140"/>
    </row>
    <row r="45" spans="1:3" ht="27.6" customHeight="1" x14ac:dyDescent="0.3">
      <c r="A45" s="171" t="s">
        <v>459</v>
      </c>
      <c r="B45" s="171"/>
      <c r="C45" s="171"/>
    </row>
  </sheetData>
  <mergeCells count="4">
    <mergeCell ref="A2:C2"/>
    <mergeCell ref="A41:C41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-0.249977111117893"/>
  </sheetPr>
  <dimension ref="A1:T110"/>
  <sheetViews>
    <sheetView view="pageBreakPreview" zoomScale="70" zoomScaleNormal="70" zoomScaleSheetLayoutView="70" workbookViewId="0">
      <pane xSplit="1" ySplit="3" topLeftCell="B4" activePane="bottomRight" state="frozen"/>
      <selection activeCell="B17" sqref="B17"/>
      <selection pane="topRight" activeCell="B17" sqref="B17"/>
      <selection pane="bottomLeft" activeCell="B17" sqref="B17"/>
      <selection pane="bottomRight" sqref="A1:B1"/>
    </sheetView>
  </sheetViews>
  <sheetFormatPr defaultRowHeight="14.4" x14ac:dyDescent="0.3"/>
  <cols>
    <col min="1" max="1" width="21.77734375" customWidth="1"/>
    <col min="2" max="7" width="14.77734375" customWidth="1"/>
    <col min="8" max="8" width="15.88671875" customWidth="1"/>
    <col min="9" max="20" width="14.77734375" customWidth="1"/>
    <col min="21" max="16384" width="8.88671875" style="15"/>
  </cols>
  <sheetData>
    <row r="1" spans="1:20" ht="31.2" x14ac:dyDescent="0.3">
      <c r="A1" s="176"/>
      <c r="B1" s="177"/>
    </row>
    <row r="2" spans="1:20" s="114" customFormat="1" ht="24" customHeight="1" x14ac:dyDescent="0.45">
      <c r="A2" s="175" t="s">
        <v>457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s="70" customFormat="1" ht="76.8" customHeight="1" x14ac:dyDescent="0.3">
      <c r="A3" s="103" t="s">
        <v>374</v>
      </c>
      <c r="B3" s="103" t="s">
        <v>375</v>
      </c>
      <c r="C3" s="103" t="s">
        <v>376</v>
      </c>
      <c r="D3" s="103" t="s">
        <v>377</v>
      </c>
      <c r="E3" s="103" t="s">
        <v>378</v>
      </c>
      <c r="F3" s="103" t="s">
        <v>379</v>
      </c>
      <c r="G3" s="103" t="s">
        <v>452</v>
      </c>
      <c r="H3" s="103" t="s">
        <v>380</v>
      </c>
      <c r="I3" s="103" t="s">
        <v>381</v>
      </c>
      <c r="J3" s="103" t="s">
        <v>382</v>
      </c>
      <c r="K3" s="103" t="s">
        <v>262</v>
      </c>
      <c r="L3" s="103" t="s">
        <v>263</v>
      </c>
      <c r="M3" s="103" t="s">
        <v>264</v>
      </c>
      <c r="N3" s="103" t="s">
        <v>265</v>
      </c>
      <c r="O3" s="103" t="s">
        <v>266</v>
      </c>
      <c r="P3" s="103" t="s">
        <v>383</v>
      </c>
      <c r="Q3" s="103" t="s">
        <v>384</v>
      </c>
      <c r="R3" s="103" t="s">
        <v>453</v>
      </c>
      <c r="S3" s="103" t="s">
        <v>385</v>
      </c>
      <c r="T3" s="103" t="s">
        <v>65</v>
      </c>
    </row>
    <row r="4" spans="1:20" s="73" customFormat="1" ht="18" customHeight="1" x14ac:dyDescent="0.35">
      <c r="A4" s="111" t="s">
        <v>267</v>
      </c>
      <c r="B4" s="104">
        <v>2098</v>
      </c>
      <c r="C4" s="104">
        <v>21</v>
      </c>
      <c r="D4" s="104">
        <v>4707</v>
      </c>
      <c r="E4" s="104">
        <v>8995</v>
      </c>
      <c r="F4" s="104">
        <v>2786</v>
      </c>
      <c r="G4" s="104">
        <v>71</v>
      </c>
      <c r="H4" s="104">
        <v>393</v>
      </c>
      <c r="I4" s="104">
        <v>4228</v>
      </c>
      <c r="J4" s="104">
        <v>7477</v>
      </c>
      <c r="K4" s="104">
        <v>2683</v>
      </c>
      <c r="L4" s="104">
        <v>135</v>
      </c>
      <c r="M4" s="104">
        <v>773</v>
      </c>
      <c r="N4" s="104">
        <v>520</v>
      </c>
      <c r="O4" s="104">
        <v>17</v>
      </c>
      <c r="P4" s="104"/>
      <c r="Q4" s="104">
        <v>217</v>
      </c>
      <c r="R4" s="104"/>
      <c r="S4" s="105">
        <v>35121</v>
      </c>
      <c r="T4" s="105">
        <v>1810</v>
      </c>
    </row>
    <row r="5" spans="1:20" s="73" customFormat="1" ht="18" customHeight="1" x14ac:dyDescent="0.35">
      <c r="A5" s="112" t="s">
        <v>268</v>
      </c>
      <c r="B5" s="106">
        <v>474</v>
      </c>
      <c r="C5" s="106">
        <v>4</v>
      </c>
      <c r="D5" s="106">
        <v>927</v>
      </c>
      <c r="E5" s="106">
        <v>1630</v>
      </c>
      <c r="F5" s="106">
        <v>687</v>
      </c>
      <c r="G5" s="106">
        <v>21</v>
      </c>
      <c r="H5" s="106">
        <v>86</v>
      </c>
      <c r="I5" s="106">
        <v>1005</v>
      </c>
      <c r="J5" s="106">
        <v>1454</v>
      </c>
      <c r="K5" s="106">
        <v>612</v>
      </c>
      <c r="L5" s="106">
        <v>33</v>
      </c>
      <c r="M5" s="106">
        <v>235</v>
      </c>
      <c r="N5" s="106">
        <v>135</v>
      </c>
      <c r="O5" s="106"/>
      <c r="P5" s="106"/>
      <c r="Q5" s="106">
        <v>11</v>
      </c>
      <c r="R5" s="106"/>
      <c r="S5" s="107">
        <v>7314</v>
      </c>
      <c r="T5" s="107">
        <v>456</v>
      </c>
    </row>
    <row r="6" spans="1:20" s="73" customFormat="1" ht="18" customHeight="1" x14ac:dyDescent="0.35">
      <c r="A6" s="111" t="s">
        <v>269</v>
      </c>
      <c r="B6" s="104">
        <v>214</v>
      </c>
      <c r="C6" s="104"/>
      <c r="D6" s="104">
        <v>378</v>
      </c>
      <c r="E6" s="104">
        <v>483</v>
      </c>
      <c r="F6" s="104">
        <v>181</v>
      </c>
      <c r="G6" s="104">
        <v>14</v>
      </c>
      <c r="H6" s="104">
        <v>32</v>
      </c>
      <c r="I6" s="104">
        <v>310</v>
      </c>
      <c r="J6" s="104">
        <v>573</v>
      </c>
      <c r="K6" s="104">
        <v>173</v>
      </c>
      <c r="L6" s="104">
        <v>24</v>
      </c>
      <c r="M6" s="104">
        <v>116</v>
      </c>
      <c r="N6" s="104">
        <v>44</v>
      </c>
      <c r="O6" s="104">
        <v>1</v>
      </c>
      <c r="P6" s="104"/>
      <c r="Q6" s="104">
        <v>4</v>
      </c>
      <c r="R6" s="104"/>
      <c r="S6" s="105">
        <v>2547</v>
      </c>
      <c r="T6" s="105">
        <v>146</v>
      </c>
    </row>
    <row r="7" spans="1:20" s="73" customFormat="1" ht="18" customHeight="1" x14ac:dyDescent="0.35">
      <c r="A7" s="112" t="s">
        <v>270</v>
      </c>
      <c r="B7" s="106">
        <v>575</v>
      </c>
      <c r="C7" s="106">
        <v>7</v>
      </c>
      <c r="D7" s="106">
        <v>1340</v>
      </c>
      <c r="E7" s="106">
        <v>1844</v>
      </c>
      <c r="F7" s="106">
        <v>644</v>
      </c>
      <c r="G7" s="106">
        <v>6</v>
      </c>
      <c r="H7" s="106">
        <v>87</v>
      </c>
      <c r="I7" s="106">
        <v>1044</v>
      </c>
      <c r="J7" s="106">
        <v>1261</v>
      </c>
      <c r="K7" s="106">
        <v>366</v>
      </c>
      <c r="L7" s="106">
        <v>28</v>
      </c>
      <c r="M7" s="106">
        <v>338</v>
      </c>
      <c r="N7" s="106">
        <v>138</v>
      </c>
      <c r="O7" s="106"/>
      <c r="P7" s="106"/>
      <c r="Q7" s="106">
        <v>2</v>
      </c>
      <c r="R7" s="106"/>
      <c r="S7" s="107">
        <v>7680</v>
      </c>
      <c r="T7" s="107">
        <v>208</v>
      </c>
    </row>
    <row r="8" spans="1:20" s="73" customFormat="1" ht="18" customHeight="1" x14ac:dyDescent="0.35">
      <c r="A8" s="111" t="s">
        <v>271</v>
      </c>
      <c r="B8" s="104">
        <v>633</v>
      </c>
      <c r="C8" s="104">
        <v>5</v>
      </c>
      <c r="D8" s="104">
        <v>932</v>
      </c>
      <c r="E8" s="104">
        <v>958</v>
      </c>
      <c r="F8" s="104">
        <v>420</v>
      </c>
      <c r="G8" s="104">
        <v>34</v>
      </c>
      <c r="H8" s="104">
        <v>54</v>
      </c>
      <c r="I8" s="104">
        <v>708</v>
      </c>
      <c r="J8" s="104">
        <v>1056</v>
      </c>
      <c r="K8" s="104">
        <v>452</v>
      </c>
      <c r="L8" s="104">
        <v>61</v>
      </c>
      <c r="M8" s="104">
        <v>254</v>
      </c>
      <c r="N8" s="104">
        <v>107</v>
      </c>
      <c r="O8" s="104">
        <v>2</v>
      </c>
      <c r="P8" s="104"/>
      <c r="Q8" s="104">
        <v>10</v>
      </c>
      <c r="R8" s="104"/>
      <c r="S8" s="105">
        <v>5686</v>
      </c>
      <c r="T8" s="105">
        <v>347</v>
      </c>
    </row>
    <row r="9" spans="1:20" s="73" customFormat="1" ht="18" customHeight="1" x14ac:dyDescent="0.35">
      <c r="A9" s="112" t="s">
        <v>272</v>
      </c>
      <c r="B9" s="106">
        <v>371</v>
      </c>
      <c r="C9" s="106">
        <v>3</v>
      </c>
      <c r="D9" s="106">
        <v>483</v>
      </c>
      <c r="E9" s="106">
        <v>575</v>
      </c>
      <c r="F9" s="106">
        <v>202</v>
      </c>
      <c r="G9" s="106">
        <v>9</v>
      </c>
      <c r="H9" s="106">
        <v>33</v>
      </c>
      <c r="I9" s="106">
        <v>179</v>
      </c>
      <c r="J9" s="106">
        <v>696</v>
      </c>
      <c r="K9" s="106">
        <v>255</v>
      </c>
      <c r="L9" s="106">
        <v>24</v>
      </c>
      <c r="M9" s="106">
        <v>118</v>
      </c>
      <c r="N9" s="106">
        <v>58</v>
      </c>
      <c r="O9" s="106"/>
      <c r="P9" s="106"/>
      <c r="Q9" s="106">
        <v>3</v>
      </c>
      <c r="R9" s="106"/>
      <c r="S9" s="107">
        <v>3009</v>
      </c>
      <c r="T9" s="107">
        <v>236</v>
      </c>
    </row>
    <row r="10" spans="1:20" s="73" customFormat="1" ht="18" customHeight="1" x14ac:dyDescent="0.35">
      <c r="A10" s="111" t="s">
        <v>273</v>
      </c>
      <c r="B10" s="104">
        <v>979</v>
      </c>
      <c r="C10" s="104">
        <v>8</v>
      </c>
      <c r="D10" s="104">
        <v>2255</v>
      </c>
      <c r="E10" s="104">
        <v>2733</v>
      </c>
      <c r="F10" s="104">
        <v>1087</v>
      </c>
      <c r="G10" s="104">
        <v>38</v>
      </c>
      <c r="H10" s="104">
        <v>106</v>
      </c>
      <c r="I10" s="104">
        <v>1222</v>
      </c>
      <c r="J10" s="104">
        <v>2298</v>
      </c>
      <c r="K10" s="104">
        <v>666</v>
      </c>
      <c r="L10" s="104">
        <v>58</v>
      </c>
      <c r="M10" s="104">
        <v>323</v>
      </c>
      <c r="N10" s="104">
        <v>152</v>
      </c>
      <c r="O10" s="104">
        <v>8</v>
      </c>
      <c r="P10" s="104"/>
      <c r="Q10" s="104">
        <v>12</v>
      </c>
      <c r="R10" s="104"/>
      <c r="S10" s="105">
        <v>11945</v>
      </c>
      <c r="T10" s="105">
        <v>519</v>
      </c>
    </row>
    <row r="11" spans="1:20" s="73" customFormat="1" ht="18" customHeight="1" x14ac:dyDescent="0.35">
      <c r="A11" s="112" t="s">
        <v>274</v>
      </c>
      <c r="B11" s="106">
        <v>655</v>
      </c>
      <c r="C11" s="106">
        <v>9</v>
      </c>
      <c r="D11" s="106">
        <v>1242</v>
      </c>
      <c r="E11" s="106">
        <v>1172</v>
      </c>
      <c r="F11" s="106">
        <v>398</v>
      </c>
      <c r="G11" s="106">
        <v>7</v>
      </c>
      <c r="H11" s="106">
        <v>54</v>
      </c>
      <c r="I11" s="106">
        <v>710</v>
      </c>
      <c r="J11" s="106">
        <v>857</v>
      </c>
      <c r="K11" s="106">
        <v>265</v>
      </c>
      <c r="L11" s="106">
        <v>54</v>
      </c>
      <c r="M11" s="106">
        <v>251</v>
      </c>
      <c r="N11" s="106">
        <v>117</v>
      </c>
      <c r="O11" s="106">
        <v>1</v>
      </c>
      <c r="P11" s="106"/>
      <c r="Q11" s="106">
        <v>6</v>
      </c>
      <c r="R11" s="106"/>
      <c r="S11" s="107">
        <v>5798</v>
      </c>
      <c r="T11" s="107">
        <v>182</v>
      </c>
    </row>
    <row r="12" spans="1:20" s="73" customFormat="1" ht="18" customHeight="1" x14ac:dyDescent="0.35">
      <c r="A12" s="111" t="s">
        <v>275</v>
      </c>
      <c r="B12" s="104">
        <v>830</v>
      </c>
      <c r="C12" s="104">
        <v>8</v>
      </c>
      <c r="D12" s="104">
        <v>1777</v>
      </c>
      <c r="E12" s="104">
        <v>2218</v>
      </c>
      <c r="F12" s="104">
        <v>795</v>
      </c>
      <c r="G12" s="104">
        <v>6</v>
      </c>
      <c r="H12" s="104">
        <v>103</v>
      </c>
      <c r="I12" s="104">
        <v>1187</v>
      </c>
      <c r="J12" s="104">
        <v>1631</v>
      </c>
      <c r="K12" s="104">
        <v>579</v>
      </c>
      <c r="L12" s="104">
        <v>59</v>
      </c>
      <c r="M12" s="104">
        <v>282</v>
      </c>
      <c r="N12" s="104">
        <v>137</v>
      </c>
      <c r="O12" s="104">
        <v>1</v>
      </c>
      <c r="P12" s="104"/>
      <c r="Q12" s="104">
        <v>4</v>
      </c>
      <c r="R12" s="104"/>
      <c r="S12" s="105">
        <v>9617</v>
      </c>
      <c r="T12" s="105">
        <v>402</v>
      </c>
    </row>
    <row r="13" spans="1:20" s="73" customFormat="1" ht="18" customHeight="1" x14ac:dyDescent="0.35">
      <c r="A13" s="112" t="s">
        <v>276</v>
      </c>
      <c r="B13" s="106">
        <v>1259</v>
      </c>
      <c r="C13" s="106">
        <v>22</v>
      </c>
      <c r="D13" s="106">
        <v>3243</v>
      </c>
      <c r="E13" s="106">
        <v>5505</v>
      </c>
      <c r="F13" s="106">
        <v>2332</v>
      </c>
      <c r="G13" s="106">
        <v>67</v>
      </c>
      <c r="H13" s="106">
        <v>207</v>
      </c>
      <c r="I13" s="106">
        <v>3550</v>
      </c>
      <c r="J13" s="106">
        <v>4330</v>
      </c>
      <c r="K13" s="106">
        <v>1459</v>
      </c>
      <c r="L13" s="106">
        <v>90</v>
      </c>
      <c r="M13" s="106">
        <v>487</v>
      </c>
      <c r="N13" s="106">
        <v>281</v>
      </c>
      <c r="O13" s="106">
        <v>5</v>
      </c>
      <c r="P13" s="106"/>
      <c r="Q13" s="106">
        <v>49</v>
      </c>
      <c r="R13" s="106"/>
      <c r="S13" s="107">
        <v>22886</v>
      </c>
      <c r="T13" s="107">
        <v>991</v>
      </c>
    </row>
    <row r="14" spans="1:20" s="73" customFormat="1" ht="18" customHeight="1" x14ac:dyDescent="0.35">
      <c r="A14" s="111" t="s">
        <v>277</v>
      </c>
      <c r="B14" s="104">
        <v>3338</v>
      </c>
      <c r="C14" s="104">
        <v>37</v>
      </c>
      <c r="D14" s="104">
        <v>7744</v>
      </c>
      <c r="E14" s="104">
        <v>7775</v>
      </c>
      <c r="F14" s="104">
        <v>3050</v>
      </c>
      <c r="G14" s="104">
        <v>218</v>
      </c>
      <c r="H14" s="104">
        <v>490</v>
      </c>
      <c r="I14" s="104">
        <v>5569</v>
      </c>
      <c r="J14" s="104">
        <v>9002</v>
      </c>
      <c r="K14" s="104">
        <v>3847</v>
      </c>
      <c r="L14" s="104">
        <v>252</v>
      </c>
      <c r="M14" s="104">
        <v>1136</v>
      </c>
      <c r="N14" s="104">
        <v>626</v>
      </c>
      <c r="O14" s="104">
        <v>29</v>
      </c>
      <c r="P14" s="104">
        <v>10</v>
      </c>
      <c r="Q14" s="104">
        <v>612</v>
      </c>
      <c r="R14" s="104"/>
      <c r="S14" s="105">
        <v>43735</v>
      </c>
      <c r="T14" s="105">
        <v>2641</v>
      </c>
    </row>
    <row r="15" spans="1:20" s="73" customFormat="1" ht="18" customHeight="1" x14ac:dyDescent="0.35">
      <c r="A15" s="112" t="s">
        <v>278</v>
      </c>
      <c r="B15" s="106">
        <v>1276</v>
      </c>
      <c r="C15" s="106">
        <v>14</v>
      </c>
      <c r="D15" s="106">
        <v>2868</v>
      </c>
      <c r="E15" s="106">
        <v>4786</v>
      </c>
      <c r="F15" s="106">
        <v>1664</v>
      </c>
      <c r="G15" s="106">
        <v>132</v>
      </c>
      <c r="H15" s="106">
        <v>241</v>
      </c>
      <c r="I15" s="106">
        <v>3075</v>
      </c>
      <c r="J15" s="106">
        <v>3925</v>
      </c>
      <c r="K15" s="106">
        <v>1473</v>
      </c>
      <c r="L15" s="106">
        <v>115</v>
      </c>
      <c r="M15" s="106">
        <v>591</v>
      </c>
      <c r="N15" s="106">
        <v>353</v>
      </c>
      <c r="O15" s="106"/>
      <c r="P15" s="106"/>
      <c r="Q15" s="106">
        <v>70</v>
      </c>
      <c r="R15" s="106"/>
      <c r="S15" s="107">
        <v>20583</v>
      </c>
      <c r="T15" s="107">
        <v>1095</v>
      </c>
    </row>
    <row r="16" spans="1:20" s="73" customFormat="1" ht="18" customHeight="1" x14ac:dyDescent="0.35">
      <c r="A16" s="111" t="s">
        <v>279</v>
      </c>
      <c r="B16" s="104">
        <v>1698</v>
      </c>
      <c r="C16" s="104">
        <v>21</v>
      </c>
      <c r="D16" s="104">
        <v>4028</v>
      </c>
      <c r="E16" s="104">
        <v>8249</v>
      </c>
      <c r="F16" s="104">
        <v>2842</v>
      </c>
      <c r="G16" s="104">
        <v>59</v>
      </c>
      <c r="H16" s="104">
        <v>359</v>
      </c>
      <c r="I16" s="104">
        <v>5510</v>
      </c>
      <c r="J16" s="104">
        <v>8680</v>
      </c>
      <c r="K16" s="104">
        <v>3411</v>
      </c>
      <c r="L16" s="104">
        <v>112</v>
      </c>
      <c r="M16" s="104">
        <v>649</v>
      </c>
      <c r="N16" s="104">
        <v>365</v>
      </c>
      <c r="O16" s="104">
        <v>11</v>
      </c>
      <c r="P16" s="104">
        <v>1</v>
      </c>
      <c r="Q16" s="104">
        <v>393</v>
      </c>
      <c r="R16" s="104"/>
      <c r="S16" s="105">
        <v>36388</v>
      </c>
      <c r="T16" s="105">
        <v>2427</v>
      </c>
    </row>
    <row r="17" spans="1:20" s="73" customFormat="1" ht="18" customHeight="1" x14ac:dyDescent="0.35">
      <c r="A17" s="112" t="s">
        <v>280</v>
      </c>
      <c r="B17" s="106">
        <v>1242</v>
      </c>
      <c r="C17" s="106">
        <v>15</v>
      </c>
      <c r="D17" s="106">
        <v>2755</v>
      </c>
      <c r="E17" s="106">
        <v>4861</v>
      </c>
      <c r="F17" s="106">
        <v>2007</v>
      </c>
      <c r="G17" s="106">
        <v>80</v>
      </c>
      <c r="H17" s="106">
        <v>208</v>
      </c>
      <c r="I17" s="106">
        <v>2921</v>
      </c>
      <c r="J17" s="106">
        <v>3536</v>
      </c>
      <c r="K17" s="106">
        <v>1404</v>
      </c>
      <c r="L17" s="106">
        <v>118</v>
      </c>
      <c r="M17" s="106">
        <v>816</v>
      </c>
      <c r="N17" s="106">
        <v>394</v>
      </c>
      <c r="O17" s="106">
        <v>8</v>
      </c>
      <c r="P17" s="106"/>
      <c r="Q17" s="106">
        <v>75</v>
      </c>
      <c r="R17" s="106"/>
      <c r="S17" s="107">
        <v>20440</v>
      </c>
      <c r="T17" s="107">
        <v>902</v>
      </c>
    </row>
    <row r="18" spans="1:20" s="73" customFormat="1" ht="18" customHeight="1" x14ac:dyDescent="0.35">
      <c r="A18" s="111" t="s">
        <v>281</v>
      </c>
      <c r="B18" s="104">
        <v>70</v>
      </c>
      <c r="C18" s="104">
        <v>2</v>
      </c>
      <c r="D18" s="104">
        <v>167</v>
      </c>
      <c r="E18" s="104">
        <v>242</v>
      </c>
      <c r="F18" s="104">
        <v>97</v>
      </c>
      <c r="G18" s="104">
        <v>1</v>
      </c>
      <c r="H18" s="104">
        <v>21</v>
      </c>
      <c r="I18" s="104">
        <v>197</v>
      </c>
      <c r="J18" s="104">
        <v>220</v>
      </c>
      <c r="K18" s="104">
        <v>99</v>
      </c>
      <c r="L18" s="104">
        <v>6</v>
      </c>
      <c r="M18" s="104">
        <v>30</v>
      </c>
      <c r="N18" s="104">
        <v>13</v>
      </c>
      <c r="O18" s="104"/>
      <c r="P18" s="104"/>
      <c r="Q18" s="104">
        <v>4</v>
      </c>
      <c r="R18" s="104"/>
      <c r="S18" s="105">
        <v>1169</v>
      </c>
      <c r="T18" s="105">
        <v>54</v>
      </c>
    </row>
    <row r="19" spans="1:20" s="73" customFormat="1" ht="18" customHeight="1" x14ac:dyDescent="0.35">
      <c r="A19" s="112" t="s">
        <v>282</v>
      </c>
      <c r="B19" s="106">
        <v>824</v>
      </c>
      <c r="C19" s="106">
        <v>4</v>
      </c>
      <c r="D19" s="106">
        <v>1723</v>
      </c>
      <c r="E19" s="106">
        <v>2092</v>
      </c>
      <c r="F19" s="106">
        <v>902</v>
      </c>
      <c r="G19" s="106">
        <v>73</v>
      </c>
      <c r="H19" s="106">
        <v>108</v>
      </c>
      <c r="I19" s="106">
        <v>2349</v>
      </c>
      <c r="J19" s="106">
        <v>2166</v>
      </c>
      <c r="K19" s="106">
        <v>730</v>
      </c>
      <c r="L19" s="106">
        <v>86</v>
      </c>
      <c r="M19" s="106">
        <v>331</v>
      </c>
      <c r="N19" s="106">
        <v>198</v>
      </c>
      <c r="O19" s="106">
        <v>5</v>
      </c>
      <c r="P19" s="106"/>
      <c r="Q19" s="106">
        <v>14</v>
      </c>
      <c r="R19" s="106"/>
      <c r="S19" s="107">
        <v>11605</v>
      </c>
      <c r="T19" s="107">
        <v>538</v>
      </c>
    </row>
    <row r="20" spans="1:20" s="73" customFormat="1" ht="18" customHeight="1" x14ac:dyDescent="0.35">
      <c r="A20" s="111" t="s">
        <v>283</v>
      </c>
      <c r="B20" s="104">
        <v>539</v>
      </c>
      <c r="C20" s="104">
        <v>8</v>
      </c>
      <c r="D20" s="104">
        <v>874</v>
      </c>
      <c r="E20" s="104">
        <v>1362</v>
      </c>
      <c r="F20" s="104">
        <v>515</v>
      </c>
      <c r="G20" s="104">
        <v>5</v>
      </c>
      <c r="H20" s="104">
        <v>64</v>
      </c>
      <c r="I20" s="104">
        <v>737</v>
      </c>
      <c r="J20" s="104">
        <v>884</v>
      </c>
      <c r="K20" s="104">
        <v>274</v>
      </c>
      <c r="L20" s="104">
        <v>39</v>
      </c>
      <c r="M20" s="104">
        <v>198</v>
      </c>
      <c r="N20" s="104">
        <v>118</v>
      </c>
      <c r="O20" s="104">
        <v>5</v>
      </c>
      <c r="P20" s="104"/>
      <c r="Q20" s="104">
        <v>2</v>
      </c>
      <c r="R20" s="104"/>
      <c r="S20" s="105">
        <v>5624</v>
      </c>
      <c r="T20" s="105">
        <v>207</v>
      </c>
    </row>
    <row r="21" spans="1:20" s="73" customFormat="1" ht="18" customHeight="1" x14ac:dyDescent="0.35">
      <c r="A21" s="112" t="s">
        <v>284</v>
      </c>
      <c r="B21" s="106">
        <v>1933</v>
      </c>
      <c r="C21" s="106">
        <v>26</v>
      </c>
      <c r="D21" s="106">
        <v>4302</v>
      </c>
      <c r="E21" s="106">
        <v>6699</v>
      </c>
      <c r="F21" s="106">
        <v>2319</v>
      </c>
      <c r="G21" s="106">
        <v>207</v>
      </c>
      <c r="H21" s="106">
        <v>465</v>
      </c>
      <c r="I21" s="106">
        <v>2992</v>
      </c>
      <c r="J21" s="106">
        <v>7091</v>
      </c>
      <c r="K21" s="106">
        <v>2995</v>
      </c>
      <c r="L21" s="106">
        <v>148</v>
      </c>
      <c r="M21" s="106">
        <v>843</v>
      </c>
      <c r="N21" s="106">
        <v>468</v>
      </c>
      <c r="O21" s="106">
        <v>12</v>
      </c>
      <c r="P21" s="106">
        <v>1</v>
      </c>
      <c r="Q21" s="106">
        <v>216</v>
      </c>
      <c r="R21" s="106"/>
      <c r="S21" s="107">
        <v>30717</v>
      </c>
      <c r="T21" s="107">
        <v>1981</v>
      </c>
    </row>
    <row r="22" spans="1:20" s="73" customFormat="1" ht="18" customHeight="1" x14ac:dyDescent="0.35">
      <c r="A22" s="111" t="s">
        <v>285</v>
      </c>
      <c r="B22" s="104">
        <v>643</v>
      </c>
      <c r="C22" s="104">
        <v>6</v>
      </c>
      <c r="D22" s="104">
        <v>1133</v>
      </c>
      <c r="E22" s="104">
        <v>1734</v>
      </c>
      <c r="F22" s="104">
        <v>529</v>
      </c>
      <c r="G22" s="104">
        <v>78</v>
      </c>
      <c r="H22" s="104">
        <v>92</v>
      </c>
      <c r="I22" s="104">
        <v>1120</v>
      </c>
      <c r="J22" s="104">
        <v>2496</v>
      </c>
      <c r="K22" s="104">
        <v>878</v>
      </c>
      <c r="L22" s="104">
        <v>47</v>
      </c>
      <c r="M22" s="104">
        <v>259</v>
      </c>
      <c r="N22" s="104">
        <v>174</v>
      </c>
      <c r="O22" s="104"/>
      <c r="P22" s="104"/>
      <c r="Q22" s="104">
        <v>69</v>
      </c>
      <c r="R22" s="104"/>
      <c r="S22" s="105">
        <v>9258</v>
      </c>
      <c r="T22" s="105">
        <v>703</v>
      </c>
    </row>
    <row r="23" spans="1:20" s="73" customFormat="1" ht="18" customHeight="1" x14ac:dyDescent="0.35">
      <c r="A23" s="112" t="s">
        <v>286</v>
      </c>
      <c r="B23" s="106">
        <v>587</v>
      </c>
      <c r="C23" s="106">
        <v>5</v>
      </c>
      <c r="D23" s="106">
        <v>1068</v>
      </c>
      <c r="E23" s="106">
        <v>1283</v>
      </c>
      <c r="F23" s="106">
        <v>515</v>
      </c>
      <c r="G23" s="106">
        <v>30</v>
      </c>
      <c r="H23" s="106">
        <v>72</v>
      </c>
      <c r="I23" s="106">
        <v>1173</v>
      </c>
      <c r="J23" s="106">
        <v>1303</v>
      </c>
      <c r="K23" s="106">
        <v>395</v>
      </c>
      <c r="L23" s="106">
        <v>61</v>
      </c>
      <c r="M23" s="106">
        <v>267</v>
      </c>
      <c r="N23" s="106">
        <v>130</v>
      </c>
      <c r="O23" s="106">
        <v>2</v>
      </c>
      <c r="P23" s="106"/>
      <c r="Q23" s="106">
        <v>6</v>
      </c>
      <c r="R23" s="106"/>
      <c r="S23" s="107">
        <v>6897</v>
      </c>
      <c r="T23" s="107">
        <v>270</v>
      </c>
    </row>
    <row r="24" spans="1:20" s="73" customFormat="1" ht="18" customHeight="1" x14ac:dyDescent="0.35">
      <c r="A24" s="111" t="s">
        <v>287</v>
      </c>
      <c r="B24" s="104">
        <v>337</v>
      </c>
      <c r="C24" s="104">
        <v>4</v>
      </c>
      <c r="D24" s="104">
        <v>639</v>
      </c>
      <c r="E24" s="104">
        <v>768</v>
      </c>
      <c r="F24" s="104">
        <v>266</v>
      </c>
      <c r="G24" s="104">
        <v>2</v>
      </c>
      <c r="H24" s="104">
        <v>38</v>
      </c>
      <c r="I24" s="104">
        <v>541</v>
      </c>
      <c r="J24" s="104">
        <v>581</v>
      </c>
      <c r="K24" s="104">
        <v>196</v>
      </c>
      <c r="L24" s="104">
        <v>22</v>
      </c>
      <c r="M24" s="104">
        <v>93</v>
      </c>
      <c r="N24" s="104">
        <v>47</v>
      </c>
      <c r="O24" s="104"/>
      <c r="P24" s="104"/>
      <c r="Q24" s="104">
        <v>3</v>
      </c>
      <c r="R24" s="104"/>
      <c r="S24" s="105">
        <v>3537</v>
      </c>
      <c r="T24" s="105">
        <v>154</v>
      </c>
    </row>
    <row r="25" spans="1:20" s="73" customFormat="1" ht="18" customHeight="1" x14ac:dyDescent="0.35">
      <c r="A25" s="112" t="s">
        <v>288</v>
      </c>
      <c r="B25" s="106">
        <v>258</v>
      </c>
      <c r="C25" s="106">
        <v>3</v>
      </c>
      <c r="D25" s="106">
        <v>341</v>
      </c>
      <c r="E25" s="106">
        <v>403</v>
      </c>
      <c r="F25" s="106">
        <v>155</v>
      </c>
      <c r="G25" s="106">
        <v>15</v>
      </c>
      <c r="H25" s="106">
        <v>32</v>
      </c>
      <c r="I25" s="106">
        <v>279</v>
      </c>
      <c r="J25" s="106">
        <v>490</v>
      </c>
      <c r="K25" s="106">
        <v>159</v>
      </c>
      <c r="L25" s="106">
        <v>14</v>
      </c>
      <c r="M25" s="106">
        <v>77</v>
      </c>
      <c r="N25" s="106">
        <v>34</v>
      </c>
      <c r="O25" s="106">
        <v>1</v>
      </c>
      <c r="P25" s="106"/>
      <c r="Q25" s="106">
        <v>10</v>
      </c>
      <c r="R25" s="106"/>
      <c r="S25" s="107">
        <v>2271</v>
      </c>
      <c r="T25" s="107">
        <v>102</v>
      </c>
    </row>
    <row r="26" spans="1:20" s="73" customFormat="1" ht="18" customHeight="1" x14ac:dyDescent="0.35">
      <c r="A26" s="111" t="s">
        <v>289</v>
      </c>
      <c r="B26" s="104">
        <v>1777</v>
      </c>
      <c r="C26" s="104">
        <v>20</v>
      </c>
      <c r="D26" s="104">
        <v>4518</v>
      </c>
      <c r="E26" s="104">
        <v>7300</v>
      </c>
      <c r="F26" s="104">
        <v>3077</v>
      </c>
      <c r="G26" s="104">
        <v>130</v>
      </c>
      <c r="H26" s="104">
        <v>261</v>
      </c>
      <c r="I26" s="104">
        <v>3942</v>
      </c>
      <c r="J26" s="104">
        <v>4794</v>
      </c>
      <c r="K26" s="104">
        <v>1512</v>
      </c>
      <c r="L26" s="104">
        <v>132</v>
      </c>
      <c r="M26" s="104">
        <v>870</v>
      </c>
      <c r="N26" s="104">
        <v>461</v>
      </c>
      <c r="O26" s="104">
        <v>4</v>
      </c>
      <c r="P26" s="104"/>
      <c r="Q26" s="104">
        <v>38</v>
      </c>
      <c r="R26" s="104"/>
      <c r="S26" s="105">
        <v>28836</v>
      </c>
      <c r="T26" s="105">
        <v>903</v>
      </c>
    </row>
    <row r="27" spans="1:20" s="73" customFormat="1" ht="18" customHeight="1" x14ac:dyDescent="0.35">
      <c r="A27" s="112" t="s">
        <v>290</v>
      </c>
      <c r="B27" s="106">
        <v>1474</v>
      </c>
      <c r="C27" s="106">
        <v>15</v>
      </c>
      <c r="D27" s="106">
        <v>3133</v>
      </c>
      <c r="E27" s="106">
        <v>4528</v>
      </c>
      <c r="F27" s="106">
        <v>1534</v>
      </c>
      <c r="G27" s="106">
        <v>10</v>
      </c>
      <c r="H27" s="106">
        <v>146</v>
      </c>
      <c r="I27" s="106">
        <v>2025</v>
      </c>
      <c r="J27" s="106">
        <v>2913</v>
      </c>
      <c r="K27" s="106">
        <v>822</v>
      </c>
      <c r="L27" s="106">
        <v>91</v>
      </c>
      <c r="M27" s="106">
        <v>445</v>
      </c>
      <c r="N27" s="106">
        <v>175</v>
      </c>
      <c r="O27" s="106">
        <v>2</v>
      </c>
      <c r="P27" s="106"/>
      <c r="Q27" s="106">
        <v>5</v>
      </c>
      <c r="R27" s="106"/>
      <c r="S27" s="107">
        <v>17318</v>
      </c>
      <c r="T27" s="107">
        <v>571</v>
      </c>
    </row>
    <row r="28" spans="1:20" s="73" customFormat="1" ht="18" customHeight="1" x14ac:dyDescent="0.35">
      <c r="A28" s="111" t="s">
        <v>291</v>
      </c>
      <c r="B28" s="104">
        <v>1186</v>
      </c>
      <c r="C28" s="104">
        <v>16</v>
      </c>
      <c r="D28" s="104">
        <v>2964</v>
      </c>
      <c r="E28" s="104">
        <v>4311</v>
      </c>
      <c r="F28" s="104">
        <v>1676</v>
      </c>
      <c r="G28" s="104">
        <v>39</v>
      </c>
      <c r="H28" s="104">
        <v>224</v>
      </c>
      <c r="I28" s="104">
        <v>2580</v>
      </c>
      <c r="J28" s="104">
        <v>4020</v>
      </c>
      <c r="K28" s="104">
        <v>1324</v>
      </c>
      <c r="L28" s="104">
        <v>102</v>
      </c>
      <c r="M28" s="104">
        <v>398</v>
      </c>
      <c r="N28" s="104">
        <v>207</v>
      </c>
      <c r="O28" s="104">
        <v>10</v>
      </c>
      <c r="P28" s="104">
        <v>20</v>
      </c>
      <c r="Q28" s="104">
        <v>599</v>
      </c>
      <c r="R28" s="104"/>
      <c r="S28" s="105">
        <v>19676</v>
      </c>
      <c r="T28" s="105">
        <v>875</v>
      </c>
    </row>
    <row r="29" spans="1:20" s="73" customFormat="1" ht="18" customHeight="1" x14ac:dyDescent="0.35">
      <c r="A29" s="112" t="s">
        <v>292</v>
      </c>
      <c r="B29" s="106">
        <v>3983</v>
      </c>
      <c r="C29" s="106">
        <v>55</v>
      </c>
      <c r="D29" s="106">
        <v>13889</v>
      </c>
      <c r="E29" s="106">
        <v>22472</v>
      </c>
      <c r="F29" s="106">
        <v>9817</v>
      </c>
      <c r="G29" s="106">
        <v>521</v>
      </c>
      <c r="H29" s="106">
        <v>818</v>
      </c>
      <c r="I29" s="106">
        <v>11426</v>
      </c>
      <c r="J29" s="106">
        <v>15167</v>
      </c>
      <c r="K29" s="106">
        <v>4408</v>
      </c>
      <c r="L29" s="106">
        <v>197</v>
      </c>
      <c r="M29" s="106">
        <v>1107</v>
      </c>
      <c r="N29" s="106">
        <v>554</v>
      </c>
      <c r="O29" s="106">
        <v>13</v>
      </c>
      <c r="P29" s="106"/>
      <c r="Q29" s="106">
        <v>317</v>
      </c>
      <c r="R29" s="106"/>
      <c r="S29" s="107">
        <v>84744</v>
      </c>
      <c r="T29" s="107">
        <v>2662</v>
      </c>
    </row>
    <row r="30" spans="1:20" s="73" customFormat="1" ht="18" customHeight="1" x14ac:dyDescent="0.35">
      <c r="A30" s="111" t="s">
        <v>293</v>
      </c>
      <c r="B30" s="104">
        <v>146</v>
      </c>
      <c r="C30" s="104">
        <v>3</v>
      </c>
      <c r="D30" s="104">
        <v>444</v>
      </c>
      <c r="E30" s="104">
        <v>557</v>
      </c>
      <c r="F30" s="104">
        <v>232</v>
      </c>
      <c r="G30" s="104">
        <v>14</v>
      </c>
      <c r="H30" s="104">
        <v>48</v>
      </c>
      <c r="I30" s="104">
        <v>344</v>
      </c>
      <c r="J30" s="104">
        <v>666</v>
      </c>
      <c r="K30" s="104">
        <v>242</v>
      </c>
      <c r="L30" s="104">
        <v>19</v>
      </c>
      <c r="M30" s="104">
        <v>51</v>
      </c>
      <c r="N30" s="104">
        <v>40</v>
      </c>
      <c r="O30" s="104"/>
      <c r="P30" s="104"/>
      <c r="Q30" s="104">
        <v>7</v>
      </c>
      <c r="R30" s="104"/>
      <c r="S30" s="105">
        <v>2813</v>
      </c>
      <c r="T30" s="105">
        <v>183</v>
      </c>
    </row>
    <row r="31" spans="1:20" s="73" customFormat="1" ht="18" customHeight="1" x14ac:dyDescent="0.35">
      <c r="A31" s="112" t="s">
        <v>294</v>
      </c>
      <c r="B31" s="106">
        <v>245</v>
      </c>
      <c r="C31" s="106">
        <v>1</v>
      </c>
      <c r="D31" s="106">
        <v>526</v>
      </c>
      <c r="E31" s="106">
        <v>1029</v>
      </c>
      <c r="F31" s="106">
        <v>339</v>
      </c>
      <c r="G31" s="106">
        <v>10</v>
      </c>
      <c r="H31" s="106">
        <v>70</v>
      </c>
      <c r="I31" s="106">
        <v>807</v>
      </c>
      <c r="J31" s="106">
        <v>1236</v>
      </c>
      <c r="K31" s="106">
        <v>560</v>
      </c>
      <c r="L31" s="106">
        <v>27</v>
      </c>
      <c r="M31" s="106">
        <v>85</v>
      </c>
      <c r="N31" s="106">
        <v>50</v>
      </c>
      <c r="O31" s="106">
        <v>4</v>
      </c>
      <c r="P31" s="106"/>
      <c r="Q31" s="106">
        <v>30</v>
      </c>
      <c r="R31" s="106"/>
      <c r="S31" s="107">
        <v>5019</v>
      </c>
      <c r="T31" s="107">
        <v>439</v>
      </c>
    </row>
    <row r="32" spans="1:20" s="73" customFormat="1" ht="18" customHeight="1" x14ac:dyDescent="0.35">
      <c r="A32" s="111" t="s">
        <v>295</v>
      </c>
      <c r="B32" s="104">
        <v>2117</v>
      </c>
      <c r="C32" s="104">
        <v>22</v>
      </c>
      <c r="D32" s="104">
        <v>4922</v>
      </c>
      <c r="E32" s="104">
        <v>7756</v>
      </c>
      <c r="F32" s="104">
        <v>2829</v>
      </c>
      <c r="G32" s="104">
        <v>35</v>
      </c>
      <c r="H32" s="104">
        <v>405</v>
      </c>
      <c r="I32" s="104">
        <v>3922</v>
      </c>
      <c r="J32" s="104">
        <v>7342</v>
      </c>
      <c r="K32" s="104">
        <v>2737</v>
      </c>
      <c r="L32" s="104">
        <v>181</v>
      </c>
      <c r="M32" s="104">
        <v>973</v>
      </c>
      <c r="N32" s="104">
        <v>601</v>
      </c>
      <c r="O32" s="104">
        <v>8</v>
      </c>
      <c r="P32" s="104">
        <v>1</v>
      </c>
      <c r="Q32" s="104">
        <v>99</v>
      </c>
      <c r="R32" s="104"/>
      <c r="S32" s="105">
        <v>33950</v>
      </c>
      <c r="T32" s="105">
        <v>1774</v>
      </c>
    </row>
    <row r="33" spans="1:20" s="73" customFormat="1" ht="18" customHeight="1" x14ac:dyDescent="0.35">
      <c r="A33" s="112" t="s">
        <v>296</v>
      </c>
      <c r="B33" s="106">
        <v>422</v>
      </c>
      <c r="C33" s="106">
        <v>3</v>
      </c>
      <c r="D33" s="106">
        <v>904</v>
      </c>
      <c r="E33" s="106">
        <v>1591</v>
      </c>
      <c r="F33" s="106">
        <v>566</v>
      </c>
      <c r="G33" s="106">
        <v>22</v>
      </c>
      <c r="H33" s="106">
        <v>72</v>
      </c>
      <c r="I33" s="106">
        <v>740</v>
      </c>
      <c r="J33" s="106">
        <v>1446</v>
      </c>
      <c r="K33" s="106">
        <v>472</v>
      </c>
      <c r="L33" s="106">
        <v>39</v>
      </c>
      <c r="M33" s="106">
        <v>189</v>
      </c>
      <c r="N33" s="106">
        <v>111</v>
      </c>
      <c r="O33" s="106"/>
      <c r="P33" s="106"/>
      <c r="Q33" s="106">
        <v>19</v>
      </c>
      <c r="R33" s="106"/>
      <c r="S33" s="107">
        <v>6596</v>
      </c>
      <c r="T33" s="107">
        <v>432</v>
      </c>
    </row>
    <row r="34" spans="1:20" s="73" customFormat="1" ht="18" customHeight="1" x14ac:dyDescent="0.35">
      <c r="A34" s="111" t="s">
        <v>297</v>
      </c>
      <c r="B34" s="104">
        <v>1057</v>
      </c>
      <c r="C34" s="104">
        <v>7</v>
      </c>
      <c r="D34" s="104">
        <v>1979</v>
      </c>
      <c r="E34" s="104">
        <v>3656</v>
      </c>
      <c r="F34" s="104">
        <v>986</v>
      </c>
      <c r="G34" s="104">
        <v>15</v>
      </c>
      <c r="H34" s="104">
        <v>134</v>
      </c>
      <c r="I34" s="104">
        <v>1602</v>
      </c>
      <c r="J34" s="104">
        <v>3903</v>
      </c>
      <c r="K34" s="104">
        <v>1199</v>
      </c>
      <c r="L34" s="104">
        <v>61</v>
      </c>
      <c r="M34" s="104">
        <v>317</v>
      </c>
      <c r="N34" s="104">
        <v>152</v>
      </c>
      <c r="O34" s="104">
        <v>7</v>
      </c>
      <c r="P34" s="104"/>
      <c r="Q34" s="104">
        <v>108</v>
      </c>
      <c r="R34" s="104"/>
      <c r="S34" s="105">
        <v>15183</v>
      </c>
      <c r="T34" s="105">
        <v>793</v>
      </c>
    </row>
    <row r="35" spans="1:20" s="73" customFormat="1" ht="18" customHeight="1" x14ac:dyDescent="0.35">
      <c r="A35" s="112" t="s">
        <v>298</v>
      </c>
      <c r="B35" s="106">
        <v>2811</v>
      </c>
      <c r="C35" s="106">
        <v>28</v>
      </c>
      <c r="D35" s="106">
        <v>8502</v>
      </c>
      <c r="E35" s="106">
        <v>13445</v>
      </c>
      <c r="F35" s="106">
        <v>4056</v>
      </c>
      <c r="G35" s="106">
        <v>104</v>
      </c>
      <c r="H35" s="106">
        <v>472</v>
      </c>
      <c r="I35" s="106">
        <v>6976</v>
      </c>
      <c r="J35" s="106">
        <v>12631</v>
      </c>
      <c r="K35" s="106">
        <v>3901</v>
      </c>
      <c r="L35" s="106">
        <v>123</v>
      </c>
      <c r="M35" s="106">
        <v>726</v>
      </c>
      <c r="N35" s="106">
        <v>330</v>
      </c>
      <c r="O35" s="106">
        <v>2</v>
      </c>
      <c r="P35" s="106">
        <v>22</v>
      </c>
      <c r="Q35" s="106">
        <v>1057</v>
      </c>
      <c r="R35" s="106">
        <v>5</v>
      </c>
      <c r="S35" s="107">
        <v>55191</v>
      </c>
      <c r="T35" s="107">
        <v>3093</v>
      </c>
    </row>
    <row r="36" spans="1:20" s="73" customFormat="1" ht="18" customHeight="1" x14ac:dyDescent="0.35">
      <c r="A36" s="111" t="s">
        <v>299</v>
      </c>
      <c r="B36" s="104">
        <v>1486</v>
      </c>
      <c r="C36" s="104">
        <v>18</v>
      </c>
      <c r="D36" s="104">
        <v>3606</v>
      </c>
      <c r="E36" s="104">
        <v>5467</v>
      </c>
      <c r="F36" s="104">
        <v>2109</v>
      </c>
      <c r="G36" s="104">
        <v>29</v>
      </c>
      <c r="H36" s="104">
        <v>129</v>
      </c>
      <c r="I36" s="104">
        <v>2627</v>
      </c>
      <c r="J36" s="104">
        <v>3090</v>
      </c>
      <c r="K36" s="104">
        <v>901</v>
      </c>
      <c r="L36" s="104">
        <v>57</v>
      </c>
      <c r="M36" s="104">
        <v>506</v>
      </c>
      <c r="N36" s="104">
        <v>237</v>
      </c>
      <c r="O36" s="104">
        <v>4</v>
      </c>
      <c r="P36" s="104">
        <v>1</v>
      </c>
      <c r="Q36" s="104">
        <v>5</v>
      </c>
      <c r="R36" s="104"/>
      <c r="S36" s="105">
        <v>20272</v>
      </c>
      <c r="T36" s="105">
        <v>545</v>
      </c>
    </row>
    <row r="37" spans="1:20" s="73" customFormat="1" ht="18" customHeight="1" x14ac:dyDescent="0.35">
      <c r="A37" s="112" t="s">
        <v>300</v>
      </c>
      <c r="B37" s="106">
        <v>4000</v>
      </c>
      <c r="C37" s="106">
        <v>88</v>
      </c>
      <c r="D37" s="106">
        <v>11154</v>
      </c>
      <c r="E37" s="106">
        <v>18883</v>
      </c>
      <c r="F37" s="106">
        <v>6193</v>
      </c>
      <c r="G37" s="106">
        <v>135</v>
      </c>
      <c r="H37" s="106">
        <v>692</v>
      </c>
      <c r="I37" s="106">
        <v>10423</v>
      </c>
      <c r="J37" s="106">
        <v>18688</v>
      </c>
      <c r="K37" s="106">
        <v>5770</v>
      </c>
      <c r="L37" s="106">
        <v>311</v>
      </c>
      <c r="M37" s="106">
        <v>1528</v>
      </c>
      <c r="N37" s="106">
        <v>741</v>
      </c>
      <c r="O37" s="106">
        <v>21</v>
      </c>
      <c r="P37" s="106">
        <v>3</v>
      </c>
      <c r="Q37" s="106">
        <v>743</v>
      </c>
      <c r="R37" s="106"/>
      <c r="S37" s="107">
        <v>79373</v>
      </c>
      <c r="T37" s="107">
        <v>3781</v>
      </c>
    </row>
    <row r="38" spans="1:20" s="73" customFormat="1" ht="18" customHeight="1" x14ac:dyDescent="0.35">
      <c r="A38" s="111" t="s">
        <v>301</v>
      </c>
      <c r="B38" s="104">
        <v>863</v>
      </c>
      <c r="C38" s="104">
        <v>6</v>
      </c>
      <c r="D38" s="104">
        <v>1859</v>
      </c>
      <c r="E38" s="104">
        <v>2941</v>
      </c>
      <c r="F38" s="104">
        <v>1014</v>
      </c>
      <c r="G38" s="104">
        <v>21</v>
      </c>
      <c r="H38" s="104">
        <v>131</v>
      </c>
      <c r="I38" s="104">
        <v>1814</v>
      </c>
      <c r="J38" s="104">
        <v>2889</v>
      </c>
      <c r="K38" s="104">
        <v>1070</v>
      </c>
      <c r="L38" s="104">
        <v>76</v>
      </c>
      <c r="M38" s="104">
        <v>351</v>
      </c>
      <c r="N38" s="104">
        <v>162</v>
      </c>
      <c r="O38" s="104">
        <v>3</v>
      </c>
      <c r="P38" s="104"/>
      <c r="Q38" s="104">
        <v>38</v>
      </c>
      <c r="R38" s="104"/>
      <c r="S38" s="105">
        <v>13238</v>
      </c>
      <c r="T38" s="105">
        <v>754</v>
      </c>
    </row>
    <row r="39" spans="1:20" s="73" customFormat="1" ht="18" customHeight="1" x14ac:dyDescent="0.35">
      <c r="A39" s="112" t="s">
        <v>302</v>
      </c>
      <c r="B39" s="106">
        <v>3075</v>
      </c>
      <c r="C39" s="106">
        <v>38</v>
      </c>
      <c r="D39" s="106">
        <v>7346</v>
      </c>
      <c r="E39" s="106">
        <v>12068</v>
      </c>
      <c r="F39" s="106">
        <v>4581</v>
      </c>
      <c r="G39" s="106">
        <v>140</v>
      </c>
      <c r="H39" s="106">
        <v>510</v>
      </c>
      <c r="I39" s="106">
        <v>6284</v>
      </c>
      <c r="J39" s="106">
        <v>9503</v>
      </c>
      <c r="K39" s="106">
        <v>3336</v>
      </c>
      <c r="L39" s="106">
        <v>221</v>
      </c>
      <c r="M39" s="106">
        <v>1393</v>
      </c>
      <c r="N39" s="106">
        <v>739</v>
      </c>
      <c r="O39" s="106">
        <v>16</v>
      </c>
      <c r="P39" s="106"/>
      <c r="Q39" s="106">
        <v>129</v>
      </c>
      <c r="R39" s="106"/>
      <c r="S39" s="107">
        <v>49379</v>
      </c>
      <c r="T39" s="107">
        <v>1965</v>
      </c>
    </row>
    <row r="40" spans="1:20" s="73" customFormat="1" ht="18" customHeight="1" x14ac:dyDescent="0.35">
      <c r="A40" s="111" t="s">
        <v>303</v>
      </c>
      <c r="B40" s="104">
        <v>188</v>
      </c>
      <c r="C40" s="104">
        <v>2</v>
      </c>
      <c r="D40" s="104">
        <v>346</v>
      </c>
      <c r="E40" s="104">
        <v>521</v>
      </c>
      <c r="F40" s="104">
        <v>186</v>
      </c>
      <c r="G40" s="104">
        <v>1</v>
      </c>
      <c r="H40" s="104">
        <v>21</v>
      </c>
      <c r="I40" s="104">
        <v>256</v>
      </c>
      <c r="J40" s="104">
        <v>352</v>
      </c>
      <c r="K40" s="104">
        <v>166</v>
      </c>
      <c r="L40" s="104">
        <v>18</v>
      </c>
      <c r="M40" s="104">
        <v>58</v>
      </c>
      <c r="N40" s="104">
        <v>24</v>
      </c>
      <c r="O40" s="104">
        <v>1</v>
      </c>
      <c r="P40" s="104"/>
      <c r="Q40" s="104"/>
      <c r="R40" s="104"/>
      <c r="S40" s="105">
        <v>2140</v>
      </c>
      <c r="T40" s="105">
        <v>125</v>
      </c>
    </row>
    <row r="41" spans="1:20" s="73" customFormat="1" ht="18" customHeight="1" x14ac:dyDescent="0.35">
      <c r="A41" s="112" t="s">
        <v>304</v>
      </c>
      <c r="B41" s="106">
        <v>236</v>
      </c>
      <c r="C41" s="106">
        <v>1</v>
      </c>
      <c r="D41" s="106">
        <v>354</v>
      </c>
      <c r="E41" s="106">
        <v>596</v>
      </c>
      <c r="F41" s="106">
        <v>215</v>
      </c>
      <c r="G41" s="106">
        <v>3</v>
      </c>
      <c r="H41" s="106">
        <v>28</v>
      </c>
      <c r="I41" s="106">
        <v>335</v>
      </c>
      <c r="J41" s="106">
        <v>360</v>
      </c>
      <c r="K41" s="106">
        <v>136</v>
      </c>
      <c r="L41" s="106">
        <v>16</v>
      </c>
      <c r="M41" s="106">
        <v>76</v>
      </c>
      <c r="N41" s="106">
        <v>41</v>
      </c>
      <c r="O41" s="106"/>
      <c r="P41" s="106"/>
      <c r="Q41" s="106"/>
      <c r="R41" s="106"/>
      <c r="S41" s="107">
        <v>2397</v>
      </c>
      <c r="T41" s="107">
        <v>116</v>
      </c>
    </row>
    <row r="42" spans="1:20" s="73" customFormat="1" ht="18" customHeight="1" x14ac:dyDescent="0.35">
      <c r="A42" s="111" t="s">
        <v>305</v>
      </c>
      <c r="B42" s="104">
        <v>713</v>
      </c>
      <c r="C42" s="104">
        <v>9</v>
      </c>
      <c r="D42" s="104">
        <v>1539</v>
      </c>
      <c r="E42" s="104">
        <v>2261</v>
      </c>
      <c r="F42" s="104">
        <v>902</v>
      </c>
      <c r="G42" s="104">
        <v>24</v>
      </c>
      <c r="H42" s="104">
        <v>108</v>
      </c>
      <c r="I42" s="104">
        <v>1520</v>
      </c>
      <c r="J42" s="104">
        <v>2259</v>
      </c>
      <c r="K42" s="104">
        <v>867</v>
      </c>
      <c r="L42" s="104">
        <v>51</v>
      </c>
      <c r="M42" s="104">
        <v>290</v>
      </c>
      <c r="N42" s="104">
        <v>141</v>
      </c>
      <c r="O42" s="104">
        <v>1</v>
      </c>
      <c r="P42" s="104"/>
      <c r="Q42" s="104">
        <v>48</v>
      </c>
      <c r="R42" s="104"/>
      <c r="S42" s="105">
        <v>10733</v>
      </c>
      <c r="T42" s="105">
        <v>679</v>
      </c>
    </row>
    <row r="43" spans="1:20" s="73" customFormat="1" ht="18" customHeight="1" x14ac:dyDescent="0.35">
      <c r="A43" s="112" t="s">
        <v>306</v>
      </c>
      <c r="B43" s="106">
        <v>368</v>
      </c>
      <c r="C43" s="106">
        <v>5</v>
      </c>
      <c r="D43" s="106">
        <v>709</v>
      </c>
      <c r="E43" s="106">
        <v>1151</v>
      </c>
      <c r="F43" s="106">
        <v>373</v>
      </c>
      <c r="G43" s="106">
        <v>3</v>
      </c>
      <c r="H43" s="106">
        <v>40</v>
      </c>
      <c r="I43" s="106">
        <v>531</v>
      </c>
      <c r="J43" s="106">
        <v>1244</v>
      </c>
      <c r="K43" s="106">
        <v>360</v>
      </c>
      <c r="L43" s="106">
        <v>15</v>
      </c>
      <c r="M43" s="106">
        <v>100</v>
      </c>
      <c r="N43" s="106">
        <v>65</v>
      </c>
      <c r="O43" s="106"/>
      <c r="P43" s="106"/>
      <c r="Q43" s="106">
        <v>11</v>
      </c>
      <c r="R43" s="106"/>
      <c r="S43" s="107">
        <v>4975</v>
      </c>
      <c r="T43" s="107">
        <v>308</v>
      </c>
    </row>
    <row r="44" spans="1:20" s="73" customFormat="1" ht="18" customHeight="1" x14ac:dyDescent="0.35">
      <c r="A44" s="111" t="s">
        <v>307</v>
      </c>
      <c r="B44" s="104">
        <v>6315</v>
      </c>
      <c r="C44" s="104">
        <v>88</v>
      </c>
      <c r="D44" s="104">
        <v>15284</v>
      </c>
      <c r="E44" s="104">
        <v>29433</v>
      </c>
      <c r="F44" s="104">
        <v>9854</v>
      </c>
      <c r="G44" s="104">
        <v>311</v>
      </c>
      <c r="H44" s="104">
        <v>1128</v>
      </c>
      <c r="I44" s="104">
        <v>14926</v>
      </c>
      <c r="J44" s="104">
        <v>24050</v>
      </c>
      <c r="K44" s="104">
        <v>7661</v>
      </c>
      <c r="L44" s="104">
        <v>395</v>
      </c>
      <c r="M44" s="104">
        <v>2115</v>
      </c>
      <c r="N44" s="104">
        <v>1036</v>
      </c>
      <c r="O44" s="104">
        <v>38</v>
      </c>
      <c r="P44" s="104">
        <v>32</v>
      </c>
      <c r="Q44" s="104">
        <v>3149</v>
      </c>
      <c r="R44" s="104">
        <v>1</v>
      </c>
      <c r="S44" s="105">
        <v>115816</v>
      </c>
      <c r="T44" s="105">
        <v>5472</v>
      </c>
    </row>
    <row r="45" spans="1:20" s="73" customFormat="1" ht="18" customHeight="1" x14ac:dyDescent="0.35">
      <c r="A45" s="112" t="s">
        <v>308</v>
      </c>
      <c r="B45" s="106">
        <v>1781</v>
      </c>
      <c r="C45" s="106">
        <v>13</v>
      </c>
      <c r="D45" s="106">
        <v>3985</v>
      </c>
      <c r="E45" s="106">
        <v>3652</v>
      </c>
      <c r="F45" s="106">
        <v>1144</v>
      </c>
      <c r="G45" s="106">
        <v>13</v>
      </c>
      <c r="H45" s="106">
        <v>151</v>
      </c>
      <c r="I45" s="106">
        <v>1625</v>
      </c>
      <c r="J45" s="106">
        <v>2759</v>
      </c>
      <c r="K45" s="106">
        <v>807</v>
      </c>
      <c r="L45" s="106">
        <v>98</v>
      </c>
      <c r="M45" s="106">
        <v>558</v>
      </c>
      <c r="N45" s="106">
        <v>263</v>
      </c>
      <c r="O45" s="106">
        <v>5</v>
      </c>
      <c r="P45" s="106">
        <v>3</v>
      </c>
      <c r="Q45" s="106">
        <v>17</v>
      </c>
      <c r="R45" s="106"/>
      <c r="S45" s="107">
        <v>16874</v>
      </c>
      <c r="T45" s="107">
        <v>450</v>
      </c>
    </row>
    <row r="46" spans="1:20" s="73" customFormat="1" ht="18" customHeight="1" x14ac:dyDescent="0.35">
      <c r="A46" s="111" t="s">
        <v>309</v>
      </c>
      <c r="B46" s="104">
        <v>1514</v>
      </c>
      <c r="C46" s="104">
        <v>15</v>
      </c>
      <c r="D46" s="104">
        <v>3652</v>
      </c>
      <c r="E46" s="104">
        <v>6363</v>
      </c>
      <c r="F46" s="104">
        <v>2267</v>
      </c>
      <c r="G46" s="104">
        <v>38</v>
      </c>
      <c r="H46" s="104">
        <v>302</v>
      </c>
      <c r="I46" s="104">
        <v>3217</v>
      </c>
      <c r="J46" s="104">
        <v>5835</v>
      </c>
      <c r="K46" s="104">
        <v>1932</v>
      </c>
      <c r="L46" s="104">
        <v>94</v>
      </c>
      <c r="M46" s="104">
        <v>563</v>
      </c>
      <c r="N46" s="104">
        <v>316</v>
      </c>
      <c r="O46" s="104">
        <v>1</v>
      </c>
      <c r="P46" s="104"/>
      <c r="Q46" s="104">
        <v>144</v>
      </c>
      <c r="R46" s="104"/>
      <c r="S46" s="105">
        <v>26253</v>
      </c>
      <c r="T46" s="105">
        <v>1317</v>
      </c>
    </row>
    <row r="47" spans="1:20" s="73" customFormat="1" ht="18" customHeight="1" x14ac:dyDescent="0.35">
      <c r="A47" s="112" t="s">
        <v>310</v>
      </c>
      <c r="B47" s="106">
        <v>1088</v>
      </c>
      <c r="C47" s="106">
        <v>10</v>
      </c>
      <c r="D47" s="106">
        <v>2211</v>
      </c>
      <c r="E47" s="106">
        <v>2832</v>
      </c>
      <c r="F47" s="106">
        <v>1204</v>
      </c>
      <c r="G47" s="106">
        <v>42</v>
      </c>
      <c r="H47" s="106">
        <v>124</v>
      </c>
      <c r="I47" s="106">
        <v>2119</v>
      </c>
      <c r="J47" s="106">
        <v>2373</v>
      </c>
      <c r="K47" s="106">
        <v>987</v>
      </c>
      <c r="L47" s="106">
        <v>95</v>
      </c>
      <c r="M47" s="106">
        <v>391</v>
      </c>
      <c r="N47" s="106">
        <v>193</v>
      </c>
      <c r="O47" s="106">
        <v>5</v>
      </c>
      <c r="P47" s="106"/>
      <c r="Q47" s="106">
        <v>43</v>
      </c>
      <c r="R47" s="106"/>
      <c r="S47" s="107">
        <v>13717</v>
      </c>
      <c r="T47" s="107">
        <v>521</v>
      </c>
    </row>
    <row r="48" spans="1:20" s="73" customFormat="1" ht="18" customHeight="1" x14ac:dyDescent="0.35">
      <c r="A48" s="111" t="s">
        <v>311</v>
      </c>
      <c r="B48" s="104">
        <v>1283</v>
      </c>
      <c r="C48" s="104">
        <v>4</v>
      </c>
      <c r="D48" s="104">
        <v>2547</v>
      </c>
      <c r="E48" s="104">
        <v>3006</v>
      </c>
      <c r="F48" s="104">
        <v>966</v>
      </c>
      <c r="G48" s="104">
        <v>107</v>
      </c>
      <c r="H48" s="104">
        <v>201</v>
      </c>
      <c r="I48" s="104">
        <v>1307</v>
      </c>
      <c r="J48" s="104">
        <v>4624</v>
      </c>
      <c r="K48" s="104">
        <v>1866</v>
      </c>
      <c r="L48" s="104">
        <v>77</v>
      </c>
      <c r="M48" s="104">
        <v>465</v>
      </c>
      <c r="N48" s="104">
        <v>231</v>
      </c>
      <c r="O48" s="104">
        <v>12</v>
      </c>
      <c r="P48" s="104"/>
      <c r="Q48" s="104">
        <v>123</v>
      </c>
      <c r="R48" s="104"/>
      <c r="S48" s="105">
        <v>16819</v>
      </c>
      <c r="T48" s="105">
        <v>1378</v>
      </c>
    </row>
    <row r="49" spans="1:20" s="73" customFormat="1" ht="18" customHeight="1" x14ac:dyDescent="0.35">
      <c r="A49" s="112" t="s">
        <v>312</v>
      </c>
      <c r="B49" s="106">
        <v>710</v>
      </c>
      <c r="C49" s="106">
        <v>4</v>
      </c>
      <c r="D49" s="106">
        <v>1370</v>
      </c>
      <c r="E49" s="106">
        <v>1691</v>
      </c>
      <c r="F49" s="106">
        <v>617</v>
      </c>
      <c r="G49" s="106">
        <v>1</v>
      </c>
      <c r="H49" s="106">
        <v>41</v>
      </c>
      <c r="I49" s="106">
        <v>979</v>
      </c>
      <c r="J49" s="106">
        <v>1085</v>
      </c>
      <c r="K49" s="106">
        <v>333</v>
      </c>
      <c r="L49" s="106">
        <v>42</v>
      </c>
      <c r="M49" s="106">
        <v>248</v>
      </c>
      <c r="N49" s="106">
        <v>116</v>
      </c>
      <c r="O49" s="106">
        <v>1</v>
      </c>
      <c r="P49" s="106"/>
      <c r="Q49" s="106">
        <v>7</v>
      </c>
      <c r="R49" s="106"/>
      <c r="S49" s="107">
        <v>7245</v>
      </c>
      <c r="T49" s="107">
        <v>202</v>
      </c>
    </row>
    <row r="50" spans="1:20" s="73" customFormat="1" ht="18" customHeight="1" x14ac:dyDescent="0.35">
      <c r="A50" s="111" t="s">
        <v>313</v>
      </c>
      <c r="B50" s="104">
        <v>656</v>
      </c>
      <c r="C50" s="104">
        <v>7</v>
      </c>
      <c r="D50" s="104">
        <v>1713</v>
      </c>
      <c r="E50" s="104">
        <v>4438</v>
      </c>
      <c r="F50" s="104">
        <v>1493</v>
      </c>
      <c r="G50" s="104">
        <v>15</v>
      </c>
      <c r="H50" s="104">
        <v>115</v>
      </c>
      <c r="I50" s="104">
        <v>1991</v>
      </c>
      <c r="J50" s="104">
        <v>2638</v>
      </c>
      <c r="K50" s="104">
        <v>762</v>
      </c>
      <c r="L50" s="104">
        <v>45</v>
      </c>
      <c r="M50" s="104">
        <v>220</v>
      </c>
      <c r="N50" s="104">
        <v>110</v>
      </c>
      <c r="O50" s="104">
        <v>4</v>
      </c>
      <c r="P50" s="104"/>
      <c r="Q50" s="104">
        <v>16</v>
      </c>
      <c r="R50" s="104">
        <v>1</v>
      </c>
      <c r="S50" s="105">
        <v>14224</v>
      </c>
      <c r="T50" s="105">
        <v>429</v>
      </c>
    </row>
    <row r="51" spans="1:20" s="73" customFormat="1" ht="18" customHeight="1" x14ac:dyDescent="0.35">
      <c r="A51" s="112" t="s">
        <v>314</v>
      </c>
      <c r="B51" s="106">
        <v>136</v>
      </c>
      <c r="C51" s="106"/>
      <c r="D51" s="106">
        <v>192</v>
      </c>
      <c r="E51" s="106">
        <v>323</v>
      </c>
      <c r="F51" s="106">
        <v>118</v>
      </c>
      <c r="G51" s="106">
        <v>4</v>
      </c>
      <c r="H51" s="106">
        <v>2</v>
      </c>
      <c r="I51" s="106">
        <v>130</v>
      </c>
      <c r="J51" s="106">
        <v>188</v>
      </c>
      <c r="K51" s="106">
        <v>47</v>
      </c>
      <c r="L51" s="106">
        <v>7</v>
      </c>
      <c r="M51" s="106">
        <v>31</v>
      </c>
      <c r="N51" s="106">
        <v>18</v>
      </c>
      <c r="O51" s="106">
        <v>1</v>
      </c>
      <c r="P51" s="106"/>
      <c r="Q51" s="106"/>
      <c r="R51" s="106"/>
      <c r="S51" s="107">
        <v>1197</v>
      </c>
      <c r="T51" s="107">
        <v>37</v>
      </c>
    </row>
    <row r="52" spans="1:20" s="73" customFormat="1" ht="18" customHeight="1" x14ac:dyDescent="0.35">
      <c r="A52" s="111" t="s">
        <v>315</v>
      </c>
      <c r="B52" s="104">
        <v>1530</v>
      </c>
      <c r="C52" s="104">
        <v>17</v>
      </c>
      <c r="D52" s="104">
        <v>3750</v>
      </c>
      <c r="E52" s="104">
        <v>6257</v>
      </c>
      <c r="F52" s="104">
        <v>2484</v>
      </c>
      <c r="G52" s="104">
        <v>97</v>
      </c>
      <c r="H52" s="104">
        <v>348</v>
      </c>
      <c r="I52" s="104">
        <v>3855</v>
      </c>
      <c r="J52" s="104">
        <v>6015</v>
      </c>
      <c r="K52" s="104">
        <v>2504</v>
      </c>
      <c r="L52" s="104">
        <v>135</v>
      </c>
      <c r="M52" s="104">
        <v>646</v>
      </c>
      <c r="N52" s="104">
        <v>372</v>
      </c>
      <c r="O52" s="104">
        <v>3</v>
      </c>
      <c r="P52" s="104"/>
      <c r="Q52" s="104">
        <v>198</v>
      </c>
      <c r="R52" s="104"/>
      <c r="S52" s="105">
        <v>28211</v>
      </c>
      <c r="T52" s="105">
        <v>1754</v>
      </c>
    </row>
    <row r="53" spans="1:20" s="73" customFormat="1" ht="18" customHeight="1" x14ac:dyDescent="0.35">
      <c r="A53" s="112" t="s">
        <v>316</v>
      </c>
      <c r="B53" s="106">
        <v>548</v>
      </c>
      <c r="C53" s="106">
        <v>6</v>
      </c>
      <c r="D53" s="106">
        <v>1095</v>
      </c>
      <c r="E53" s="106">
        <v>2048</v>
      </c>
      <c r="F53" s="106">
        <v>863</v>
      </c>
      <c r="G53" s="106">
        <v>40</v>
      </c>
      <c r="H53" s="106">
        <v>79</v>
      </c>
      <c r="I53" s="106">
        <v>755</v>
      </c>
      <c r="J53" s="106">
        <v>1459</v>
      </c>
      <c r="K53" s="106">
        <v>526</v>
      </c>
      <c r="L53" s="106">
        <v>60</v>
      </c>
      <c r="M53" s="106">
        <v>228</v>
      </c>
      <c r="N53" s="106">
        <v>94</v>
      </c>
      <c r="O53" s="106">
        <v>3</v>
      </c>
      <c r="P53" s="106"/>
      <c r="Q53" s="106">
        <v>16</v>
      </c>
      <c r="R53" s="106"/>
      <c r="S53" s="107">
        <v>7820</v>
      </c>
      <c r="T53" s="107">
        <v>345</v>
      </c>
    </row>
    <row r="54" spans="1:20" s="73" customFormat="1" ht="18" customHeight="1" x14ac:dyDescent="0.35">
      <c r="A54" s="111" t="s">
        <v>317</v>
      </c>
      <c r="B54" s="104">
        <v>2208</v>
      </c>
      <c r="C54" s="104">
        <v>31</v>
      </c>
      <c r="D54" s="104">
        <v>4993</v>
      </c>
      <c r="E54" s="104">
        <v>9017</v>
      </c>
      <c r="F54" s="104">
        <v>3057</v>
      </c>
      <c r="G54" s="104">
        <v>59</v>
      </c>
      <c r="H54" s="104">
        <v>354</v>
      </c>
      <c r="I54" s="104">
        <v>6122</v>
      </c>
      <c r="J54" s="104">
        <v>9101</v>
      </c>
      <c r="K54" s="104">
        <v>3510</v>
      </c>
      <c r="L54" s="104">
        <v>180</v>
      </c>
      <c r="M54" s="104">
        <v>801</v>
      </c>
      <c r="N54" s="104">
        <v>452</v>
      </c>
      <c r="O54" s="104">
        <v>12</v>
      </c>
      <c r="P54" s="104"/>
      <c r="Q54" s="104">
        <v>407</v>
      </c>
      <c r="R54" s="104"/>
      <c r="S54" s="105">
        <v>40304</v>
      </c>
      <c r="T54" s="105">
        <v>2640</v>
      </c>
    </row>
    <row r="55" spans="1:20" s="73" customFormat="1" ht="18" customHeight="1" x14ac:dyDescent="0.35">
      <c r="A55" s="112" t="s">
        <v>318</v>
      </c>
      <c r="B55" s="106">
        <v>301</v>
      </c>
      <c r="C55" s="106">
        <v>4</v>
      </c>
      <c r="D55" s="106">
        <v>475</v>
      </c>
      <c r="E55" s="106">
        <v>494</v>
      </c>
      <c r="F55" s="106">
        <v>196</v>
      </c>
      <c r="G55" s="106">
        <v>6</v>
      </c>
      <c r="H55" s="106">
        <v>25</v>
      </c>
      <c r="I55" s="106">
        <v>224</v>
      </c>
      <c r="J55" s="106">
        <v>421</v>
      </c>
      <c r="K55" s="106">
        <v>124</v>
      </c>
      <c r="L55" s="106">
        <v>8</v>
      </c>
      <c r="M55" s="106">
        <v>77</v>
      </c>
      <c r="N55" s="106">
        <v>33</v>
      </c>
      <c r="O55" s="106">
        <v>2</v>
      </c>
      <c r="P55" s="106"/>
      <c r="Q55" s="106">
        <v>5</v>
      </c>
      <c r="R55" s="106"/>
      <c r="S55" s="107">
        <v>2395</v>
      </c>
      <c r="T55" s="107">
        <v>95</v>
      </c>
    </row>
    <row r="56" spans="1:20" s="73" customFormat="1" ht="18" customHeight="1" x14ac:dyDescent="0.35">
      <c r="A56" s="111" t="s">
        <v>319</v>
      </c>
      <c r="B56" s="104">
        <v>836</v>
      </c>
      <c r="C56" s="104">
        <v>6</v>
      </c>
      <c r="D56" s="104">
        <v>1875</v>
      </c>
      <c r="E56" s="104">
        <v>3158</v>
      </c>
      <c r="F56" s="104">
        <v>1139</v>
      </c>
      <c r="G56" s="104">
        <v>35</v>
      </c>
      <c r="H56" s="104">
        <v>157</v>
      </c>
      <c r="I56" s="104">
        <v>2169</v>
      </c>
      <c r="J56" s="104">
        <v>3642</v>
      </c>
      <c r="K56" s="104">
        <v>1293</v>
      </c>
      <c r="L56" s="104">
        <v>60</v>
      </c>
      <c r="M56" s="104">
        <v>313</v>
      </c>
      <c r="N56" s="104">
        <v>147</v>
      </c>
      <c r="O56" s="104">
        <v>2</v>
      </c>
      <c r="P56" s="104"/>
      <c r="Q56" s="104">
        <v>139</v>
      </c>
      <c r="R56" s="104"/>
      <c r="S56" s="105">
        <v>14971</v>
      </c>
      <c r="T56" s="105">
        <v>974</v>
      </c>
    </row>
    <row r="57" spans="1:20" s="73" customFormat="1" ht="18" customHeight="1" x14ac:dyDescent="0.35">
      <c r="A57" s="112" t="s">
        <v>320</v>
      </c>
      <c r="B57" s="106">
        <v>1433</v>
      </c>
      <c r="C57" s="106">
        <v>23</v>
      </c>
      <c r="D57" s="106">
        <v>3295</v>
      </c>
      <c r="E57" s="106">
        <v>4232</v>
      </c>
      <c r="F57" s="106">
        <v>1527</v>
      </c>
      <c r="G57" s="106">
        <v>20</v>
      </c>
      <c r="H57" s="106">
        <v>147</v>
      </c>
      <c r="I57" s="106">
        <v>2120</v>
      </c>
      <c r="J57" s="106">
        <v>3253</v>
      </c>
      <c r="K57" s="106">
        <v>986</v>
      </c>
      <c r="L57" s="106">
        <v>92</v>
      </c>
      <c r="M57" s="106">
        <v>389</v>
      </c>
      <c r="N57" s="106">
        <v>224</v>
      </c>
      <c r="O57" s="106">
        <v>4</v>
      </c>
      <c r="P57" s="106"/>
      <c r="Q57" s="106">
        <v>24</v>
      </c>
      <c r="R57" s="106"/>
      <c r="S57" s="107">
        <v>17769</v>
      </c>
      <c r="T57" s="107">
        <v>672</v>
      </c>
    </row>
    <row r="58" spans="1:20" s="73" customFormat="1" ht="18" customHeight="1" x14ac:dyDescent="0.35">
      <c r="A58" s="111" t="s">
        <v>321</v>
      </c>
      <c r="B58" s="104">
        <v>930</v>
      </c>
      <c r="C58" s="104">
        <v>7</v>
      </c>
      <c r="D58" s="104">
        <v>1982</v>
      </c>
      <c r="E58" s="104">
        <v>3700</v>
      </c>
      <c r="F58" s="104">
        <v>1428</v>
      </c>
      <c r="G58" s="104">
        <v>67</v>
      </c>
      <c r="H58" s="104">
        <v>169</v>
      </c>
      <c r="I58" s="104">
        <v>2244</v>
      </c>
      <c r="J58" s="104">
        <v>2685</v>
      </c>
      <c r="K58" s="104">
        <v>1062</v>
      </c>
      <c r="L58" s="104">
        <v>73</v>
      </c>
      <c r="M58" s="104">
        <v>429</v>
      </c>
      <c r="N58" s="104">
        <v>231</v>
      </c>
      <c r="O58" s="104">
        <v>1</v>
      </c>
      <c r="P58" s="104"/>
      <c r="Q58" s="104">
        <v>96</v>
      </c>
      <c r="R58" s="104"/>
      <c r="S58" s="105">
        <v>15104</v>
      </c>
      <c r="T58" s="105">
        <v>788</v>
      </c>
    </row>
    <row r="59" spans="1:20" s="73" customFormat="1" ht="18" customHeight="1" x14ac:dyDescent="0.35">
      <c r="A59" s="112" t="s">
        <v>322</v>
      </c>
      <c r="B59" s="106">
        <v>546</v>
      </c>
      <c r="C59" s="106">
        <v>3</v>
      </c>
      <c r="D59" s="106">
        <v>1074</v>
      </c>
      <c r="E59" s="106">
        <v>1334</v>
      </c>
      <c r="F59" s="106">
        <v>472</v>
      </c>
      <c r="G59" s="106">
        <v>29</v>
      </c>
      <c r="H59" s="106">
        <v>75</v>
      </c>
      <c r="I59" s="106">
        <v>954</v>
      </c>
      <c r="J59" s="106">
        <v>1682</v>
      </c>
      <c r="K59" s="106">
        <v>576</v>
      </c>
      <c r="L59" s="106">
        <v>46</v>
      </c>
      <c r="M59" s="106">
        <v>206</v>
      </c>
      <c r="N59" s="106">
        <v>106</v>
      </c>
      <c r="O59" s="106">
        <v>3</v>
      </c>
      <c r="P59" s="106"/>
      <c r="Q59" s="106">
        <v>13</v>
      </c>
      <c r="R59" s="106"/>
      <c r="S59" s="107">
        <v>7119</v>
      </c>
      <c r="T59" s="107">
        <v>443</v>
      </c>
    </row>
    <row r="60" spans="1:20" s="73" customFormat="1" ht="18" customHeight="1" x14ac:dyDescent="0.35">
      <c r="A60" s="111" t="s">
        <v>323</v>
      </c>
      <c r="B60" s="104">
        <v>540</v>
      </c>
      <c r="C60" s="104">
        <v>4</v>
      </c>
      <c r="D60" s="104">
        <v>835</v>
      </c>
      <c r="E60" s="104">
        <v>869</v>
      </c>
      <c r="F60" s="104">
        <v>357</v>
      </c>
      <c r="G60" s="104">
        <v>44</v>
      </c>
      <c r="H60" s="104">
        <v>57</v>
      </c>
      <c r="I60" s="104">
        <v>546</v>
      </c>
      <c r="J60" s="104">
        <v>812</v>
      </c>
      <c r="K60" s="104">
        <v>362</v>
      </c>
      <c r="L60" s="104">
        <v>22</v>
      </c>
      <c r="M60" s="104">
        <v>157</v>
      </c>
      <c r="N60" s="104">
        <v>90</v>
      </c>
      <c r="O60" s="104">
        <v>2</v>
      </c>
      <c r="P60" s="104"/>
      <c r="Q60" s="104">
        <v>5</v>
      </c>
      <c r="R60" s="104"/>
      <c r="S60" s="105">
        <v>4702</v>
      </c>
      <c r="T60" s="105">
        <v>275</v>
      </c>
    </row>
    <row r="61" spans="1:20" s="73" customFormat="1" ht="18" customHeight="1" x14ac:dyDescent="0.35">
      <c r="A61" s="112" t="s">
        <v>324</v>
      </c>
      <c r="B61" s="106">
        <v>639</v>
      </c>
      <c r="C61" s="106">
        <v>15</v>
      </c>
      <c r="D61" s="106">
        <v>1166</v>
      </c>
      <c r="E61" s="106">
        <v>1442</v>
      </c>
      <c r="F61" s="106">
        <v>527</v>
      </c>
      <c r="G61" s="106">
        <v>30</v>
      </c>
      <c r="H61" s="106">
        <v>51</v>
      </c>
      <c r="I61" s="106">
        <v>749</v>
      </c>
      <c r="J61" s="106">
        <v>1091</v>
      </c>
      <c r="K61" s="106">
        <v>302</v>
      </c>
      <c r="L61" s="106">
        <v>46</v>
      </c>
      <c r="M61" s="106">
        <v>193</v>
      </c>
      <c r="N61" s="106">
        <v>96</v>
      </c>
      <c r="O61" s="106">
        <v>2</v>
      </c>
      <c r="P61" s="106"/>
      <c r="Q61" s="106">
        <v>5</v>
      </c>
      <c r="R61" s="106"/>
      <c r="S61" s="107">
        <v>6354</v>
      </c>
      <c r="T61" s="107">
        <v>238</v>
      </c>
    </row>
    <row r="62" spans="1:20" s="73" customFormat="1" ht="18" customHeight="1" x14ac:dyDescent="0.35">
      <c r="A62" s="111" t="s">
        <v>325</v>
      </c>
      <c r="B62" s="104">
        <v>791</v>
      </c>
      <c r="C62" s="104">
        <v>9</v>
      </c>
      <c r="D62" s="104">
        <v>1747</v>
      </c>
      <c r="E62" s="104">
        <v>2500</v>
      </c>
      <c r="F62" s="104">
        <v>928</v>
      </c>
      <c r="G62" s="104">
        <v>73</v>
      </c>
      <c r="H62" s="104">
        <v>115</v>
      </c>
      <c r="I62" s="104">
        <v>1229</v>
      </c>
      <c r="J62" s="104">
        <v>2038</v>
      </c>
      <c r="K62" s="104">
        <v>715</v>
      </c>
      <c r="L62" s="104">
        <v>75</v>
      </c>
      <c r="M62" s="104">
        <v>430</v>
      </c>
      <c r="N62" s="104">
        <v>219</v>
      </c>
      <c r="O62" s="104">
        <v>1</v>
      </c>
      <c r="P62" s="104"/>
      <c r="Q62" s="104">
        <v>16</v>
      </c>
      <c r="R62" s="104"/>
      <c r="S62" s="105">
        <v>10886</v>
      </c>
      <c r="T62" s="105">
        <v>556</v>
      </c>
    </row>
    <row r="63" spans="1:20" s="73" customFormat="1" ht="18" customHeight="1" x14ac:dyDescent="0.35">
      <c r="A63" s="112" t="s">
        <v>326</v>
      </c>
      <c r="B63" s="106">
        <v>10041</v>
      </c>
      <c r="C63" s="106">
        <v>157</v>
      </c>
      <c r="D63" s="106">
        <v>22163</v>
      </c>
      <c r="E63" s="106">
        <v>48928</v>
      </c>
      <c r="F63" s="106">
        <v>17285</v>
      </c>
      <c r="G63" s="106">
        <v>357</v>
      </c>
      <c r="H63" s="106">
        <v>1753</v>
      </c>
      <c r="I63" s="106">
        <v>33077</v>
      </c>
      <c r="J63" s="106">
        <v>44170</v>
      </c>
      <c r="K63" s="106">
        <v>14617</v>
      </c>
      <c r="L63" s="106">
        <v>520</v>
      </c>
      <c r="M63" s="106">
        <v>2466</v>
      </c>
      <c r="N63" s="106">
        <v>1274</v>
      </c>
      <c r="O63" s="106">
        <v>59</v>
      </c>
      <c r="P63" s="106">
        <v>31</v>
      </c>
      <c r="Q63" s="106">
        <v>5937</v>
      </c>
      <c r="R63" s="106">
        <v>3</v>
      </c>
      <c r="S63" s="107">
        <v>202838</v>
      </c>
      <c r="T63" s="107">
        <v>7947</v>
      </c>
    </row>
    <row r="64" spans="1:20" s="73" customFormat="1" ht="18" customHeight="1" x14ac:dyDescent="0.35">
      <c r="A64" s="111" t="s">
        <v>327</v>
      </c>
      <c r="B64" s="104">
        <v>352</v>
      </c>
      <c r="C64" s="104">
        <v>3</v>
      </c>
      <c r="D64" s="104">
        <v>558</v>
      </c>
      <c r="E64" s="104">
        <v>651</v>
      </c>
      <c r="F64" s="104">
        <v>278</v>
      </c>
      <c r="G64" s="104">
        <v>30</v>
      </c>
      <c r="H64" s="104">
        <v>30</v>
      </c>
      <c r="I64" s="104">
        <v>426</v>
      </c>
      <c r="J64" s="104">
        <v>545</v>
      </c>
      <c r="K64" s="104">
        <v>244</v>
      </c>
      <c r="L64" s="104">
        <v>35</v>
      </c>
      <c r="M64" s="104">
        <v>161</v>
      </c>
      <c r="N64" s="104">
        <v>80</v>
      </c>
      <c r="O64" s="104">
        <v>2</v>
      </c>
      <c r="P64" s="104"/>
      <c r="Q64" s="104">
        <v>12</v>
      </c>
      <c r="R64" s="104"/>
      <c r="S64" s="105">
        <v>3407</v>
      </c>
      <c r="T64" s="105">
        <v>188</v>
      </c>
    </row>
    <row r="65" spans="1:20" s="73" customFormat="1" ht="18" customHeight="1" x14ac:dyDescent="0.35">
      <c r="A65" s="112" t="s">
        <v>328</v>
      </c>
      <c r="B65" s="106">
        <v>537</v>
      </c>
      <c r="C65" s="106">
        <v>7</v>
      </c>
      <c r="D65" s="106">
        <v>947</v>
      </c>
      <c r="E65" s="106">
        <v>1531</v>
      </c>
      <c r="F65" s="106">
        <v>604</v>
      </c>
      <c r="G65" s="106">
        <v>3</v>
      </c>
      <c r="H65" s="106">
        <v>61</v>
      </c>
      <c r="I65" s="106">
        <v>962</v>
      </c>
      <c r="J65" s="106">
        <v>1607</v>
      </c>
      <c r="K65" s="106">
        <v>610</v>
      </c>
      <c r="L65" s="106">
        <v>38</v>
      </c>
      <c r="M65" s="106">
        <v>256</v>
      </c>
      <c r="N65" s="106">
        <v>132</v>
      </c>
      <c r="O65" s="106">
        <v>1</v>
      </c>
      <c r="P65" s="106"/>
      <c r="Q65" s="106">
        <v>28</v>
      </c>
      <c r="R65" s="106"/>
      <c r="S65" s="107">
        <v>7324</v>
      </c>
      <c r="T65" s="107">
        <v>466</v>
      </c>
    </row>
    <row r="66" spans="1:20" s="73" customFormat="1" ht="18" customHeight="1" x14ac:dyDescent="0.35">
      <c r="A66" s="111" t="s">
        <v>329</v>
      </c>
      <c r="B66" s="104">
        <v>1135</v>
      </c>
      <c r="C66" s="104">
        <v>8</v>
      </c>
      <c r="D66" s="104">
        <v>2257</v>
      </c>
      <c r="E66" s="104">
        <v>3513</v>
      </c>
      <c r="F66" s="104">
        <v>1473</v>
      </c>
      <c r="G66" s="104">
        <v>25</v>
      </c>
      <c r="H66" s="104">
        <v>144</v>
      </c>
      <c r="I66" s="104">
        <v>2133</v>
      </c>
      <c r="J66" s="104">
        <v>3178</v>
      </c>
      <c r="K66" s="104">
        <v>1038</v>
      </c>
      <c r="L66" s="104">
        <v>99</v>
      </c>
      <c r="M66" s="104">
        <v>408</v>
      </c>
      <c r="N66" s="104">
        <v>215</v>
      </c>
      <c r="O66" s="104">
        <v>2</v>
      </c>
      <c r="P66" s="104">
        <v>1</v>
      </c>
      <c r="Q66" s="104">
        <v>29</v>
      </c>
      <c r="R66" s="104"/>
      <c r="S66" s="105">
        <v>15658</v>
      </c>
      <c r="T66" s="105">
        <v>746</v>
      </c>
    </row>
    <row r="67" spans="1:20" s="73" customFormat="1" ht="18" customHeight="1" x14ac:dyDescent="0.35">
      <c r="A67" s="112" t="s">
        <v>330</v>
      </c>
      <c r="B67" s="106">
        <v>1752</v>
      </c>
      <c r="C67" s="106">
        <v>19</v>
      </c>
      <c r="D67" s="106">
        <v>4133</v>
      </c>
      <c r="E67" s="106">
        <v>5294</v>
      </c>
      <c r="F67" s="106">
        <v>1913</v>
      </c>
      <c r="G67" s="106">
        <v>24</v>
      </c>
      <c r="H67" s="106">
        <v>252</v>
      </c>
      <c r="I67" s="106">
        <v>3372</v>
      </c>
      <c r="J67" s="106">
        <v>4405</v>
      </c>
      <c r="K67" s="106">
        <v>1401</v>
      </c>
      <c r="L67" s="106">
        <v>57</v>
      </c>
      <c r="M67" s="106">
        <v>618</v>
      </c>
      <c r="N67" s="106">
        <v>310</v>
      </c>
      <c r="O67" s="106">
        <v>16</v>
      </c>
      <c r="P67" s="106"/>
      <c r="Q67" s="106">
        <v>38</v>
      </c>
      <c r="R67" s="106"/>
      <c r="S67" s="107">
        <v>23604</v>
      </c>
      <c r="T67" s="107">
        <v>1060</v>
      </c>
    </row>
    <row r="68" spans="1:20" s="73" customFormat="1" ht="18" customHeight="1" x14ac:dyDescent="0.35">
      <c r="A68" s="111" t="s">
        <v>331</v>
      </c>
      <c r="B68" s="104">
        <v>2102</v>
      </c>
      <c r="C68" s="104">
        <v>29</v>
      </c>
      <c r="D68" s="104">
        <v>5995</v>
      </c>
      <c r="E68" s="104">
        <v>7707</v>
      </c>
      <c r="F68" s="104">
        <v>2948</v>
      </c>
      <c r="G68" s="104">
        <v>288</v>
      </c>
      <c r="H68" s="104">
        <v>314</v>
      </c>
      <c r="I68" s="104">
        <v>4836</v>
      </c>
      <c r="J68" s="104">
        <v>6955</v>
      </c>
      <c r="K68" s="104">
        <v>2094</v>
      </c>
      <c r="L68" s="104">
        <v>150</v>
      </c>
      <c r="M68" s="104">
        <v>739</v>
      </c>
      <c r="N68" s="104">
        <v>403</v>
      </c>
      <c r="O68" s="104">
        <v>6</v>
      </c>
      <c r="P68" s="104"/>
      <c r="Q68" s="104">
        <v>166</v>
      </c>
      <c r="R68" s="104"/>
      <c r="S68" s="105">
        <v>34732</v>
      </c>
      <c r="T68" s="105">
        <v>1360</v>
      </c>
    </row>
    <row r="69" spans="1:20" s="73" customFormat="1" ht="18" customHeight="1" x14ac:dyDescent="0.35">
      <c r="A69" s="112" t="s">
        <v>332</v>
      </c>
      <c r="B69" s="106">
        <v>639</v>
      </c>
      <c r="C69" s="106">
        <v>7</v>
      </c>
      <c r="D69" s="106">
        <v>1244</v>
      </c>
      <c r="E69" s="106">
        <v>1355</v>
      </c>
      <c r="F69" s="106">
        <v>542</v>
      </c>
      <c r="G69" s="106">
        <v>3</v>
      </c>
      <c r="H69" s="106">
        <v>28</v>
      </c>
      <c r="I69" s="106">
        <v>788</v>
      </c>
      <c r="J69" s="106">
        <v>866</v>
      </c>
      <c r="K69" s="106">
        <v>233</v>
      </c>
      <c r="L69" s="106">
        <v>20</v>
      </c>
      <c r="M69" s="106">
        <v>201</v>
      </c>
      <c r="N69" s="106">
        <v>92</v>
      </c>
      <c r="O69" s="106">
        <v>2</v>
      </c>
      <c r="P69" s="106"/>
      <c r="Q69" s="106">
        <v>1</v>
      </c>
      <c r="R69" s="106"/>
      <c r="S69" s="107">
        <v>6021</v>
      </c>
      <c r="T69" s="107">
        <v>159</v>
      </c>
    </row>
    <row r="70" spans="1:20" s="73" customFormat="1" ht="18" customHeight="1" x14ac:dyDescent="0.35">
      <c r="A70" s="111" t="s">
        <v>333</v>
      </c>
      <c r="B70" s="104">
        <v>1392</v>
      </c>
      <c r="C70" s="104">
        <v>21</v>
      </c>
      <c r="D70" s="104">
        <v>4461</v>
      </c>
      <c r="E70" s="104">
        <v>8286</v>
      </c>
      <c r="F70" s="104">
        <v>3556</v>
      </c>
      <c r="G70" s="104">
        <v>159</v>
      </c>
      <c r="H70" s="104">
        <v>480</v>
      </c>
      <c r="I70" s="104">
        <v>5442</v>
      </c>
      <c r="J70" s="104">
        <v>7418</v>
      </c>
      <c r="K70" s="104">
        <v>2189</v>
      </c>
      <c r="L70" s="104">
        <v>121</v>
      </c>
      <c r="M70" s="104">
        <v>504</v>
      </c>
      <c r="N70" s="104">
        <v>286</v>
      </c>
      <c r="O70" s="104">
        <v>5</v>
      </c>
      <c r="P70" s="104"/>
      <c r="Q70" s="104">
        <v>194</v>
      </c>
      <c r="R70" s="104"/>
      <c r="S70" s="105">
        <v>34514</v>
      </c>
      <c r="T70" s="105">
        <v>1211</v>
      </c>
    </row>
    <row r="71" spans="1:20" s="73" customFormat="1" ht="18" customHeight="1" x14ac:dyDescent="0.35">
      <c r="A71" s="112" t="s">
        <v>334</v>
      </c>
      <c r="B71" s="106">
        <v>927</v>
      </c>
      <c r="C71" s="106">
        <v>16</v>
      </c>
      <c r="D71" s="106">
        <v>2330</v>
      </c>
      <c r="E71" s="106">
        <v>2984</v>
      </c>
      <c r="F71" s="106">
        <v>1207</v>
      </c>
      <c r="G71" s="106">
        <v>58</v>
      </c>
      <c r="H71" s="106">
        <v>121</v>
      </c>
      <c r="I71" s="106">
        <v>1933</v>
      </c>
      <c r="J71" s="106">
        <v>3534</v>
      </c>
      <c r="K71" s="106">
        <v>1275</v>
      </c>
      <c r="L71" s="106">
        <v>64</v>
      </c>
      <c r="M71" s="106">
        <v>269</v>
      </c>
      <c r="N71" s="106">
        <v>148</v>
      </c>
      <c r="O71" s="106">
        <v>1</v>
      </c>
      <c r="P71" s="106">
        <v>12</v>
      </c>
      <c r="Q71" s="106">
        <v>754</v>
      </c>
      <c r="R71" s="106"/>
      <c r="S71" s="107">
        <v>15633</v>
      </c>
      <c r="T71" s="107">
        <v>963</v>
      </c>
    </row>
    <row r="72" spans="1:20" s="73" customFormat="1" ht="18" customHeight="1" x14ac:dyDescent="0.35">
      <c r="A72" s="111" t="s">
        <v>335</v>
      </c>
      <c r="B72" s="104">
        <v>230</v>
      </c>
      <c r="C72" s="104">
        <v>2</v>
      </c>
      <c r="D72" s="104">
        <v>373</v>
      </c>
      <c r="E72" s="104">
        <v>682</v>
      </c>
      <c r="F72" s="104">
        <v>262</v>
      </c>
      <c r="G72" s="104">
        <v>2</v>
      </c>
      <c r="H72" s="104">
        <v>19</v>
      </c>
      <c r="I72" s="104">
        <v>181</v>
      </c>
      <c r="J72" s="104">
        <v>370</v>
      </c>
      <c r="K72" s="104">
        <v>115</v>
      </c>
      <c r="L72" s="104">
        <v>20</v>
      </c>
      <c r="M72" s="104">
        <v>76</v>
      </c>
      <c r="N72" s="104">
        <v>23</v>
      </c>
      <c r="O72" s="104"/>
      <c r="P72" s="104"/>
      <c r="Q72" s="104"/>
      <c r="R72" s="104"/>
      <c r="S72" s="105">
        <v>2355</v>
      </c>
      <c r="T72" s="105">
        <v>102</v>
      </c>
    </row>
    <row r="73" spans="1:20" s="73" customFormat="1" ht="18" customHeight="1" x14ac:dyDescent="0.35">
      <c r="A73" s="112" t="s">
        <v>336</v>
      </c>
      <c r="B73" s="106">
        <v>639</v>
      </c>
      <c r="C73" s="106">
        <v>12</v>
      </c>
      <c r="D73" s="106">
        <v>1452</v>
      </c>
      <c r="E73" s="106">
        <v>1987</v>
      </c>
      <c r="F73" s="106">
        <v>802</v>
      </c>
      <c r="G73" s="106">
        <v>8</v>
      </c>
      <c r="H73" s="106">
        <v>90</v>
      </c>
      <c r="I73" s="106">
        <v>1297</v>
      </c>
      <c r="J73" s="106">
        <v>1957</v>
      </c>
      <c r="K73" s="106">
        <v>550</v>
      </c>
      <c r="L73" s="106">
        <v>43</v>
      </c>
      <c r="M73" s="106">
        <v>185</v>
      </c>
      <c r="N73" s="106">
        <v>105</v>
      </c>
      <c r="O73" s="106">
        <v>1</v>
      </c>
      <c r="P73" s="106"/>
      <c r="Q73" s="106">
        <v>21</v>
      </c>
      <c r="R73" s="106"/>
      <c r="S73" s="107">
        <v>9149</v>
      </c>
      <c r="T73" s="107">
        <v>365</v>
      </c>
    </row>
    <row r="74" spans="1:20" s="73" customFormat="1" ht="18" customHeight="1" x14ac:dyDescent="0.35">
      <c r="A74" s="111" t="s">
        <v>337</v>
      </c>
      <c r="B74" s="104">
        <v>760</v>
      </c>
      <c r="C74" s="104">
        <v>6</v>
      </c>
      <c r="D74" s="104">
        <v>1677</v>
      </c>
      <c r="E74" s="104">
        <v>2809</v>
      </c>
      <c r="F74" s="104">
        <v>1237</v>
      </c>
      <c r="G74" s="104">
        <v>48</v>
      </c>
      <c r="H74" s="104">
        <v>100</v>
      </c>
      <c r="I74" s="104">
        <v>2222</v>
      </c>
      <c r="J74" s="104">
        <v>2475</v>
      </c>
      <c r="K74" s="104">
        <v>802</v>
      </c>
      <c r="L74" s="104">
        <v>55</v>
      </c>
      <c r="M74" s="104">
        <v>295</v>
      </c>
      <c r="N74" s="104">
        <v>178</v>
      </c>
      <c r="O74" s="104">
        <v>2</v>
      </c>
      <c r="P74" s="104"/>
      <c r="Q74" s="104">
        <v>37</v>
      </c>
      <c r="R74" s="104"/>
      <c r="S74" s="105">
        <v>12703</v>
      </c>
      <c r="T74" s="105">
        <v>544</v>
      </c>
    </row>
    <row r="75" spans="1:20" s="73" customFormat="1" ht="18" customHeight="1" x14ac:dyDescent="0.35">
      <c r="A75" s="112" t="s">
        <v>338</v>
      </c>
      <c r="B75" s="106">
        <v>235</v>
      </c>
      <c r="C75" s="106">
        <v>3</v>
      </c>
      <c r="D75" s="106">
        <v>450</v>
      </c>
      <c r="E75" s="106">
        <v>586</v>
      </c>
      <c r="F75" s="106">
        <v>218</v>
      </c>
      <c r="G75" s="106">
        <v>3</v>
      </c>
      <c r="H75" s="106">
        <v>35</v>
      </c>
      <c r="I75" s="106">
        <v>289</v>
      </c>
      <c r="J75" s="106">
        <v>496</v>
      </c>
      <c r="K75" s="106">
        <v>149</v>
      </c>
      <c r="L75" s="106">
        <v>18</v>
      </c>
      <c r="M75" s="106">
        <v>92</v>
      </c>
      <c r="N75" s="106">
        <v>60</v>
      </c>
      <c r="O75" s="106"/>
      <c r="P75" s="106"/>
      <c r="Q75" s="106">
        <v>2</v>
      </c>
      <c r="R75" s="106"/>
      <c r="S75" s="107">
        <v>2636</v>
      </c>
      <c r="T75" s="107">
        <v>125</v>
      </c>
    </row>
    <row r="76" spans="1:20" s="73" customFormat="1" ht="18" customHeight="1" x14ac:dyDescent="0.35">
      <c r="A76" s="111" t="s">
        <v>339</v>
      </c>
      <c r="B76" s="104">
        <v>718</v>
      </c>
      <c r="C76" s="104">
        <v>5</v>
      </c>
      <c r="D76" s="104">
        <v>1346</v>
      </c>
      <c r="E76" s="104">
        <v>2094</v>
      </c>
      <c r="F76" s="104">
        <v>840</v>
      </c>
      <c r="G76" s="104">
        <v>42</v>
      </c>
      <c r="H76" s="104">
        <v>94</v>
      </c>
      <c r="I76" s="104">
        <v>1205</v>
      </c>
      <c r="J76" s="104">
        <v>1468</v>
      </c>
      <c r="K76" s="104">
        <v>557</v>
      </c>
      <c r="L76" s="104">
        <v>53</v>
      </c>
      <c r="M76" s="104">
        <v>282</v>
      </c>
      <c r="N76" s="104">
        <v>146</v>
      </c>
      <c r="O76" s="104">
        <v>2</v>
      </c>
      <c r="P76" s="104"/>
      <c r="Q76" s="104">
        <v>33</v>
      </c>
      <c r="R76" s="104"/>
      <c r="S76" s="105">
        <v>8885</v>
      </c>
      <c r="T76" s="105">
        <v>389</v>
      </c>
    </row>
    <row r="77" spans="1:20" s="73" customFormat="1" ht="18" customHeight="1" x14ac:dyDescent="0.35">
      <c r="A77" s="112" t="s">
        <v>340</v>
      </c>
      <c r="B77" s="106">
        <v>2374</v>
      </c>
      <c r="C77" s="106">
        <v>43</v>
      </c>
      <c r="D77" s="106">
        <v>7378</v>
      </c>
      <c r="E77" s="106">
        <v>8682</v>
      </c>
      <c r="F77" s="106">
        <v>3167</v>
      </c>
      <c r="G77" s="106">
        <v>132</v>
      </c>
      <c r="H77" s="106">
        <v>393</v>
      </c>
      <c r="I77" s="106">
        <v>5490</v>
      </c>
      <c r="J77" s="106">
        <v>7854</v>
      </c>
      <c r="K77" s="106">
        <v>2459</v>
      </c>
      <c r="L77" s="106">
        <v>133</v>
      </c>
      <c r="M77" s="106">
        <v>716</v>
      </c>
      <c r="N77" s="106">
        <v>344</v>
      </c>
      <c r="O77" s="106">
        <v>7</v>
      </c>
      <c r="P77" s="106"/>
      <c r="Q77" s="106">
        <v>125</v>
      </c>
      <c r="R77" s="106"/>
      <c r="S77" s="107">
        <v>39297</v>
      </c>
      <c r="T77" s="107">
        <v>1621</v>
      </c>
    </row>
    <row r="78" spans="1:20" s="73" customFormat="1" ht="18" customHeight="1" x14ac:dyDescent="0.35">
      <c r="A78" s="111" t="s">
        <v>341</v>
      </c>
      <c r="B78" s="104">
        <v>270</v>
      </c>
      <c r="C78" s="104">
        <v>3</v>
      </c>
      <c r="D78" s="104">
        <v>475</v>
      </c>
      <c r="E78" s="104">
        <v>689</v>
      </c>
      <c r="F78" s="104">
        <v>219</v>
      </c>
      <c r="G78" s="104">
        <v>20</v>
      </c>
      <c r="H78" s="104">
        <v>43</v>
      </c>
      <c r="I78" s="104">
        <v>424</v>
      </c>
      <c r="J78" s="104">
        <v>674</v>
      </c>
      <c r="K78" s="104">
        <v>267</v>
      </c>
      <c r="L78" s="104">
        <v>25</v>
      </c>
      <c r="M78" s="104">
        <v>92</v>
      </c>
      <c r="N78" s="104">
        <v>52</v>
      </c>
      <c r="O78" s="104">
        <v>4</v>
      </c>
      <c r="P78" s="104"/>
      <c r="Q78" s="104">
        <v>16</v>
      </c>
      <c r="R78" s="104"/>
      <c r="S78" s="105">
        <v>3273</v>
      </c>
      <c r="T78" s="105">
        <v>204</v>
      </c>
    </row>
    <row r="79" spans="1:20" s="73" customFormat="1" ht="18" customHeight="1" x14ac:dyDescent="0.35">
      <c r="A79" s="112" t="s">
        <v>342</v>
      </c>
      <c r="B79" s="106">
        <v>1881</v>
      </c>
      <c r="C79" s="106">
        <v>18</v>
      </c>
      <c r="D79" s="106">
        <v>4312</v>
      </c>
      <c r="E79" s="106">
        <v>7294</v>
      </c>
      <c r="F79" s="106">
        <v>2686</v>
      </c>
      <c r="G79" s="106">
        <v>55</v>
      </c>
      <c r="H79" s="106">
        <v>352</v>
      </c>
      <c r="I79" s="106">
        <v>4050</v>
      </c>
      <c r="J79" s="106">
        <v>7465</v>
      </c>
      <c r="K79" s="106">
        <v>2731</v>
      </c>
      <c r="L79" s="106">
        <v>189</v>
      </c>
      <c r="M79" s="106">
        <v>936</v>
      </c>
      <c r="N79" s="106">
        <v>540</v>
      </c>
      <c r="O79" s="106">
        <v>7</v>
      </c>
      <c r="P79" s="106"/>
      <c r="Q79" s="106">
        <v>245</v>
      </c>
      <c r="R79" s="106"/>
      <c r="S79" s="107">
        <v>32761</v>
      </c>
      <c r="T79" s="107">
        <v>1857</v>
      </c>
    </row>
    <row r="80" spans="1:20" s="73" customFormat="1" ht="18" customHeight="1" x14ac:dyDescent="0.35">
      <c r="A80" s="111" t="s">
        <v>343</v>
      </c>
      <c r="B80" s="104">
        <v>936</v>
      </c>
      <c r="C80" s="104">
        <v>9</v>
      </c>
      <c r="D80" s="104">
        <v>2751</v>
      </c>
      <c r="E80" s="104">
        <v>3993</v>
      </c>
      <c r="F80" s="104">
        <v>1617</v>
      </c>
      <c r="G80" s="104">
        <v>14</v>
      </c>
      <c r="H80" s="104">
        <v>142</v>
      </c>
      <c r="I80" s="104">
        <v>2453</v>
      </c>
      <c r="J80" s="104">
        <v>2963</v>
      </c>
      <c r="K80" s="104">
        <v>737</v>
      </c>
      <c r="L80" s="104">
        <v>63</v>
      </c>
      <c r="M80" s="104">
        <v>501</v>
      </c>
      <c r="N80" s="104">
        <v>232</v>
      </c>
      <c r="O80" s="104">
        <v>1</v>
      </c>
      <c r="P80" s="104"/>
      <c r="Q80" s="104">
        <v>32</v>
      </c>
      <c r="R80" s="104"/>
      <c r="S80" s="105">
        <v>16444</v>
      </c>
      <c r="T80" s="105">
        <v>519</v>
      </c>
    </row>
    <row r="81" spans="1:20" s="73" customFormat="1" ht="18" customHeight="1" x14ac:dyDescent="0.35">
      <c r="A81" s="112" t="s">
        <v>344</v>
      </c>
      <c r="B81" s="106">
        <v>3177</v>
      </c>
      <c r="C81" s="106">
        <v>33</v>
      </c>
      <c r="D81" s="106">
        <v>8064</v>
      </c>
      <c r="E81" s="106">
        <v>13013</v>
      </c>
      <c r="F81" s="106">
        <v>5243</v>
      </c>
      <c r="G81" s="106">
        <v>75</v>
      </c>
      <c r="H81" s="106">
        <v>381</v>
      </c>
      <c r="I81" s="106">
        <v>6827</v>
      </c>
      <c r="J81" s="106">
        <v>9163</v>
      </c>
      <c r="K81" s="106">
        <v>2482</v>
      </c>
      <c r="L81" s="106">
        <v>206</v>
      </c>
      <c r="M81" s="106">
        <v>1154</v>
      </c>
      <c r="N81" s="106">
        <v>572</v>
      </c>
      <c r="O81" s="106">
        <v>5</v>
      </c>
      <c r="P81" s="106"/>
      <c r="Q81" s="106">
        <v>39</v>
      </c>
      <c r="R81" s="106"/>
      <c r="S81" s="107">
        <v>50434</v>
      </c>
      <c r="T81" s="107">
        <v>1568</v>
      </c>
    </row>
    <row r="82" spans="1:20" s="73" customFormat="1" ht="18" customHeight="1" x14ac:dyDescent="0.35">
      <c r="A82" s="111" t="s">
        <v>345</v>
      </c>
      <c r="B82" s="104">
        <v>1691</v>
      </c>
      <c r="C82" s="104">
        <v>16</v>
      </c>
      <c r="D82" s="104">
        <v>3778</v>
      </c>
      <c r="E82" s="104">
        <v>5032</v>
      </c>
      <c r="F82" s="104">
        <v>1958</v>
      </c>
      <c r="G82" s="104">
        <v>67</v>
      </c>
      <c r="H82" s="104">
        <v>181</v>
      </c>
      <c r="I82" s="104">
        <v>2105</v>
      </c>
      <c r="J82" s="104">
        <v>4064</v>
      </c>
      <c r="K82" s="104">
        <v>1390</v>
      </c>
      <c r="L82" s="104">
        <v>196</v>
      </c>
      <c r="M82" s="104">
        <v>819</v>
      </c>
      <c r="N82" s="104">
        <v>434</v>
      </c>
      <c r="O82" s="104"/>
      <c r="P82" s="104"/>
      <c r="Q82" s="104">
        <v>40</v>
      </c>
      <c r="R82" s="104"/>
      <c r="S82" s="105">
        <v>21771</v>
      </c>
      <c r="T82" s="105">
        <v>871</v>
      </c>
    </row>
    <row r="83" spans="1:20" s="73" customFormat="1" ht="18" customHeight="1" x14ac:dyDescent="0.35">
      <c r="A83" s="112" t="s">
        <v>346</v>
      </c>
      <c r="B83" s="106">
        <v>1777</v>
      </c>
      <c r="C83" s="106">
        <v>28</v>
      </c>
      <c r="D83" s="106">
        <v>4471</v>
      </c>
      <c r="E83" s="106">
        <v>8604</v>
      </c>
      <c r="F83" s="106">
        <v>3311</v>
      </c>
      <c r="G83" s="106">
        <v>115</v>
      </c>
      <c r="H83" s="106">
        <v>295</v>
      </c>
      <c r="I83" s="106">
        <v>4507</v>
      </c>
      <c r="J83" s="106">
        <v>6569</v>
      </c>
      <c r="K83" s="106">
        <v>2254</v>
      </c>
      <c r="L83" s="106">
        <v>129</v>
      </c>
      <c r="M83" s="106">
        <v>736</v>
      </c>
      <c r="N83" s="106">
        <v>435</v>
      </c>
      <c r="O83" s="106">
        <v>11</v>
      </c>
      <c r="P83" s="106"/>
      <c r="Q83" s="106">
        <v>126</v>
      </c>
      <c r="R83" s="106"/>
      <c r="S83" s="107">
        <v>33368</v>
      </c>
      <c r="T83" s="107">
        <v>1451</v>
      </c>
    </row>
    <row r="84" spans="1:20" s="73" customFormat="1" ht="18" customHeight="1" x14ac:dyDescent="0.35">
      <c r="A84" s="111" t="s">
        <v>347</v>
      </c>
      <c r="B84" s="104">
        <v>1116</v>
      </c>
      <c r="C84" s="104">
        <v>8</v>
      </c>
      <c r="D84" s="104">
        <v>2728</v>
      </c>
      <c r="E84" s="104">
        <v>3444</v>
      </c>
      <c r="F84" s="104">
        <v>1269</v>
      </c>
      <c r="G84" s="104">
        <v>85</v>
      </c>
      <c r="H84" s="104">
        <v>217</v>
      </c>
      <c r="I84" s="104">
        <v>1643</v>
      </c>
      <c r="J84" s="104">
        <v>2913</v>
      </c>
      <c r="K84" s="104">
        <v>1052</v>
      </c>
      <c r="L84" s="104">
        <v>101</v>
      </c>
      <c r="M84" s="104">
        <v>472</v>
      </c>
      <c r="N84" s="104">
        <v>261</v>
      </c>
      <c r="O84" s="104">
        <v>9</v>
      </c>
      <c r="P84" s="104"/>
      <c r="Q84" s="104">
        <v>26</v>
      </c>
      <c r="R84" s="104"/>
      <c r="S84" s="105">
        <v>15344</v>
      </c>
      <c r="T84" s="105">
        <v>752</v>
      </c>
    </row>
    <row r="85" spans="1:20" s="73" customFormat="1" ht="18" customHeight="1" x14ac:dyDescent="0.35">
      <c r="A85" s="112" t="s">
        <v>348</v>
      </c>
      <c r="B85" s="106">
        <v>1301</v>
      </c>
      <c r="C85" s="106">
        <v>14</v>
      </c>
      <c r="D85" s="106">
        <v>2331</v>
      </c>
      <c r="E85" s="106">
        <v>4700</v>
      </c>
      <c r="F85" s="106">
        <v>1312</v>
      </c>
      <c r="G85" s="106">
        <v>59</v>
      </c>
      <c r="H85" s="106">
        <v>131</v>
      </c>
      <c r="I85" s="106">
        <v>2453</v>
      </c>
      <c r="J85" s="106">
        <v>4033</v>
      </c>
      <c r="K85" s="106">
        <v>1213</v>
      </c>
      <c r="L85" s="106">
        <v>97</v>
      </c>
      <c r="M85" s="106">
        <v>451</v>
      </c>
      <c r="N85" s="106">
        <v>230</v>
      </c>
      <c r="O85" s="106"/>
      <c r="P85" s="106"/>
      <c r="Q85" s="106">
        <v>67</v>
      </c>
      <c r="R85" s="106"/>
      <c r="S85" s="107">
        <v>18392</v>
      </c>
      <c r="T85" s="107">
        <v>882</v>
      </c>
    </row>
    <row r="86" spans="1:20" s="73" customFormat="1" ht="18" customHeight="1" x14ac:dyDescent="0.35">
      <c r="A86" s="111" t="s">
        <v>349</v>
      </c>
      <c r="B86" s="104">
        <v>735</v>
      </c>
      <c r="C86" s="104">
        <v>9</v>
      </c>
      <c r="D86" s="104">
        <v>2183</v>
      </c>
      <c r="E86" s="104">
        <v>3615</v>
      </c>
      <c r="F86" s="104">
        <v>1413</v>
      </c>
      <c r="G86" s="104">
        <v>19</v>
      </c>
      <c r="H86" s="104">
        <v>119</v>
      </c>
      <c r="I86" s="104">
        <v>1578</v>
      </c>
      <c r="J86" s="104">
        <v>2057</v>
      </c>
      <c r="K86" s="104">
        <v>496</v>
      </c>
      <c r="L86" s="104">
        <v>69</v>
      </c>
      <c r="M86" s="104">
        <v>320</v>
      </c>
      <c r="N86" s="104">
        <v>197</v>
      </c>
      <c r="O86" s="104">
        <v>1</v>
      </c>
      <c r="P86" s="104"/>
      <c r="Q86" s="104">
        <v>12</v>
      </c>
      <c r="R86" s="104"/>
      <c r="S86" s="105">
        <v>12823</v>
      </c>
      <c r="T86" s="105">
        <v>292</v>
      </c>
    </row>
    <row r="87" spans="1:20" s="73" customFormat="1" ht="18" customHeight="1" x14ac:dyDescent="0.35">
      <c r="A87" s="112" t="s">
        <v>350</v>
      </c>
      <c r="B87" s="106">
        <v>839</v>
      </c>
      <c r="C87" s="106">
        <v>10</v>
      </c>
      <c r="D87" s="106">
        <v>1732</v>
      </c>
      <c r="E87" s="106">
        <v>2531</v>
      </c>
      <c r="F87" s="106">
        <v>1013</v>
      </c>
      <c r="G87" s="106">
        <v>7</v>
      </c>
      <c r="H87" s="106">
        <v>190</v>
      </c>
      <c r="I87" s="106">
        <v>1534</v>
      </c>
      <c r="J87" s="106">
        <v>2691</v>
      </c>
      <c r="K87" s="106">
        <v>1035</v>
      </c>
      <c r="L87" s="106">
        <v>83</v>
      </c>
      <c r="M87" s="106">
        <v>375</v>
      </c>
      <c r="N87" s="106">
        <v>205</v>
      </c>
      <c r="O87" s="106">
        <v>6</v>
      </c>
      <c r="P87" s="106"/>
      <c r="Q87" s="106">
        <v>33</v>
      </c>
      <c r="R87" s="106"/>
      <c r="S87" s="107">
        <v>12284</v>
      </c>
      <c r="T87" s="107">
        <v>725</v>
      </c>
    </row>
    <row r="88" spans="1:20" s="73" customFormat="1" ht="18" customHeight="1" x14ac:dyDescent="0.35">
      <c r="A88" s="111" t="s">
        <v>351</v>
      </c>
      <c r="B88" s="104">
        <v>616</v>
      </c>
      <c r="C88" s="104">
        <v>7</v>
      </c>
      <c r="D88" s="104">
        <v>1292</v>
      </c>
      <c r="E88" s="104">
        <v>2091</v>
      </c>
      <c r="F88" s="104">
        <v>793</v>
      </c>
      <c r="G88" s="104">
        <v>28</v>
      </c>
      <c r="H88" s="104">
        <v>87</v>
      </c>
      <c r="I88" s="104">
        <v>820</v>
      </c>
      <c r="J88" s="104">
        <v>1574</v>
      </c>
      <c r="K88" s="104">
        <v>514</v>
      </c>
      <c r="L88" s="104">
        <v>60</v>
      </c>
      <c r="M88" s="104">
        <v>328</v>
      </c>
      <c r="N88" s="104">
        <v>154</v>
      </c>
      <c r="O88" s="104">
        <v>4</v>
      </c>
      <c r="P88" s="104"/>
      <c r="Q88" s="104">
        <v>5</v>
      </c>
      <c r="R88" s="104"/>
      <c r="S88" s="105">
        <v>8373</v>
      </c>
      <c r="T88" s="105">
        <v>391</v>
      </c>
    </row>
    <row r="89" spans="1:20" s="73" customFormat="1" ht="18" customHeight="1" x14ac:dyDescent="0.35">
      <c r="A89" s="112" t="s">
        <v>352</v>
      </c>
      <c r="B89" s="106">
        <v>1432</v>
      </c>
      <c r="C89" s="106">
        <v>12</v>
      </c>
      <c r="D89" s="106">
        <v>2584</v>
      </c>
      <c r="E89" s="106">
        <v>3485</v>
      </c>
      <c r="F89" s="106">
        <v>1290</v>
      </c>
      <c r="G89" s="106">
        <v>10</v>
      </c>
      <c r="H89" s="106">
        <v>166</v>
      </c>
      <c r="I89" s="106">
        <v>1715</v>
      </c>
      <c r="J89" s="106">
        <v>3695</v>
      </c>
      <c r="K89" s="106">
        <v>1241</v>
      </c>
      <c r="L89" s="106">
        <v>172</v>
      </c>
      <c r="M89" s="106">
        <v>660</v>
      </c>
      <c r="N89" s="106">
        <v>349</v>
      </c>
      <c r="O89" s="106">
        <v>3</v>
      </c>
      <c r="P89" s="106"/>
      <c r="Q89" s="106">
        <v>81</v>
      </c>
      <c r="R89" s="106"/>
      <c r="S89" s="107">
        <v>16895</v>
      </c>
      <c r="T89" s="107">
        <v>979</v>
      </c>
    </row>
    <row r="90" spans="1:20" s="73" customFormat="1" ht="18" customHeight="1" x14ac:dyDescent="0.35">
      <c r="A90" s="111" t="s">
        <v>353</v>
      </c>
      <c r="B90" s="104">
        <v>314</v>
      </c>
      <c r="C90" s="104">
        <v>1</v>
      </c>
      <c r="D90" s="104">
        <v>547</v>
      </c>
      <c r="E90" s="104">
        <v>1256</v>
      </c>
      <c r="F90" s="104">
        <v>467</v>
      </c>
      <c r="G90" s="104">
        <v>34</v>
      </c>
      <c r="H90" s="104">
        <v>29</v>
      </c>
      <c r="I90" s="104">
        <v>679</v>
      </c>
      <c r="J90" s="104">
        <v>745</v>
      </c>
      <c r="K90" s="104">
        <v>242</v>
      </c>
      <c r="L90" s="104">
        <v>30</v>
      </c>
      <c r="M90" s="104">
        <v>91</v>
      </c>
      <c r="N90" s="104">
        <v>47</v>
      </c>
      <c r="O90" s="104">
        <v>2</v>
      </c>
      <c r="P90" s="104"/>
      <c r="Q90" s="104">
        <v>5</v>
      </c>
      <c r="R90" s="104"/>
      <c r="S90" s="105">
        <v>4489</v>
      </c>
      <c r="T90" s="105">
        <v>193</v>
      </c>
    </row>
    <row r="91" spans="1:20" s="73" customFormat="1" ht="18" customHeight="1" x14ac:dyDescent="0.35">
      <c r="A91" s="112" t="s">
        <v>354</v>
      </c>
      <c r="B91" s="106">
        <v>405</v>
      </c>
      <c r="C91" s="106">
        <v>5</v>
      </c>
      <c r="D91" s="106">
        <v>906</v>
      </c>
      <c r="E91" s="106">
        <v>1301</v>
      </c>
      <c r="F91" s="106">
        <v>477</v>
      </c>
      <c r="G91" s="106">
        <v>33</v>
      </c>
      <c r="H91" s="106">
        <v>57</v>
      </c>
      <c r="I91" s="106">
        <v>664</v>
      </c>
      <c r="J91" s="106">
        <v>1249</v>
      </c>
      <c r="K91" s="106">
        <v>470</v>
      </c>
      <c r="L91" s="106">
        <v>49</v>
      </c>
      <c r="M91" s="106">
        <v>162</v>
      </c>
      <c r="N91" s="106">
        <v>102</v>
      </c>
      <c r="O91" s="106">
        <v>3</v>
      </c>
      <c r="P91" s="106"/>
      <c r="Q91" s="106">
        <v>6</v>
      </c>
      <c r="R91" s="106"/>
      <c r="S91" s="107">
        <v>5889</v>
      </c>
      <c r="T91" s="107">
        <v>346</v>
      </c>
    </row>
    <row r="92" spans="1:20" s="73" customFormat="1" ht="18" customHeight="1" x14ac:dyDescent="0.35">
      <c r="A92" s="111" t="s">
        <v>355</v>
      </c>
      <c r="B92" s="104">
        <v>111</v>
      </c>
      <c r="C92" s="104"/>
      <c r="D92" s="104">
        <v>137</v>
      </c>
      <c r="E92" s="104">
        <v>143</v>
      </c>
      <c r="F92" s="104">
        <v>43</v>
      </c>
      <c r="G92" s="104">
        <v>9</v>
      </c>
      <c r="H92" s="104">
        <v>8</v>
      </c>
      <c r="I92" s="104">
        <v>109</v>
      </c>
      <c r="J92" s="104">
        <v>217</v>
      </c>
      <c r="K92" s="104">
        <v>72</v>
      </c>
      <c r="L92" s="104">
        <v>7</v>
      </c>
      <c r="M92" s="104">
        <v>35</v>
      </c>
      <c r="N92" s="104">
        <v>10</v>
      </c>
      <c r="O92" s="104">
        <v>1</v>
      </c>
      <c r="P92" s="104"/>
      <c r="Q92" s="104">
        <v>5</v>
      </c>
      <c r="R92" s="104"/>
      <c r="S92" s="105">
        <v>907</v>
      </c>
      <c r="T92" s="105">
        <v>51</v>
      </c>
    </row>
    <row r="93" spans="1:20" s="73" customFormat="1" ht="18" customHeight="1" x14ac:dyDescent="0.35">
      <c r="A93" s="112" t="s">
        <v>356</v>
      </c>
      <c r="B93" s="106">
        <v>1531</v>
      </c>
      <c r="C93" s="106">
        <v>17</v>
      </c>
      <c r="D93" s="106">
        <v>3160</v>
      </c>
      <c r="E93" s="106">
        <v>6723</v>
      </c>
      <c r="F93" s="106">
        <v>2230</v>
      </c>
      <c r="G93" s="106">
        <v>65</v>
      </c>
      <c r="H93" s="106">
        <v>313</v>
      </c>
      <c r="I93" s="106">
        <v>3916</v>
      </c>
      <c r="J93" s="106">
        <v>7836</v>
      </c>
      <c r="K93" s="106">
        <v>3224</v>
      </c>
      <c r="L93" s="106">
        <v>116</v>
      </c>
      <c r="M93" s="106">
        <v>473</v>
      </c>
      <c r="N93" s="106">
        <v>277</v>
      </c>
      <c r="O93" s="106">
        <v>12</v>
      </c>
      <c r="P93" s="106">
        <v>4</v>
      </c>
      <c r="Q93" s="106">
        <v>502</v>
      </c>
      <c r="R93" s="106"/>
      <c r="S93" s="107">
        <v>30399</v>
      </c>
      <c r="T93" s="107">
        <v>2253</v>
      </c>
    </row>
    <row r="94" spans="1:20" s="73" customFormat="1" ht="18" customHeight="1" x14ac:dyDescent="0.35">
      <c r="A94" s="111" t="s">
        <v>357</v>
      </c>
      <c r="B94" s="104">
        <v>1153</v>
      </c>
      <c r="C94" s="104">
        <v>8</v>
      </c>
      <c r="D94" s="104">
        <v>3188</v>
      </c>
      <c r="E94" s="104">
        <v>4442</v>
      </c>
      <c r="F94" s="104">
        <v>1787</v>
      </c>
      <c r="G94" s="104">
        <v>22</v>
      </c>
      <c r="H94" s="104">
        <v>178</v>
      </c>
      <c r="I94" s="104">
        <v>2307</v>
      </c>
      <c r="J94" s="104">
        <v>3234</v>
      </c>
      <c r="K94" s="104">
        <v>873</v>
      </c>
      <c r="L94" s="104">
        <v>62</v>
      </c>
      <c r="M94" s="104">
        <v>395</v>
      </c>
      <c r="N94" s="104">
        <v>231</v>
      </c>
      <c r="O94" s="104">
        <v>4</v>
      </c>
      <c r="P94" s="104"/>
      <c r="Q94" s="104">
        <v>27</v>
      </c>
      <c r="R94" s="104"/>
      <c r="S94" s="105">
        <v>17911</v>
      </c>
      <c r="T94" s="105">
        <v>621</v>
      </c>
    </row>
    <row r="95" spans="1:20" s="73" customFormat="1" ht="18" customHeight="1" x14ac:dyDescent="0.35">
      <c r="A95" s="112" t="s">
        <v>358</v>
      </c>
      <c r="B95" s="106">
        <v>6621</v>
      </c>
      <c r="C95" s="106">
        <v>116</v>
      </c>
      <c r="D95" s="106">
        <v>14674</v>
      </c>
      <c r="E95" s="106">
        <v>27927</v>
      </c>
      <c r="F95" s="106">
        <v>10037</v>
      </c>
      <c r="G95" s="106">
        <v>322</v>
      </c>
      <c r="H95" s="106">
        <v>1194</v>
      </c>
      <c r="I95" s="106">
        <v>21695</v>
      </c>
      <c r="J95" s="106">
        <v>31216</v>
      </c>
      <c r="K95" s="106">
        <v>12020</v>
      </c>
      <c r="L95" s="106">
        <v>326</v>
      </c>
      <c r="M95" s="106">
        <v>1617</v>
      </c>
      <c r="N95" s="106">
        <v>780</v>
      </c>
      <c r="O95" s="106">
        <v>19</v>
      </c>
      <c r="P95" s="106">
        <v>33</v>
      </c>
      <c r="Q95" s="106">
        <v>4313</v>
      </c>
      <c r="R95" s="106">
        <v>1</v>
      </c>
      <c r="S95" s="107">
        <v>132911</v>
      </c>
      <c r="T95" s="107">
        <v>8584</v>
      </c>
    </row>
    <row r="96" spans="1:20" s="73" customFormat="1" ht="18" customHeight="1" x14ac:dyDescent="0.35">
      <c r="A96" s="111" t="s">
        <v>359</v>
      </c>
      <c r="B96" s="104">
        <v>593</v>
      </c>
      <c r="C96" s="104">
        <v>8</v>
      </c>
      <c r="D96" s="104">
        <v>1032</v>
      </c>
      <c r="E96" s="104">
        <v>1090</v>
      </c>
      <c r="F96" s="104">
        <v>330</v>
      </c>
      <c r="G96" s="104">
        <v>8</v>
      </c>
      <c r="H96" s="104">
        <v>51</v>
      </c>
      <c r="I96" s="104">
        <v>360</v>
      </c>
      <c r="J96" s="104">
        <v>934</v>
      </c>
      <c r="K96" s="104">
        <v>316</v>
      </c>
      <c r="L96" s="104">
        <v>42</v>
      </c>
      <c r="M96" s="104">
        <v>190</v>
      </c>
      <c r="N96" s="104">
        <v>101</v>
      </c>
      <c r="O96" s="104">
        <v>4</v>
      </c>
      <c r="P96" s="104"/>
      <c r="Q96" s="104">
        <v>8</v>
      </c>
      <c r="R96" s="104"/>
      <c r="S96" s="105">
        <v>5067</v>
      </c>
      <c r="T96" s="105">
        <v>208</v>
      </c>
    </row>
    <row r="97" spans="1:20" s="73" customFormat="1" ht="18" customHeight="1" x14ac:dyDescent="0.35">
      <c r="A97" s="112" t="s">
        <v>360</v>
      </c>
      <c r="B97" s="106">
        <v>337</v>
      </c>
      <c r="C97" s="106">
        <v>5</v>
      </c>
      <c r="D97" s="106">
        <v>755</v>
      </c>
      <c r="E97" s="106">
        <v>874</v>
      </c>
      <c r="F97" s="106">
        <v>342</v>
      </c>
      <c r="G97" s="106">
        <v>13</v>
      </c>
      <c r="H97" s="106">
        <v>32</v>
      </c>
      <c r="I97" s="106">
        <v>530</v>
      </c>
      <c r="J97" s="106">
        <v>656</v>
      </c>
      <c r="K97" s="106">
        <v>170</v>
      </c>
      <c r="L97" s="106">
        <v>23</v>
      </c>
      <c r="M97" s="106">
        <v>79</v>
      </c>
      <c r="N97" s="106">
        <v>29</v>
      </c>
      <c r="O97" s="106">
        <v>1</v>
      </c>
      <c r="P97" s="106"/>
      <c r="Q97" s="106"/>
      <c r="R97" s="106"/>
      <c r="S97" s="107">
        <v>3846</v>
      </c>
      <c r="T97" s="107">
        <v>92</v>
      </c>
    </row>
    <row r="98" spans="1:20" s="73" customFormat="1" ht="18" customHeight="1" x14ac:dyDescent="0.35">
      <c r="A98" s="111" t="s">
        <v>361</v>
      </c>
      <c r="B98" s="104">
        <v>431</v>
      </c>
      <c r="C98" s="104">
        <v>6</v>
      </c>
      <c r="D98" s="104">
        <v>727</v>
      </c>
      <c r="E98" s="104">
        <v>675</v>
      </c>
      <c r="F98" s="104">
        <v>241</v>
      </c>
      <c r="G98" s="104">
        <v>15</v>
      </c>
      <c r="H98" s="104">
        <v>51</v>
      </c>
      <c r="I98" s="104">
        <v>552</v>
      </c>
      <c r="J98" s="104">
        <v>1074</v>
      </c>
      <c r="K98" s="104">
        <v>411</v>
      </c>
      <c r="L98" s="104">
        <v>23</v>
      </c>
      <c r="M98" s="104">
        <v>154</v>
      </c>
      <c r="N98" s="104">
        <v>70</v>
      </c>
      <c r="O98" s="104">
        <v>1</v>
      </c>
      <c r="P98" s="104"/>
      <c r="Q98" s="104">
        <v>9</v>
      </c>
      <c r="R98" s="104"/>
      <c r="S98" s="105">
        <v>4440</v>
      </c>
      <c r="T98" s="105">
        <v>365</v>
      </c>
    </row>
    <row r="99" spans="1:20" s="73" customFormat="1" ht="18" customHeight="1" x14ac:dyDescent="0.35">
      <c r="A99" s="112" t="s">
        <v>362</v>
      </c>
      <c r="B99" s="106">
        <v>1861</v>
      </c>
      <c r="C99" s="106">
        <v>31</v>
      </c>
      <c r="D99" s="106">
        <v>5086</v>
      </c>
      <c r="E99" s="106">
        <v>8459</v>
      </c>
      <c r="F99" s="106">
        <v>2699</v>
      </c>
      <c r="G99" s="106">
        <v>53</v>
      </c>
      <c r="H99" s="106">
        <v>339</v>
      </c>
      <c r="I99" s="106">
        <v>4470</v>
      </c>
      <c r="J99" s="106">
        <v>6969</v>
      </c>
      <c r="K99" s="106">
        <v>2165</v>
      </c>
      <c r="L99" s="106">
        <v>100</v>
      </c>
      <c r="M99" s="106">
        <v>744</v>
      </c>
      <c r="N99" s="106">
        <v>347</v>
      </c>
      <c r="O99" s="106">
        <v>5</v>
      </c>
      <c r="P99" s="106">
        <v>1</v>
      </c>
      <c r="Q99" s="106">
        <v>252</v>
      </c>
      <c r="R99" s="106"/>
      <c r="S99" s="107">
        <v>33581</v>
      </c>
      <c r="T99" s="107">
        <v>1286</v>
      </c>
    </row>
    <row r="100" spans="1:20" s="73" customFormat="1" ht="18" customHeight="1" x14ac:dyDescent="0.35">
      <c r="A100" s="111" t="s">
        <v>363</v>
      </c>
      <c r="B100" s="104">
        <v>1235</v>
      </c>
      <c r="C100" s="104">
        <v>14</v>
      </c>
      <c r="D100" s="104">
        <v>2589</v>
      </c>
      <c r="E100" s="104">
        <v>3490</v>
      </c>
      <c r="F100" s="104">
        <v>1221</v>
      </c>
      <c r="G100" s="104">
        <v>152</v>
      </c>
      <c r="H100" s="104">
        <v>154</v>
      </c>
      <c r="I100" s="104">
        <v>1416</v>
      </c>
      <c r="J100" s="104">
        <v>3100</v>
      </c>
      <c r="K100" s="104">
        <v>1124</v>
      </c>
      <c r="L100" s="104">
        <v>106</v>
      </c>
      <c r="M100" s="104">
        <v>576</v>
      </c>
      <c r="N100" s="104">
        <v>321</v>
      </c>
      <c r="O100" s="104">
        <v>5</v>
      </c>
      <c r="P100" s="104"/>
      <c r="Q100" s="104">
        <v>41</v>
      </c>
      <c r="R100" s="104"/>
      <c r="S100" s="105">
        <v>15544</v>
      </c>
      <c r="T100" s="105">
        <v>889</v>
      </c>
    </row>
    <row r="101" spans="1:20" s="73" customFormat="1" ht="18" customHeight="1" x14ac:dyDescent="0.35">
      <c r="A101" s="112" t="s">
        <v>364</v>
      </c>
      <c r="B101" s="106">
        <v>1558</v>
      </c>
      <c r="C101" s="106">
        <v>18</v>
      </c>
      <c r="D101" s="106">
        <v>3597</v>
      </c>
      <c r="E101" s="106">
        <v>4801</v>
      </c>
      <c r="F101" s="106">
        <v>1767</v>
      </c>
      <c r="G101" s="106">
        <v>15</v>
      </c>
      <c r="H101" s="106">
        <v>214</v>
      </c>
      <c r="I101" s="106">
        <v>2992</v>
      </c>
      <c r="J101" s="106">
        <v>4791</v>
      </c>
      <c r="K101" s="106">
        <v>1593</v>
      </c>
      <c r="L101" s="106">
        <v>126</v>
      </c>
      <c r="M101" s="106">
        <v>531</v>
      </c>
      <c r="N101" s="106">
        <v>288</v>
      </c>
      <c r="O101" s="106">
        <v>6</v>
      </c>
      <c r="P101" s="106"/>
      <c r="Q101" s="106">
        <v>55</v>
      </c>
      <c r="R101" s="106"/>
      <c r="S101" s="107">
        <v>22352</v>
      </c>
      <c r="T101" s="107">
        <v>1048</v>
      </c>
    </row>
    <row r="102" spans="1:20" s="73" customFormat="1" ht="18" customHeight="1" x14ac:dyDescent="0.35">
      <c r="A102" s="111" t="s">
        <v>365</v>
      </c>
      <c r="B102" s="104">
        <v>579</v>
      </c>
      <c r="C102" s="104">
        <v>4</v>
      </c>
      <c r="D102" s="104">
        <v>1002</v>
      </c>
      <c r="E102" s="104">
        <v>1540</v>
      </c>
      <c r="F102" s="104">
        <v>579</v>
      </c>
      <c r="G102" s="104">
        <v>29</v>
      </c>
      <c r="H102" s="104">
        <v>67</v>
      </c>
      <c r="I102" s="104">
        <v>932</v>
      </c>
      <c r="J102" s="104">
        <v>1769</v>
      </c>
      <c r="K102" s="104">
        <v>549</v>
      </c>
      <c r="L102" s="104">
        <v>59</v>
      </c>
      <c r="M102" s="104">
        <v>216</v>
      </c>
      <c r="N102" s="104">
        <v>129</v>
      </c>
      <c r="O102" s="104">
        <v>2</v>
      </c>
      <c r="P102" s="104"/>
      <c r="Q102" s="104">
        <v>21</v>
      </c>
      <c r="R102" s="104">
        <v>1</v>
      </c>
      <c r="S102" s="105">
        <v>7478</v>
      </c>
      <c r="T102" s="105">
        <v>465</v>
      </c>
    </row>
    <row r="103" spans="1:20" s="73" customFormat="1" ht="18" customHeight="1" x14ac:dyDescent="0.35">
      <c r="A103" s="112" t="s">
        <v>366</v>
      </c>
      <c r="B103" s="108">
        <v>404</v>
      </c>
      <c r="C103" s="108">
        <v>3</v>
      </c>
      <c r="D103" s="108">
        <v>619</v>
      </c>
      <c r="E103" s="108">
        <v>881</v>
      </c>
      <c r="F103" s="108">
        <v>329</v>
      </c>
      <c r="G103" s="108">
        <v>27</v>
      </c>
      <c r="H103" s="108">
        <v>28</v>
      </c>
      <c r="I103" s="108">
        <v>411</v>
      </c>
      <c r="J103" s="108">
        <v>739</v>
      </c>
      <c r="K103" s="108">
        <v>267</v>
      </c>
      <c r="L103" s="108">
        <v>28</v>
      </c>
      <c r="M103" s="108">
        <v>154</v>
      </c>
      <c r="N103" s="108">
        <v>70</v>
      </c>
      <c r="O103" s="108"/>
      <c r="P103" s="108"/>
      <c r="Q103" s="108">
        <v>7</v>
      </c>
      <c r="R103" s="108"/>
      <c r="S103" s="109">
        <v>3967</v>
      </c>
      <c r="T103" s="109">
        <v>203</v>
      </c>
    </row>
    <row r="104" spans="1:20" s="75" customFormat="1" ht="18" customHeight="1" x14ac:dyDescent="0.35">
      <c r="A104" s="113" t="s">
        <v>367</v>
      </c>
      <c r="B104" s="110">
        <v>127502</v>
      </c>
      <c r="C104" s="110">
        <v>1576</v>
      </c>
      <c r="D104" s="110">
        <v>298345</v>
      </c>
      <c r="E104" s="110">
        <v>482871</v>
      </c>
      <c r="F104" s="110">
        <v>176724</v>
      </c>
      <c r="G104" s="110">
        <v>5993</v>
      </c>
      <c r="H104" s="110">
        <v>20228</v>
      </c>
      <c r="I104" s="110">
        <v>280816</v>
      </c>
      <c r="J104" s="110">
        <v>429949</v>
      </c>
      <c r="K104" s="110">
        <v>146750</v>
      </c>
      <c r="L104" s="110">
        <v>8886</v>
      </c>
      <c r="M104" s="110">
        <v>45919</v>
      </c>
      <c r="N104" s="110">
        <v>24046</v>
      </c>
      <c r="O104" s="110">
        <v>528</v>
      </c>
      <c r="P104" s="110">
        <v>176</v>
      </c>
      <c r="Q104" s="110">
        <v>22818</v>
      </c>
      <c r="R104" s="110">
        <v>12</v>
      </c>
      <c r="S104" s="110">
        <v>2073139</v>
      </c>
      <c r="T104" s="110">
        <v>99296</v>
      </c>
    </row>
    <row r="105" spans="1:20" x14ac:dyDescent="0.3">
      <c r="A105" s="7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1:20" x14ac:dyDescent="0.3">
      <c r="A106" s="124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1:20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1:20" x14ac:dyDescent="0.3">
      <c r="A108" s="7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1:20" x14ac:dyDescent="0.3">
      <c r="A109" s="72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1:20" x14ac:dyDescent="0.3">
      <c r="A110" s="72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0.5546875" style="2" bestFit="1" customWidth="1"/>
    <col min="16" max="16" width="11.33203125" style="2" bestFit="1" customWidth="1"/>
    <col min="17" max="18" width="10.5546875" style="2" bestFit="1" customWidth="1"/>
    <col min="19" max="19" width="11.33203125" style="2" bestFit="1" customWidth="1"/>
    <col min="20" max="27" width="10.5546875" style="2" bestFit="1" customWidth="1"/>
    <col min="28" max="28" width="11.33203125" style="2" bestFit="1" customWidth="1"/>
    <col min="29" max="30" width="10.5546875" style="2" bestFit="1" customWidth="1"/>
    <col min="31" max="31" width="11.33203125" style="2" bestFit="1" customWidth="1"/>
    <col min="32" max="39" width="10.5546875" style="2" bestFit="1" customWidth="1"/>
    <col min="40" max="40" width="11.33203125" style="2" bestFit="1" customWidth="1"/>
    <col min="41" max="41" width="1.6640625" style="2" customWidth="1"/>
    <col min="42" max="43" width="11.6640625" style="2" bestFit="1" customWidth="1"/>
    <col min="44" max="16384" width="8.88671875" style="2"/>
  </cols>
  <sheetData>
    <row r="1" spans="1:45" x14ac:dyDescent="0.25">
      <c r="AP1" s="94" t="e">
        <f>#REF!</f>
        <v>#REF!</v>
      </c>
    </row>
    <row r="2" spans="1:45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4" t="s">
        <v>388</v>
      </c>
      <c r="AQ3" s="94" t="s">
        <v>0</v>
      </c>
    </row>
    <row r="4" spans="1:45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5">
        <f>SUMIF($E$3:$AN$3,$AP$1,$E4:$AN4)</f>
        <v>0</v>
      </c>
      <c r="AQ4" s="95">
        <f>SUMIF($E$2:$AN$2,"&lt;="&amp;VLOOKUP($AP$1,#REF!,6,0),$E4:$AN4)</f>
        <v>0</v>
      </c>
      <c r="AR4" s="38"/>
      <c r="AS4" s="38"/>
    </row>
    <row r="5" spans="1:45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5">
        <f t="shared" ref="AP5:AP68" si="0">SUMIF($E$3:$AN$3,$AP$1,$E5:$AN5)</f>
        <v>0</v>
      </c>
      <c r="AQ5" s="95">
        <f>SUMIF($E$2:$AN$2,"&lt;="&amp;VLOOKUP($AP$1,#REF!,6,0),$E5:$AN5)</f>
        <v>0</v>
      </c>
    </row>
    <row r="6" spans="1:45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5">
        <f t="shared" si="0"/>
        <v>0</v>
      </c>
      <c r="AQ6" s="95">
        <f>SUMIF($E$2:$AN$2,"&lt;="&amp;VLOOKUP($AP$1,#REF!,6,0),$E6:$AN6)</f>
        <v>0</v>
      </c>
    </row>
    <row r="7" spans="1:45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5">
        <f t="shared" si="0"/>
        <v>0</v>
      </c>
      <c r="AQ7" s="95">
        <f>SUMIF($E$2:$AN$2,"&lt;="&amp;VLOOKUP($AP$1,#REF!,6,0),$E7:$AN7)</f>
        <v>0</v>
      </c>
    </row>
    <row r="8" spans="1:45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5">
        <f t="shared" si="0"/>
        <v>0</v>
      </c>
      <c r="AQ8" s="95">
        <f>SUMIF($E$2:$AN$2,"&lt;="&amp;VLOOKUP($AP$1,#REF!,6,0),$E8:$AN8)</f>
        <v>0</v>
      </c>
    </row>
    <row r="9" spans="1:45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5">
        <f t="shared" si="0"/>
        <v>0</v>
      </c>
      <c r="AQ9" s="95">
        <f>SUMIF($E$2:$AN$2,"&lt;="&amp;VLOOKUP($AP$1,#REF!,6,0),$E9:$AN9)</f>
        <v>0</v>
      </c>
    </row>
    <row r="10" spans="1:45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5">
        <f t="shared" si="0"/>
        <v>0</v>
      </c>
      <c r="AQ10" s="95">
        <f>SUMIF($E$2:$AN$2,"&lt;="&amp;VLOOKUP($AP$1,#REF!,6,0),$E10:$AN10)</f>
        <v>0</v>
      </c>
    </row>
    <row r="11" spans="1:45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5">
        <f t="shared" si="0"/>
        <v>0</v>
      </c>
      <c r="AQ11" s="95">
        <f>SUMIF($E$2:$AN$2,"&lt;="&amp;VLOOKUP($AP$1,#REF!,6,0),$E11:$AN11)</f>
        <v>0</v>
      </c>
    </row>
    <row r="12" spans="1:45" x14ac:dyDescent="0.25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5">
        <f t="shared" si="0"/>
        <v>0</v>
      </c>
      <c r="AQ12" s="95">
        <f>SUMIF($E$2:$AN$2,"&lt;="&amp;VLOOKUP($AP$1,#REF!,6,0),$E12:$AN12)</f>
        <v>0</v>
      </c>
    </row>
    <row r="13" spans="1:45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5">
        <f t="shared" si="0"/>
        <v>0</v>
      </c>
      <c r="AQ13" s="95">
        <f>SUMIF($E$2:$AN$2,"&lt;="&amp;VLOOKUP($AP$1,#REF!,6,0),$E13:$AN13)</f>
        <v>0</v>
      </c>
    </row>
    <row r="14" spans="1:45" x14ac:dyDescent="0.25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5">
        <f t="shared" si="0"/>
        <v>0</v>
      </c>
      <c r="AQ14" s="95">
        <f>SUMIF($E$2:$AN$2,"&lt;="&amp;VLOOKUP($AP$1,#REF!,6,0),$E14:$AN14)</f>
        <v>0</v>
      </c>
    </row>
    <row r="15" spans="1:45" x14ac:dyDescent="0.25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5">
        <f t="shared" si="0"/>
        <v>0</v>
      </c>
      <c r="AQ15" s="95">
        <f>SUMIF($E$2:$AN$2,"&lt;="&amp;VLOOKUP($AP$1,#REF!,6,0),$E15:$AN15)</f>
        <v>0</v>
      </c>
    </row>
    <row r="16" spans="1:45" x14ac:dyDescent="0.25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5">
        <f t="shared" si="0"/>
        <v>0</v>
      </c>
      <c r="AQ16" s="95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5">
        <f t="shared" si="0"/>
        <v>0</v>
      </c>
      <c r="AQ17" s="95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5">
        <f t="shared" si="0"/>
        <v>0</v>
      </c>
      <c r="AQ18" s="95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5">
        <f t="shared" si="0"/>
        <v>0</v>
      </c>
      <c r="AQ19" s="95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5">
        <f t="shared" si="0"/>
        <v>0</v>
      </c>
      <c r="AQ20" s="95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5">
        <f t="shared" si="0"/>
        <v>0</v>
      </c>
      <c r="AQ21" s="95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5">
        <f t="shared" si="0"/>
        <v>0</v>
      </c>
      <c r="AQ22" s="95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5">
        <f t="shared" si="0"/>
        <v>0</v>
      </c>
      <c r="AQ23" s="95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5">
        <f t="shared" si="0"/>
        <v>0</v>
      </c>
      <c r="AQ24" s="95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5">
        <f t="shared" si="0"/>
        <v>0</v>
      </c>
      <c r="AQ25" s="95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5">
        <f t="shared" si="0"/>
        <v>0</v>
      </c>
      <c r="AQ26" s="95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5">
        <f t="shared" si="0"/>
        <v>0</v>
      </c>
      <c r="AQ27" s="95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5">
        <f t="shared" si="0"/>
        <v>0</v>
      </c>
      <c r="AQ28" s="95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5">
        <f t="shared" si="0"/>
        <v>0</v>
      </c>
      <c r="AQ29" s="95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5">
        <f t="shared" si="0"/>
        <v>0</v>
      </c>
      <c r="AQ30" s="95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5">
        <f t="shared" si="0"/>
        <v>0</v>
      </c>
      <c r="AQ31" s="95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5">
        <f t="shared" si="0"/>
        <v>0</v>
      </c>
      <c r="AQ32" s="95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5">
        <f t="shared" si="0"/>
        <v>0</v>
      </c>
      <c r="AQ33" s="95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5">
        <f t="shared" si="0"/>
        <v>0</v>
      </c>
      <c r="AQ34" s="95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5">
        <f t="shared" si="0"/>
        <v>0</v>
      </c>
      <c r="AQ35" s="95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5">
        <f t="shared" si="0"/>
        <v>0</v>
      </c>
      <c r="AQ36" s="95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5">
        <f t="shared" si="0"/>
        <v>0</v>
      </c>
      <c r="AQ37" s="95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5">
        <f t="shared" si="0"/>
        <v>0</v>
      </c>
      <c r="AQ38" s="95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5">
        <f t="shared" si="0"/>
        <v>0</v>
      </c>
      <c r="AQ39" s="95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5">
        <f t="shared" si="0"/>
        <v>0</v>
      </c>
      <c r="AQ40" s="95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5">
        <f t="shared" si="0"/>
        <v>0</v>
      </c>
      <c r="AQ41" s="95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5">
        <f t="shared" si="0"/>
        <v>0</v>
      </c>
      <c r="AQ42" s="95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5">
        <f t="shared" si="0"/>
        <v>0</v>
      </c>
      <c r="AQ43" s="95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5">
        <f t="shared" si="0"/>
        <v>0</v>
      </c>
      <c r="AQ44" s="95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5">
        <f t="shared" si="0"/>
        <v>0</v>
      </c>
      <c r="AQ45" s="95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5">
        <f t="shared" si="0"/>
        <v>0</v>
      </c>
      <c r="AQ46" s="95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5">
        <f t="shared" si="0"/>
        <v>0</v>
      </c>
      <c r="AQ47" s="95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5">
        <f t="shared" si="0"/>
        <v>0</v>
      </c>
      <c r="AQ48" s="95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5">
        <f t="shared" si="0"/>
        <v>0</v>
      </c>
      <c r="AQ49" s="95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5">
        <f t="shared" si="0"/>
        <v>0</v>
      </c>
      <c r="AQ50" s="95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5">
        <f t="shared" si="0"/>
        <v>0</v>
      </c>
      <c r="AQ51" s="95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5">
        <f t="shared" si="0"/>
        <v>0</v>
      </c>
      <c r="AQ52" s="95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5">
        <f t="shared" si="0"/>
        <v>0</v>
      </c>
      <c r="AQ53" s="95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5">
        <f t="shared" si="0"/>
        <v>0</v>
      </c>
      <c r="AQ54" s="95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5">
        <f t="shared" si="0"/>
        <v>0</v>
      </c>
      <c r="AQ55" s="95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5">
        <f t="shared" si="0"/>
        <v>0</v>
      </c>
      <c r="AQ56" s="95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5">
        <f t="shared" si="0"/>
        <v>0</v>
      </c>
      <c r="AQ57" s="95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5">
        <f t="shared" si="0"/>
        <v>0</v>
      </c>
      <c r="AQ58" s="95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5">
        <f t="shared" si="0"/>
        <v>0</v>
      </c>
      <c r="AQ59" s="95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5">
        <f t="shared" si="0"/>
        <v>0</v>
      </c>
      <c r="AQ60" s="95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5">
        <f t="shared" si="0"/>
        <v>0</v>
      </c>
      <c r="AQ61" s="95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5">
        <f t="shared" si="0"/>
        <v>0</v>
      </c>
      <c r="AQ62" s="95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5">
        <f t="shared" si="0"/>
        <v>0</v>
      </c>
      <c r="AQ63" s="95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5">
        <f t="shared" si="0"/>
        <v>0</v>
      </c>
      <c r="AQ64" s="95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5">
        <f t="shared" si="0"/>
        <v>0</v>
      </c>
      <c r="AQ65" s="95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5">
        <f t="shared" si="0"/>
        <v>0</v>
      </c>
      <c r="AQ66" s="95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5">
        <f t="shared" si="0"/>
        <v>0</v>
      </c>
      <c r="AQ67" s="95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5">
        <f t="shared" si="0"/>
        <v>0</v>
      </c>
      <c r="AQ68" s="95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5">
        <f t="shared" ref="AP69:AP132" si="1">SUMIF($E$3:$AN$3,$AP$1,$E69:$AN69)</f>
        <v>0</v>
      </c>
      <c r="AQ69" s="95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5">
        <f t="shared" si="1"/>
        <v>0</v>
      </c>
      <c r="AQ70" s="95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5">
        <f t="shared" si="1"/>
        <v>0</v>
      </c>
      <c r="AQ71" s="95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5">
        <f t="shared" si="1"/>
        <v>0</v>
      </c>
      <c r="AQ72" s="95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5">
        <f t="shared" si="1"/>
        <v>0</v>
      </c>
      <c r="AQ73" s="95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5">
        <f t="shared" si="1"/>
        <v>0</v>
      </c>
      <c r="AQ74" s="95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5">
        <f t="shared" si="1"/>
        <v>0</v>
      </c>
      <c r="AQ75" s="95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5">
        <f t="shared" si="1"/>
        <v>0</v>
      </c>
      <c r="AQ76" s="95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5">
        <f t="shared" si="1"/>
        <v>0</v>
      </c>
      <c r="AQ77" s="95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5">
        <f t="shared" si="1"/>
        <v>0</v>
      </c>
      <c r="AQ78" s="95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5">
        <f t="shared" si="1"/>
        <v>0</v>
      </c>
      <c r="AQ79" s="95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5">
        <f t="shared" si="1"/>
        <v>0</v>
      </c>
      <c r="AQ80" s="95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5">
        <f t="shared" si="1"/>
        <v>0</v>
      </c>
      <c r="AQ81" s="95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5">
        <f t="shared" si="1"/>
        <v>0</v>
      </c>
      <c r="AQ82" s="95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5">
        <f t="shared" si="1"/>
        <v>0</v>
      </c>
      <c r="AQ83" s="95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5">
        <f t="shared" si="1"/>
        <v>0</v>
      </c>
      <c r="AQ84" s="95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5">
        <f t="shared" si="1"/>
        <v>0</v>
      </c>
      <c r="AQ85" s="95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5">
        <f t="shared" si="1"/>
        <v>0</v>
      </c>
      <c r="AQ86" s="95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5">
        <f t="shared" si="1"/>
        <v>0</v>
      </c>
      <c r="AQ87" s="95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5">
        <f t="shared" si="1"/>
        <v>0</v>
      </c>
      <c r="AQ88" s="95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5">
        <f t="shared" si="1"/>
        <v>0</v>
      </c>
      <c r="AQ89" s="95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5">
        <f t="shared" si="1"/>
        <v>0</v>
      </c>
      <c r="AQ90" s="95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5">
        <f t="shared" si="1"/>
        <v>0</v>
      </c>
      <c r="AQ91" s="95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5">
        <f t="shared" si="1"/>
        <v>0</v>
      </c>
      <c r="AQ92" s="95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5">
        <f t="shared" si="1"/>
        <v>0</v>
      </c>
      <c r="AQ93" s="95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5">
        <f t="shared" si="1"/>
        <v>0</v>
      </c>
      <c r="AQ94" s="95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5">
        <f t="shared" si="1"/>
        <v>0</v>
      </c>
      <c r="AQ95" s="95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5">
        <f t="shared" si="1"/>
        <v>0</v>
      </c>
      <c r="AQ96" s="95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5">
        <f t="shared" si="1"/>
        <v>0</v>
      </c>
      <c r="AQ97" s="95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5">
        <f t="shared" si="1"/>
        <v>0</v>
      </c>
      <c r="AQ98" s="95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5">
        <f t="shared" si="1"/>
        <v>0</v>
      </c>
      <c r="AQ99" s="95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5">
        <f t="shared" si="1"/>
        <v>0</v>
      </c>
      <c r="AQ100" s="95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5">
        <f t="shared" si="1"/>
        <v>0</v>
      </c>
      <c r="AQ101" s="95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5">
        <f t="shared" si="1"/>
        <v>0</v>
      </c>
      <c r="AQ102" s="95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5">
        <f t="shared" si="1"/>
        <v>0</v>
      </c>
      <c r="AQ103" s="95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5">
        <f t="shared" si="1"/>
        <v>0</v>
      </c>
      <c r="AQ104" s="95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5">
        <f t="shared" si="1"/>
        <v>0</v>
      </c>
      <c r="AQ105" s="95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5">
        <f t="shared" si="1"/>
        <v>0</v>
      </c>
      <c r="AQ106" s="95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5">
        <f t="shared" si="1"/>
        <v>0</v>
      </c>
      <c r="AQ107" s="95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5">
        <f t="shared" si="1"/>
        <v>0</v>
      </c>
      <c r="AQ108" s="95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5">
        <f t="shared" si="1"/>
        <v>0</v>
      </c>
      <c r="AQ109" s="95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5">
        <f t="shared" si="1"/>
        <v>0</v>
      </c>
      <c r="AQ110" s="95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5">
        <f t="shared" si="1"/>
        <v>0</v>
      </c>
      <c r="AQ111" s="95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5">
        <f t="shared" si="1"/>
        <v>0</v>
      </c>
      <c r="AQ112" s="95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5">
        <f t="shared" si="1"/>
        <v>0</v>
      </c>
      <c r="AQ113" s="95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5">
        <f t="shared" si="1"/>
        <v>0</v>
      </c>
      <c r="AQ114" s="95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5">
        <f t="shared" si="1"/>
        <v>0</v>
      </c>
      <c r="AQ115" s="95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5">
        <f t="shared" si="1"/>
        <v>0</v>
      </c>
      <c r="AQ116" s="95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5">
        <f t="shared" si="1"/>
        <v>0</v>
      </c>
      <c r="AQ117" s="95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5">
        <f t="shared" si="1"/>
        <v>0</v>
      </c>
      <c r="AQ118" s="95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5">
        <f t="shared" si="1"/>
        <v>0</v>
      </c>
      <c r="AQ119" s="95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5">
        <f t="shared" si="1"/>
        <v>0</v>
      </c>
      <c r="AQ120" s="95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5">
        <f t="shared" si="1"/>
        <v>0</v>
      </c>
      <c r="AQ121" s="95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5">
        <f t="shared" si="1"/>
        <v>0</v>
      </c>
      <c r="AQ122" s="95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5">
        <f t="shared" si="1"/>
        <v>0</v>
      </c>
      <c r="AQ123" s="95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5">
        <f t="shared" si="1"/>
        <v>0</v>
      </c>
      <c r="AQ124" s="95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5">
        <f t="shared" si="1"/>
        <v>0</v>
      </c>
      <c r="AQ125" s="95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5">
        <f t="shared" si="1"/>
        <v>0</v>
      </c>
      <c r="AQ126" s="95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5">
        <f t="shared" si="1"/>
        <v>0</v>
      </c>
      <c r="AQ127" s="95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5">
        <f t="shared" si="1"/>
        <v>0</v>
      </c>
      <c r="AQ128" s="95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5">
        <f t="shared" si="1"/>
        <v>0</v>
      </c>
      <c r="AQ129" s="95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5">
        <f t="shared" si="1"/>
        <v>0</v>
      </c>
      <c r="AQ130" s="95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5">
        <f t="shared" si="1"/>
        <v>0</v>
      </c>
      <c r="AQ131" s="95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5">
        <f t="shared" si="1"/>
        <v>0</v>
      </c>
      <c r="AQ132" s="95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5">
        <f t="shared" ref="AP133:AP159" si="2">SUMIF($E$3:$AN$3,$AP$1,$E133:$AN133)</f>
        <v>0</v>
      </c>
      <c r="AQ133" s="95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5">
        <f t="shared" si="2"/>
        <v>0</v>
      </c>
      <c r="AQ134" s="95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5">
        <f t="shared" si="2"/>
        <v>0</v>
      </c>
      <c r="AQ135" s="95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5">
        <f t="shared" si="2"/>
        <v>0</v>
      </c>
      <c r="AQ136" s="95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5">
        <f t="shared" si="2"/>
        <v>0</v>
      </c>
      <c r="AQ137" s="95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5">
        <f t="shared" si="2"/>
        <v>0</v>
      </c>
      <c r="AQ138" s="95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5">
        <f t="shared" si="2"/>
        <v>0</v>
      </c>
      <c r="AQ139" s="95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5">
        <f t="shared" si="2"/>
        <v>0</v>
      </c>
      <c r="AQ140" s="95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5">
        <f t="shared" si="2"/>
        <v>0</v>
      </c>
      <c r="AQ141" s="95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5">
        <f t="shared" si="2"/>
        <v>0</v>
      </c>
      <c r="AQ142" s="95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5">
        <f t="shared" si="2"/>
        <v>0</v>
      </c>
      <c r="AQ143" s="95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5">
        <f t="shared" si="2"/>
        <v>0</v>
      </c>
      <c r="AQ144" s="95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5">
        <f t="shared" si="2"/>
        <v>0</v>
      </c>
      <c r="AQ145" s="95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5">
        <f t="shared" si="2"/>
        <v>0</v>
      </c>
      <c r="AQ146" s="95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5">
        <f t="shared" si="2"/>
        <v>0</v>
      </c>
      <c r="AQ147" s="95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5">
        <f t="shared" si="2"/>
        <v>0</v>
      </c>
      <c r="AQ148" s="95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5">
        <f t="shared" si="2"/>
        <v>0</v>
      </c>
      <c r="AQ149" s="95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5">
        <f t="shared" si="2"/>
        <v>0</v>
      </c>
      <c r="AQ150" s="95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5">
        <f t="shared" si="2"/>
        <v>0</v>
      </c>
      <c r="AQ151" s="95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5">
        <f t="shared" si="2"/>
        <v>0</v>
      </c>
      <c r="AQ152" s="95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5">
        <f t="shared" si="2"/>
        <v>0</v>
      </c>
      <c r="AQ153" s="95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5">
        <f t="shared" si="2"/>
        <v>0</v>
      </c>
      <c r="AQ154" s="95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5">
        <f t="shared" si="2"/>
        <v>0</v>
      </c>
      <c r="AQ155" s="95">
        <f>SUMIF($E$2:$AN$2,"&lt;="&amp;VLOOKUP($AP$1,#REF!,6,0),$E155:$AN155)</f>
        <v>0</v>
      </c>
    </row>
    <row r="156" spans="1:43" x14ac:dyDescent="0.25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5">
        <f t="shared" si="2"/>
        <v>0</v>
      </c>
      <c r="AQ156" s="95">
        <f>SUMIF($E$2:$AN$2,"&lt;="&amp;VLOOKUP($AP$1,#REF!,6,0),$E156:$AN156)</f>
        <v>0</v>
      </c>
    </row>
    <row r="157" spans="1:43" x14ac:dyDescent="0.25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5">
        <f t="shared" si="2"/>
        <v>0</v>
      </c>
      <c r="AQ157" s="95">
        <f>SUMIF($E$2:$AN$2,"&lt;="&amp;VLOOKUP($AP$1,#REF!,6,0),$E157:$AN157)</f>
        <v>0</v>
      </c>
    </row>
    <row r="158" spans="1:43" x14ac:dyDescent="0.25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5">
        <f t="shared" si="2"/>
        <v>0</v>
      </c>
      <c r="AQ158" s="95">
        <f>SUMIF($E$2:$AN$2,"&lt;="&amp;VLOOKUP($AP$1,#REF!,6,0),$E158:$AN158)</f>
        <v>0</v>
      </c>
    </row>
    <row r="159" spans="1:43" x14ac:dyDescent="0.25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5">
        <f t="shared" si="2"/>
        <v>0</v>
      </c>
      <c r="AQ159" s="95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style="100" bestFit="1" customWidth="1"/>
    <col min="3" max="8" width="12.5546875" customWidth="1"/>
  </cols>
  <sheetData>
    <row r="1" spans="1:16" x14ac:dyDescent="0.3">
      <c r="A1" s="94" t="e">
        <f>#REF!</f>
        <v>#REF!</v>
      </c>
    </row>
    <row r="2" spans="1:16" x14ac:dyDescent="0.3">
      <c r="A2" s="99"/>
    </row>
    <row r="3" spans="1:16" x14ac:dyDescent="0.3">
      <c r="A3" s="96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3">
      <c r="A4" s="96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3">
      <c r="A5" s="96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3">
      <c r="A6" s="96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3">
      <c r="A7" s="96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3">
      <c r="A8" s="96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3">
      <c r="A9" s="96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3">
      <c r="A10" s="96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96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96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96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96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96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96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96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96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96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96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96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96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96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96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96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96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96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96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96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96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96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96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96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96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96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s="96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3">
      <c r="A37" s="96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96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96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99"/>
    </row>
    <row r="41" spans="1:16" x14ac:dyDescent="0.3">
      <c r="A41" s="96" t="s">
        <v>391</v>
      </c>
      <c r="B41" s="97"/>
      <c r="C41" s="98">
        <f>SUMIF($B:$B,$A$1,C:C)</f>
        <v>0</v>
      </c>
      <c r="D41" s="98">
        <f t="shared" ref="D41:H41" si="0">SUMIF($B:$B,$A$1,D:D)</f>
        <v>0</v>
      </c>
      <c r="E41" s="98">
        <f t="shared" si="0"/>
        <v>0</v>
      </c>
      <c r="F41" s="98">
        <f t="shared" si="0"/>
        <v>0</v>
      </c>
      <c r="G41" s="98">
        <f t="shared" si="0"/>
        <v>0</v>
      </c>
      <c r="H41" s="98">
        <f t="shared" si="0"/>
        <v>0</v>
      </c>
    </row>
    <row r="42" spans="1:16" x14ac:dyDescent="0.3">
      <c r="A42" s="96" t="s">
        <v>392</v>
      </c>
      <c r="B42" s="97"/>
      <c r="C42" s="98">
        <f>SUMIF($A:$A,"&lt;="&amp;VLOOKUP($A$1,#REF!,6,0),C:C)</f>
        <v>0</v>
      </c>
      <c r="D42" s="98">
        <f>SUMIF($A:$A,"&lt;="&amp;VLOOKUP($A$1,#REF!,6,0),D:D)</f>
        <v>0</v>
      </c>
      <c r="E42" s="98">
        <f>SUMIF($A:$A,"&lt;="&amp;VLOOKUP($A$1,#REF!,6,0),E:E)</f>
        <v>0</v>
      </c>
      <c r="F42" s="98">
        <f>SUMIF($A:$A,"&lt;="&amp;VLOOKUP($A$1,#REF!,6,0),F:F)</f>
        <v>0</v>
      </c>
      <c r="G42" s="98">
        <f>SUMIF($A:$A,"&lt;="&amp;VLOOKUP($A$1,#REF!,6,0),G:G)</f>
        <v>0</v>
      </c>
      <c r="H42" s="98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2.77734375" customWidth="1"/>
  </cols>
  <sheetData>
    <row r="1" spans="1:13" x14ac:dyDescent="0.3">
      <c r="A1" s="94" t="e">
        <f>#REF!</f>
        <v>#REF!</v>
      </c>
    </row>
    <row r="2" spans="1:13" x14ac:dyDescent="0.3">
      <c r="A2" s="97"/>
    </row>
    <row r="3" spans="1:13" x14ac:dyDescent="0.3">
      <c r="A3" s="96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3">
      <c r="A4" s="96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3">
      <c r="A5" s="96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3">
      <c r="A6" s="96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3">
      <c r="A7" s="96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3">
      <c r="A8" s="96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3">
      <c r="A9" s="96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3">
      <c r="A10" s="96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3">
      <c r="A11" s="96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3">
      <c r="A12" s="96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3">
      <c r="A13" s="96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3">
      <c r="A14" s="96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3">
      <c r="A15" s="96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3">
      <c r="A16" s="96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3">
      <c r="A17" s="96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3">
      <c r="A18" s="96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3">
      <c r="A19" s="96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3">
      <c r="A20" s="96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3">
      <c r="A21" s="96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3">
      <c r="A22" s="96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3">
      <c r="A23" s="96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3">
      <c r="A24" s="96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3">
      <c r="A25" s="96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3">
      <c r="A26" s="96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3">
      <c r="A27" s="96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3">
      <c r="A28" s="96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3">
      <c r="A29" s="96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3">
      <c r="A30" s="96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3">
      <c r="A31" s="96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3">
      <c r="A32" s="96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3">
      <c r="A33" s="96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3">
      <c r="A34" s="96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3">
      <c r="A35" s="96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3">
      <c r="A36" s="96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3">
      <c r="A37" s="96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3">
      <c r="A38" s="96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3">
      <c r="A39" s="96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3">
      <c r="A40" s="97"/>
    </row>
    <row r="41" spans="1:13" x14ac:dyDescent="0.3">
      <c r="A41" s="96" t="s">
        <v>391</v>
      </c>
      <c r="B41" s="97"/>
      <c r="C41" s="98">
        <f>SUMIF($B:$B,$A$1,C:C)</f>
        <v>0</v>
      </c>
      <c r="D41" s="98">
        <f t="shared" ref="D41:H41" si="0">SUMIF($B:$B,$A$1,D:D)</f>
        <v>0</v>
      </c>
      <c r="E41" s="98">
        <f t="shared" si="0"/>
        <v>0</v>
      </c>
      <c r="F41" s="98">
        <f t="shared" si="0"/>
        <v>0</v>
      </c>
      <c r="G41" s="98">
        <f t="shared" si="0"/>
        <v>0</v>
      </c>
      <c r="H41" s="98">
        <f t="shared" si="0"/>
        <v>0</v>
      </c>
    </row>
    <row r="42" spans="1:13" x14ac:dyDescent="0.3">
      <c r="A42" s="96" t="s">
        <v>392</v>
      </c>
      <c r="B42" s="97"/>
      <c r="C42" s="98">
        <f>SUMIF($A:$A,"&lt;="&amp;VLOOKUP($A$1,#REF!,6,0),C:C)</f>
        <v>0</v>
      </c>
      <c r="D42" s="98">
        <f>SUMIF($A:$A,"&lt;="&amp;VLOOKUP($A$1,#REF!,6,0),D:D)</f>
        <v>0</v>
      </c>
      <c r="E42" s="98">
        <f>SUMIF($A:$A,"&lt;="&amp;VLOOKUP($A$1,#REF!,6,0),E:E)</f>
        <v>0</v>
      </c>
      <c r="F42" s="98">
        <f>SUMIF($A:$A,"&lt;="&amp;VLOOKUP($A$1,#REF!,6,0),F:F)</f>
        <v>0</v>
      </c>
      <c r="G42" s="98">
        <f>SUMIF($A:$A,"&lt;="&amp;VLOOKUP($A$1,#REF!,6,0),G:G)</f>
        <v>0</v>
      </c>
      <c r="H42" s="98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0.77734375" customWidth="1"/>
  </cols>
  <sheetData>
    <row r="1" spans="1:14" x14ac:dyDescent="0.3">
      <c r="A1" s="94" t="e">
        <f>#REF!</f>
        <v>#REF!</v>
      </c>
    </row>
    <row r="2" spans="1:14" x14ac:dyDescent="0.3">
      <c r="A2" s="97"/>
    </row>
    <row r="3" spans="1:14" x14ac:dyDescent="0.3">
      <c r="A3" s="96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3">
      <c r="A4" s="96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3">
      <c r="A5" s="96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3">
      <c r="A6" s="96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3">
      <c r="A7" s="96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3">
      <c r="A8" s="96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3">
      <c r="A9" s="96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3">
      <c r="A10" s="96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3">
      <c r="A11" s="96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3">
      <c r="A12" s="96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3">
      <c r="A13" s="96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3">
      <c r="A14" s="96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3">
      <c r="A15" s="96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3">
      <c r="A16" s="96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3">
      <c r="A17" s="96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3">
      <c r="A18" s="96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3">
      <c r="A19" s="96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3">
      <c r="A20" s="96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3">
      <c r="A21" s="96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3">
      <c r="A22" s="96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3">
      <c r="A23" s="96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3">
      <c r="A24" s="96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3">
      <c r="A25" s="96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3">
      <c r="A26" s="96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3">
      <c r="A27" s="96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3">
      <c r="A28" s="96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3">
      <c r="A29" s="96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3">
      <c r="A30" s="96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3">
      <c r="A31" s="96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3">
      <c r="A32" s="96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3">
      <c r="A33" s="96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3">
      <c r="A34" s="96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3">
      <c r="A35" s="96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3">
      <c r="A36" s="96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3">
      <c r="A37" s="96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3">
      <c r="A38" s="96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3">
      <c r="A39" s="96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3">
      <c r="A40" s="97"/>
    </row>
    <row r="41" spans="1:14" x14ac:dyDescent="0.3">
      <c r="A41" s="96" t="s">
        <v>391</v>
      </c>
      <c r="B41" s="97"/>
      <c r="C41" s="98">
        <f>SUMIF($B:$B,$A$1,C:C)</f>
        <v>0</v>
      </c>
      <c r="D41" s="98">
        <f t="shared" ref="D41:H41" si="0">SUMIF($B:$B,$A$1,D:D)</f>
        <v>0</v>
      </c>
      <c r="E41" s="98">
        <f t="shared" si="0"/>
        <v>0</v>
      </c>
      <c r="F41" s="98">
        <f t="shared" si="0"/>
        <v>0</v>
      </c>
      <c r="G41" s="98">
        <f t="shared" si="0"/>
        <v>0</v>
      </c>
      <c r="H41" s="98">
        <f t="shared" si="0"/>
        <v>0</v>
      </c>
    </row>
    <row r="42" spans="1:14" x14ac:dyDescent="0.3">
      <c r="A42" s="96" t="s">
        <v>392</v>
      </c>
      <c r="B42" s="97"/>
      <c r="C42" s="98">
        <f>SUMIF($A:$A,"&lt;="&amp;VLOOKUP($A$1,#REF!,6,0),C:C)</f>
        <v>0</v>
      </c>
      <c r="D42" s="98">
        <f>SUMIF($A:$A,"&lt;="&amp;VLOOKUP($A$1,#REF!,6,0),D:D)</f>
        <v>0</v>
      </c>
      <c r="E42" s="98">
        <f>SUMIF($A:$A,"&lt;="&amp;VLOOKUP($A$1,#REF!,6,0),E:E)</f>
        <v>0</v>
      </c>
      <c r="F42" s="98">
        <f>SUMIF($A:$A,"&lt;="&amp;VLOOKUP($A$1,#REF!,6,0),F:F)</f>
        <v>0</v>
      </c>
      <c r="G42" s="98">
        <f>SUMIF($A:$A,"&lt;="&amp;VLOOKUP($A$1,#REF!,6,0),G:G)</f>
        <v>0</v>
      </c>
      <c r="H42" s="98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-0.249977111117893"/>
    <pageSetUpPr fitToPage="1"/>
  </sheetPr>
  <dimension ref="A1:S31"/>
  <sheetViews>
    <sheetView tabSelected="1"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7"/>
      <c r="B1" s="168"/>
      <c r="C1" s="164" t="s">
        <v>419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s="56" customFormat="1" ht="16.05" customHeight="1" x14ac:dyDescent="0.3">
      <c r="A2" s="55"/>
      <c r="B2" s="57"/>
      <c r="C2" s="166" t="s">
        <v>461</v>
      </c>
      <c r="D2" s="166"/>
      <c r="E2" s="166"/>
      <c r="F2" s="166"/>
      <c r="G2" s="58"/>
      <c r="H2" s="166" t="s">
        <v>462</v>
      </c>
      <c r="I2" s="166"/>
      <c r="J2" s="166"/>
      <c r="K2" s="166"/>
      <c r="L2" s="58"/>
      <c r="M2" s="166" t="s">
        <v>368</v>
      </c>
      <c r="N2" s="166"/>
      <c r="O2" s="166"/>
      <c r="P2" s="166"/>
      <c r="Q2" s="59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65"/>
    </row>
    <row r="4" spans="1:19" ht="19.5" customHeight="1" x14ac:dyDescent="0.3">
      <c r="A4" s="9">
        <v>1310</v>
      </c>
      <c r="B4" s="10" t="s">
        <v>400</v>
      </c>
      <c r="C4" s="11">
        <v>967.75535529000013</v>
      </c>
      <c r="D4" s="11">
        <v>632.78190374999974</v>
      </c>
      <c r="E4" s="11">
        <v>11.970034799999999</v>
      </c>
      <c r="F4" s="11">
        <v>323.00341674000038</v>
      </c>
      <c r="G4" s="11">
        <v>946.17280133999952</v>
      </c>
      <c r="H4" s="11">
        <v>946.17280133999952</v>
      </c>
      <c r="I4" s="11">
        <v>625.8910532499998</v>
      </c>
      <c r="J4" s="11">
        <v>11.906044529999999</v>
      </c>
      <c r="K4" s="11">
        <v>308.37570355999975</v>
      </c>
      <c r="L4" s="11"/>
      <c r="M4" s="11">
        <v>-21.582553950000602</v>
      </c>
      <c r="N4" s="11">
        <v>-6.8908504999999423</v>
      </c>
      <c r="O4" s="11">
        <v>-6.3990269999999683E-2</v>
      </c>
      <c r="P4" s="11">
        <v>-14.62771318000066</v>
      </c>
    </row>
    <row r="5" spans="1:19" s="15" customFormat="1" ht="19.5" customHeight="1" x14ac:dyDescent="0.3">
      <c r="A5" s="12">
        <v>1337</v>
      </c>
      <c r="B5" s="13" t="s">
        <v>405</v>
      </c>
      <c r="C5" s="34">
        <v>824.43576257999996</v>
      </c>
      <c r="D5" s="34">
        <v>462.56585756999999</v>
      </c>
      <c r="E5" s="34">
        <v>400.55312600000002</v>
      </c>
      <c r="F5" s="34">
        <v>-38.683220990000052</v>
      </c>
      <c r="G5" s="54">
        <v>885.26048200000002</v>
      </c>
      <c r="H5" s="34">
        <v>885.26048200000002</v>
      </c>
      <c r="I5" s="34">
        <v>491.10257088999998</v>
      </c>
      <c r="J5" s="34">
        <v>427.45268299999998</v>
      </c>
      <c r="K5" s="34">
        <v>-33.294771889999936</v>
      </c>
      <c r="L5" s="14"/>
      <c r="M5" s="34">
        <v>60.824719420000065</v>
      </c>
      <c r="N5" s="34">
        <v>28.53671331999999</v>
      </c>
      <c r="O5" s="34">
        <v>26.899556999999959</v>
      </c>
      <c r="P5" s="34">
        <v>5.3884491000001162</v>
      </c>
    </row>
    <row r="6" spans="1:19" ht="19.5" customHeight="1" x14ac:dyDescent="0.3">
      <c r="A6" s="9">
        <v>1331</v>
      </c>
      <c r="B6" s="10" t="s">
        <v>404</v>
      </c>
      <c r="C6" s="32">
        <v>-240.03660598000002</v>
      </c>
      <c r="D6" s="32">
        <v>-167.39785065000001</v>
      </c>
      <c r="E6" s="32">
        <v>0</v>
      </c>
      <c r="F6" s="32">
        <v>-72.638755330000009</v>
      </c>
      <c r="G6" s="11">
        <v>226.44135471999996</v>
      </c>
      <c r="H6" s="32">
        <v>-226.44135471999996</v>
      </c>
      <c r="I6" s="32">
        <v>-159.49764318999996</v>
      </c>
      <c r="J6" s="32">
        <v>0</v>
      </c>
      <c r="K6" s="32">
        <v>-66.943711530000002</v>
      </c>
      <c r="L6" s="16"/>
      <c r="M6" s="32">
        <v>13.595251260000055</v>
      </c>
      <c r="N6" s="32">
        <v>7.9002074600000469</v>
      </c>
      <c r="O6" s="32">
        <v>0</v>
      </c>
      <c r="P6" s="32">
        <v>5.6950438000000076</v>
      </c>
    </row>
    <row r="7" spans="1:19" s="15" customFormat="1" ht="19.5" customHeight="1" x14ac:dyDescent="0.3">
      <c r="A7" s="12">
        <v>1320</v>
      </c>
      <c r="B7" s="13" t="s">
        <v>402</v>
      </c>
      <c r="C7" s="34">
        <v>5.1693530299999999</v>
      </c>
      <c r="D7" s="34">
        <v>3.4776968799999999</v>
      </c>
      <c r="E7" s="34">
        <v>2.275563</v>
      </c>
      <c r="F7" s="34">
        <v>-0.58390684999999998</v>
      </c>
      <c r="G7" s="54">
        <v>43.799999249999992</v>
      </c>
      <c r="H7" s="34">
        <v>43.799999249999992</v>
      </c>
      <c r="I7" s="34">
        <v>29.794115880000003</v>
      </c>
      <c r="J7" s="34">
        <v>7.1109376399999995</v>
      </c>
      <c r="K7" s="34">
        <v>6.8949457299999892</v>
      </c>
      <c r="L7" s="14"/>
      <c r="M7" s="34">
        <v>38.630646219999988</v>
      </c>
      <c r="N7" s="34">
        <v>26.316419000000003</v>
      </c>
      <c r="O7" s="34">
        <v>4.8353746399999995</v>
      </c>
      <c r="P7" s="34">
        <v>7.4788525799999857</v>
      </c>
    </row>
    <row r="8" spans="1:19" ht="19.5" customHeight="1" x14ac:dyDescent="0.3">
      <c r="A8" s="9">
        <v>1311</v>
      </c>
      <c r="B8" s="10" t="s">
        <v>401</v>
      </c>
      <c r="C8" s="32">
        <v>17.736288609999999</v>
      </c>
      <c r="D8" s="32">
        <v>12.240463609999999</v>
      </c>
      <c r="E8" s="32">
        <v>0</v>
      </c>
      <c r="F8" s="32">
        <v>5.495825</v>
      </c>
      <c r="G8" s="11">
        <v>17.513904710000002</v>
      </c>
      <c r="H8" s="32">
        <v>17.513904710000002</v>
      </c>
      <c r="I8" s="32">
        <v>12.257175630000001</v>
      </c>
      <c r="J8" s="32">
        <v>0</v>
      </c>
      <c r="K8" s="32">
        <v>5.2567290800000013</v>
      </c>
      <c r="L8" s="16"/>
      <c r="M8" s="32">
        <v>-0.22238389999999697</v>
      </c>
      <c r="N8" s="32">
        <v>1.6712020000001715E-2</v>
      </c>
      <c r="O8" s="32">
        <v>0</v>
      </c>
      <c r="P8" s="32">
        <v>-0.23909591999999869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-3.6190155699999984</v>
      </c>
      <c r="D9" s="34">
        <v>-2.3648736099999992</v>
      </c>
      <c r="E9" s="34">
        <v>-7.5439799999999996E-3</v>
      </c>
      <c r="F9" s="34">
        <v>-1.2465979799999993</v>
      </c>
      <c r="G9" s="54">
        <v>8.5634139000000022</v>
      </c>
      <c r="H9" s="34">
        <v>-8.5634139000000022</v>
      </c>
      <c r="I9" s="34">
        <v>-5.76398425</v>
      </c>
      <c r="J9" s="34">
        <v>-1.1227860000000001E-2</v>
      </c>
      <c r="K9" s="34">
        <v>-2.7882017900000022</v>
      </c>
      <c r="L9" s="14"/>
      <c r="M9" s="34">
        <v>-4.9443983300000038</v>
      </c>
      <c r="N9" s="34">
        <v>-3.3991106400000008</v>
      </c>
      <c r="O9" s="34">
        <v>-3.6838800000000014E-3</v>
      </c>
      <c r="P9" s="34">
        <v>-1.5416038100000029</v>
      </c>
    </row>
    <row r="10" spans="1:19" ht="19.5" customHeight="1" x14ac:dyDescent="0.3">
      <c r="A10" s="9">
        <v>1101</v>
      </c>
      <c r="B10" s="10" t="s">
        <v>397</v>
      </c>
      <c r="C10" s="32">
        <v>3.4688522800000001</v>
      </c>
      <c r="D10" s="32">
        <v>1.8917403500000003</v>
      </c>
      <c r="E10" s="32">
        <v>0.108724</v>
      </c>
      <c r="F10" s="32">
        <v>1.4683879299999998</v>
      </c>
      <c r="G10" s="11">
        <v>3.5492355899999999</v>
      </c>
      <c r="H10" s="32">
        <v>3.5492355899999999</v>
      </c>
      <c r="I10" s="32">
        <v>2.0619984200000001</v>
      </c>
      <c r="J10" s="32">
        <v>6.2207999999999999E-2</v>
      </c>
      <c r="K10" s="32">
        <v>1.4250291699999997</v>
      </c>
      <c r="L10" s="32"/>
      <c r="M10" s="32">
        <v>8.0383309999999764E-2</v>
      </c>
      <c r="N10" s="32">
        <v>0.17025806999999982</v>
      </c>
      <c r="O10" s="32">
        <v>-4.6516000000000002E-2</v>
      </c>
      <c r="P10" s="32">
        <v>-4.3358760000000052E-2</v>
      </c>
    </row>
    <row r="11" spans="1:19" s="15" customFormat="1" ht="19.2" customHeight="1" x14ac:dyDescent="0.3">
      <c r="A11" s="12">
        <v>1102</v>
      </c>
      <c r="B11" s="13" t="s">
        <v>398</v>
      </c>
      <c r="C11" s="34">
        <v>11.10422432</v>
      </c>
      <c r="D11" s="34">
        <v>5.6627093600000009</v>
      </c>
      <c r="E11" s="34">
        <v>2.6996031700000001</v>
      </c>
      <c r="F11" s="34">
        <v>2.7419117899999992</v>
      </c>
      <c r="G11" s="54">
        <v>3.1268424700000002</v>
      </c>
      <c r="H11" s="34">
        <v>3.1268424700000002</v>
      </c>
      <c r="I11" s="34">
        <v>1.92988282</v>
      </c>
      <c r="J11" s="34">
        <v>0.64601952000000007</v>
      </c>
      <c r="K11" s="34">
        <v>0.55094013000000008</v>
      </c>
      <c r="L11" s="14"/>
      <c r="M11" s="34">
        <v>-7.9773818500000004</v>
      </c>
      <c r="N11" s="34">
        <v>-3.7328265400000009</v>
      </c>
      <c r="O11" s="34">
        <v>-2.0535836500000002</v>
      </c>
      <c r="P11" s="34">
        <v>-2.1909716599999989</v>
      </c>
    </row>
    <row r="12" spans="1:19" ht="19.5" customHeight="1" x14ac:dyDescent="0.3">
      <c r="A12" s="9">
        <v>1992</v>
      </c>
      <c r="B12" s="10" t="s">
        <v>90</v>
      </c>
      <c r="C12" s="32">
        <v>0</v>
      </c>
      <c r="D12" s="32">
        <v>0</v>
      </c>
      <c r="E12" s="32">
        <v>0</v>
      </c>
      <c r="F12" s="32">
        <v>0</v>
      </c>
      <c r="G12" s="11">
        <v>1.0938429999999999</v>
      </c>
      <c r="H12" s="32">
        <v>1.0938429999999999</v>
      </c>
      <c r="I12" s="32">
        <v>0</v>
      </c>
      <c r="J12" s="32">
        <v>0</v>
      </c>
      <c r="K12" s="32">
        <v>1.0938429999999999</v>
      </c>
      <c r="L12" s="16"/>
      <c r="M12" s="32">
        <v>1.0938429999999999</v>
      </c>
      <c r="N12" s="32">
        <v>0</v>
      </c>
      <c r="O12" s="32">
        <v>0</v>
      </c>
      <c r="P12" s="32">
        <v>1.0938429999999999</v>
      </c>
    </row>
    <row r="13" spans="1:19" s="15" customFormat="1" ht="19.5" customHeight="1" x14ac:dyDescent="0.3">
      <c r="A13" s="12">
        <v>1103</v>
      </c>
      <c r="B13" s="13" t="s">
        <v>399</v>
      </c>
      <c r="C13" s="34">
        <v>0.73216123999999994</v>
      </c>
      <c r="D13" s="34">
        <v>0.7203621899999999</v>
      </c>
      <c r="E13" s="34">
        <v>0</v>
      </c>
      <c r="F13" s="34">
        <v>1.1799050000000033E-2</v>
      </c>
      <c r="G13" s="54">
        <v>0.71024551999999996</v>
      </c>
      <c r="H13" s="34">
        <v>0.71024551999999996</v>
      </c>
      <c r="I13" s="34">
        <v>0.63692039999999994</v>
      </c>
      <c r="J13" s="34">
        <v>5.3529600000000004E-3</v>
      </c>
      <c r="K13" s="34">
        <v>6.7972160000000018E-2</v>
      </c>
      <c r="L13" s="34"/>
      <c r="M13" s="34">
        <v>-2.1915719999999972E-2</v>
      </c>
      <c r="N13" s="34">
        <v>-8.344178999999996E-2</v>
      </c>
      <c r="O13" s="34">
        <v>5.3529600000000004E-3</v>
      </c>
      <c r="P13" s="34">
        <v>5.6173109999999984E-2</v>
      </c>
    </row>
    <row r="14" spans="1:19" ht="19.5" customHeight="1" x14ac:dyDescent="0.3">
      <c r="A14" s="9">
        <v>1910</v>
      </c>
      <c r="B14" s="10" t="s">
        <v>88</v>
      </c>
      <c r="C14" s="32">
        <v>0</v>
      </c>
      <c r="D14" s="32">
        <v>0</v>
      </c>
      <c r="E14" s="32">
        <v>0.19943708000000002</v>
      </c>
      <c r="F14" s="32">
        <v>-0.19943708000000002</v>
      </c>
      <c r="G14" s="11">
        <v>0.49</v>
      </c>
      <c r="H14" s="32">
        <v>0.49</v>
      </c>
      <c r="I14" s="32">
        <v>0</v>
      </c>
      <c r="J14" s="32">
        <v>0.57932264</v>
      </c>
      <c r="K14" s="32">
        <v>-8.9322640000000009E-2</v>
      </c>
      <c r="L14" s="16"/>
      <c r="M14" s="32">
        <v>0.49</v>
      </c>
      <c r="N14" s="32">
        <v>0</v>
      </c>
      <c r="O14" s="32">
        <v>0.37988555999999996</v>
      </c>
      <c r="P14" s="32">
        <v>0.11011444000000004</v>
      </c>
    </row>
    <row r="15" spans="1:19" s="15" customFormat="1" ht="19.5" customHeight="1" x14ac:dyDescent="0.3">
      <c r="A15" s="12">
        <v>1340</v>
      </c>
      <c r="B15" s="13" t="s">
        <v>85</v>
      </c>
      <c r="C15" s="34">
        <v>-0.35074842999999994</v>
      </c>
      <c r="D15" s="34">
        <v>0</v>
      </c>
      <c r="E15" s="34">
        <v>11.267158170000002</v>
      </c>
      <c r="F15" s="34">
        <v>-11.617906600000001</v>
      </c>
      <c r="G15" s="54">
        <v>0.27457502</v>
      </c>
      <c r="H15" s="34">
        <v>-0.27457502</v>
      </c>
      <c r="I15" s="34">
        <v>0</v>
      </c>
      <c r="J15" s="34">
        <v>4.70762663</v>
      </c>
      <c r="K15" s="34">
        <v>-4.9822016500000004</v>
      </c>
      <c r="L15" s="14"/>
      <c r="M15" s="34">
        <v>7.6173409999999941E-2</v>
      </c>
      <c r="N15" s="34">
        <v>0</v>
      </c>
      <c r="O15" s="34">
        <v>-6.5595315400000018</v>
      </c>
      <c r="P15" s="34">
        <v>6.6357049500000018</v>
      </c>
    </row>
    <row r="16" spans="1:19" ht="19.5" customHeight="1" x14ac:dyDescent="0.3">
      <c r="A16" s="9">
        <v>1350</v>
      </c>
      <c r="B16" s="10" t="s">
        <v>406</v>
      </c>
      <c r="C16" s="32">
        <v>-0.16172761999999999</v>
      </c>
      <c r="D16" s="32">
        <v>0</v>
      </c>
      <c r="E16" s="32">
        <v>0</v>
      </c>
      <c r="F16" s="32">
        <v>-0.16172761999999999</v>
      </c>
      <c r="G16" s="11">
        <v>0.18683382000000001</v>
      </c>
      <c r="H16" s="32">
        <v>-0.18683382000000001</v>
      </c>
      <c r="I16" s="32">
        <v>0</v>
      </c>
      <c r="J16" s="32">
        <v>0</v>
      </c>
      <c r="K16" s="32">
        <v>-0.18683382000000001</v>
      </c>
      <c r="L16" s="16"/>
      <c r="M16" s="32">
        <v>-2.5106200000000023E-2</v>
      </c>
      <c r="N16" s="32">
        <v>0</v>
      </c>
      <c r="O16" s="32">
        <v>0</v>
      </c>
      <c r="P16" s="32">
        <v>-2.5106200000000023E-2</v>
      </c>
    </row>
    <row r="17" spans="1:16" s="15" customFormat="1" ht="19.5" customHeight="1" x14ac:dyDescent="0.3">
      <c r="A17" s="12">
        <v>1991</v>
      </c>
      <c r="B17" s="13" t="s">
        <v>408</v>
      </c>
      <c r="C17" s="34">
        <v>1.4551915228366851E-17</v>
      </c>
      <c r="D17" s="34">
        <v>5.8694280000000001E-2</v>
      </c>
      <c r="E17" s="34">
        <v>0</v>
      </c>
      <c r="F17" s="34">
        <v>-5.8694279999999988E-2</v>
      </c>
      <c r="G17" s="54">
        <v>7.2759576141834256E-18</v>
      </c>
      <c r="H17" s="34">
        <v>7.2759576141834256E-18</v>
      </c>
      <c r="I17" s="34">
        <v>3.3763399999999999E-2</v>
      </c>
      <c r="J17" s="34">
        <v>0</v>
      </c>
      <c r="K17" s="34">
        <v>-3.3763399999999992E-2</v>
      </c>
      <c r="L17" s="14"/>
      <c r="M17" s="34">
        <v>-7.2759576141834256E-18</v>
      </c>
      <c r="N17" s="34">
        <v>-2.4930880000000002E-2</v>
      </c>
      <c r="O17" s="34">
        <v>0</v>
      </c>
      <c r="P17" s="34">
        <v>2.4930879999999996E-2</v>
      </c>
    </row>
    <row r="18" spans="1:16" s="15" customFormat="1" ht="19.5" customHeight="1" x14ac:dyDescent="0.3">
      <c r="A18" s="9">
        <v>1993</v>
      </c>
      <c r="B18" s="10" t="s">
        <v>409</v>
      </c>
      <c r="C18" s="32">
        <v>3.3550240000000002E-2</v>
      </c>
      <c r="D18" s="32">
        <v>2.0349010000000008E-2</v>
      </c>
      <c r="E18" s="32">
        <v>0.42109163999999999</v>
      </c>
      <c r="F18" s="32">
        <v>-0.40789040999999998</v>
      </c>
      <c r="G18" s="11">
        <v>0</v>
      </c>
      <c r="H18" s="32">
        <v>0</v>
      </c>
      <c r="I18" s="32">
        <v>-1.34775E-2</v>
      </c>
      <c r="J18" s="32">
        <v>0</v>
      </c>
      <c r="K18" s="32">
        <v>1.34775E-2</v>
      </c>
      <c r="L18" s="16"/>
      <c r="M18" s="32">
        <v>-3.3550240000000002E-2</v>
      </c>
      <c r="N18" s="32">
        <v>-3.3826510000000004E-2</v>
      </c>
      <c r="O18" s="32">
        <v>-0.42109163999999999</v>
      </c>
      <c r="P18" s="32">
        <v>0.42136791000000001</v>
      </c>
    </row>
    <row r="19" spans="1:16" s="15" customFormat="1" ht="19.5" customHeight="1" x14ac:dyDescent="0.3">
      <c r="A19" s="12">
        <v>1210</v>
      </c>
      <c r="B19" s="13" t="s">
        <v>414</v>
      </c>
      <c r="C19" s="130">
        <v>0</v>
      </c>
      <c r="D19" s="130">
        <v>0</v>
      </c>
      <c r="E19" s="130">
        <v>0</v>
      </c>
      <c r="F19" s="130">
        <v>0</v>
      </c>
      <c r="G19" s="131">
        <v>0</v>
      </c>
      <c r="H19" s="130">
        <v>0</v>
      </c>
      <c r="I19" s="130">
        <v>0</v>
      </c>
      <c r="J19" s="130">
        <v>0</v>
      </c>
      <c r="K19" s="130">
        <v>0</v>
      </c>
      <c r="L19" s="19"/>
      <c r="M19" s="130">
        <v>0</v>
      </c>
      <c r="N19" s="130">
        <v>0</v>
      </c>
      <c r="O19" s="130">
        <v>0</v>
      </c>
      <c r="P19" s="130">
        <v>0</v>
      </c>
    </row>
    <row r="20" spans="1:16" s="15" customFormat="1" ht="19.5" customHeight="1" x14ac:dyDescent="0.3">
      <c r="A20" s="51">
        <v>1810</v>
      </c>
      <c r="B20" s="91" t="s">
        <v>407</v>
      </c>
      <c r="C20" s="33">
        <v>0</v>
      </c>
      <c r="D20" s="33">
        <v>-11.696576439999998</v>
      </c>
      <c r="E20" s="33">
        <v>-2.7054099999999997E-3</v>
      </c>
      <c r="F20" s="33">
        <v>11.699281849999998</v>
      </c>
      <c r="G20" s="11">
        <v>0</v>
      </c>
      <c r="H20" s="33">
        <v>0</v>
      </c>
      <c r="I20" s="33">
        <v>9.9517553000000003</v>
      </c>
      <c r="J20" s="33">
        <v>7.41363E-3</v>
      </c>
      <c r="K20" s="33">
        <v>-9.9591689300000006</v>
      </c>
      <c r="L20" s="53"/>
      <c r="M20" s="33">
        <v>0</v>
      </c>
      <c r="N20" s="33">
        <v>21.648331739999996</v>
      </c>
      <c r="O20" s="33">
        <v>1.0119039999999999E-2</v>
      </c>
      <c r="P20" s="33">
        <v>-21.658450779999995</v>
      </c>
    </row>
    <row r="21" spans="1:16" s="28" customFormat="1" ht="19.5" customHeight="1" x14ac:dyDescent="0.3">
      <c r="A21" s="24"/>
      <c r="B21" s="25" t="s">
        <v>93</v>
      </c>
      <c r="C21" s="26">
        <v>1586.2674499899999</v>
      </c>
      <c r="D21" s="26">
        <v>937.96047629999987</v>
      </c>
      <c r="E21" s="26">
        <v>429.48448847000003</v>
      </c>
      <c r="F21" s="26">
        <v>218.82248522000003</v>
      </c>
      <c r="G21" s="27"/>
      <c r="H21" s="26">
        <v>1666.2511764199994</v>
      </c>
      <c r="I21" s="26">
        <v>1008.3841310499998</v>
      </c>
      <c r="J21" s="26">
        <v>452.46638068999982</v>
      </c>
      <c r="K21" s="27">
        <v>205.40066467999975</v>
      </c>
      <c r="L21" s="27"/>
      <c r="M21" s="26">
        <v>79.983726429999521</v>
      </c>
      <c r="N21" s="26">
        <v>70.423654750000097</v>
      </c>
      <c r="O21" s="26">
        <v>22.981892219999956</v>
      </c>
      <c r="P21" s="26">
        <v>-13.421820540000532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5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76" t="s">
        <v>463</v>
      </c>
      <c r="B23" s="5"/>
      <c r="C23" s="113" t="s">
        <v>455</v>
      </c>
      <c r="D23" s="5"/>
      <c r="E23" s="5"/>
      <c r="F23" s="5"/>
      <c r="G23" s="29"/>
      <c r="H23" s="5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141"/>
      <c r="B24" s="142"/>
      <c r="C24" s="143" t="s">
        <v>456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ht="15" customHeight="1" x14ac:dyDescent="0.3">
      <c r="A25" s="144" t="s">
        <v>393</v>
      </c>
      <c r="B25" s="142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3">
      <c r="A26" s="145" t="s">
        <v>394</v>
      </c>
      <c r="B26" s="140"/>
      <c r="C26" s="140"/>
      <c r="D26" s="140"/>
      <c r="E26" s="140"/>
      <c r="F26" s="140"/>
      <c r="G26" s="140"/>
      <c r="H26" s="140"/>
      <c r="I26" s="140"/>
      <c r="J26" s="146"/>
      <c r="K26" s="140"/>
      <c r="L26" s="140"/>
      <c r="M26" s="140"/>
      <c r="N26" s="140"/>
      <c r="O26" s="140"/>
      <c r="P26" s="140"/>
    </row>
    <row r="27" spans="1:16" x14ac:dyDescent="0.3">
      <c r="A27" s="145" t="s">
        <v>395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x14ac:dyDescent="0.3">
      <c r="A28" s="145" t="s">
        <v>396</v>
      </c>
      <c r="B28" s="140"/>
      <c r="C28" s="140"/>
      <c r="D28" s="140"/>
      <c r="E28" s="140"/>
      <c r="F28" s="140"/>
      <c r="G28" s="140"/>
      <c r="H28" s="140"/>
      <c r="I28" s="140"/>
      <c r="J28" s="146"/>
      <c r="K28" s="140"/>
      <c r="L28" s="140"/>
      <c r="M28" s="140"/>
      <c r="N28" s="140"/>
      <c r="O28" s="140"/>
      <c r="P28" s="140"/>
    </row>
    <row r="29" spans="1:16" x14ac:dyDescent="0.3">
      <c r="A29" s="145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x14ac:dyDescent="0.3">
      <c r="A30" s="147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1:16" x14ac:dyDescent="0.3">
      <c r="A31" s="135" t="s">
        <v>459</v>
      </c>
      <c r="B31" s="135"/>
      <c r="C31" s="135"/>
      <c r="D31" s="135"/>
      <c r="E31" s="135"/>
      <c r="F31" s="135"/>
      <c r="G31" s="93"/>
      <c r="H31" s="93"/>
      <c r="I31" s="93"/>
      <c r="J31" s="93"/>
      <c r="K31" s="93"/>
      <c r="L31" s="93"/>
      <c r="M31" s="93"/>
      <c r="N31" s="93"/>
      <c r="O31" s="93"/>
      <c r="P31" s="93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249977111117893"/>
    <pageSetUpPr fitToPage="1"/>
  </sheetPr>
  <dimension ref="A1:S31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8" width="10.77734375" style="49" customWidth="1"/>
    <col min="9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7"/>
      <c r="B1" s="168"/>
      <c r="C1" s="164" t="s">
        <v>415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s="56" customFormat="1" ht="16.05" customHeight="1" x14ac:dyDescent="0.3">
      <c r="A2" s="55"/>
      <c r="B2" s="57"/>
      <c r="C2" s="166" t="s">
        <v>464</v>
      </c>
      <c r="D2" s="166"/>
      <c r="E2" s="166"/>
      <c r="F2" s="166"/>
      <c r="G2" s="58"/>
      <c r="H2" s="166" t="s">
        <v>465</v>
      </c>
      <c r="I2" s="166"/>
      <c r="J2" s="166"/>
      <c r="K2" s="166"/>
      <c r="L2" s="58"/>
      <c r="M2" s="166" t="s">
        <v>368</v>
      </c>
      <c r="N2" s="166"/>
      <c r="O2" s="166"/>
      <c r="P2" s="166"/>
      <c r="Q2" s="59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77" t="s">
        <v>70</v>
      </c>
      <c r="D3" s="77" t="s">
        <v>71</v>
      </c>
      <c r="E3" s="77" t="s">
        <v>72</v>
      </c>
      <c r="F3" s="77" t="s">
        <v>73</v>
      </c>
      <c r="G3" s="58" t="s">
        <v>454</v>
      </c>
      <c r="H3" s="133" t="s">
        <v>70</v>
      </c>
      <c r="I3" s="77" t="s">
        <v>71</v>
      </c>
      <c r="J3" s="77" t="s">
        <v>72</v>
      </c>
      <c r="K3" s="77" t="s">
        <v>73</v>
      </c>
      <c r="L3" s="58" t="s">
        <v>454</v>
      </c>
      <c r="M3" s="77" t="s">
        <v>70</v>
      </c>
      <c r="N3" s="77" t="s">
        <v>71</v>
      </c>
      <c r="O3" s="77" t="s">
        <v>72</v>
      </c>
      <c r="P3" s="77" t="s">
        <v>73</v>
      </c>
      <c r="Q3" s="64"/>
    </row>
    <row r="4" spans="1:19" ht="19.5" customHeight="1" x14ac:dyDescent="0.3">
      <c r="A4" s="9">
        <v>1310</v>
      </c>
      <c r="B4" s="10" t="s">
        <v>400</v>
      </c>
      <c r="C4" s="11">
        <v>3167.3665164900012</v>
      </c>
      <c r="D4" s="11">
        <v>2077.9859244900003</v>
      </c>
      <c r="E4" s="11">
        <v>40.497171880000003</v>
      </c>
      <c r="F4" s="11">
        <v>1048.8834201200009</v>
      </c>
      <c r="G4" s="11">
        <v>3174.7440291400003</v>
      </c>
      <c r="H4" s="11">
        <v>3174.7440291400003</v>
      </c>
      <c r="I4" s="11">
        <v>2108.0626630799993</v>
      </c>
      <c r="J4" s="11">
        <v>38.437312129999995</v>
      </c>
      <c r="K4" s="11">
        <v>1028.244053930001</v>
      </c>
      <c r="L4" s="11"/>
      <c r="M4" s="11">
        <v>7.377512649999062</v>
      </c>
      <c r="N4" s="11">
        <v>30.076738589998968</v>
      </c>
      <c r="O4" s="11">
        <v>-2.0598597500000082</v>
      </c>
      <c r="P4" s="11">
        <v>-20.639366189999897</v>
      </c>
      <c r="Q4" s="8"/>
    </row>
    <row r="5" spans="1:19" s="15" customFormat="1" ht="19.5" customHeight="1" x14ac:dyDescent="0.3">
      <c r="A5" s="12">
        <v>1337</v>
      </c>
      <c r="B5" s="13" t="s">
        <v>405</v>
      </c>
      <c r="C5" s="34">
        <v>850.54633541999999</v>
      </c>
      <c r="D5" s="34">
        <v>478.96282772999996</v>
      </c>
      <c r="E5" s="34">
        <v>407.91734833999999</v>
      </c>
      <c r="F5" s="34">
        <v>-36.333840649999956</v>
      </c>
      <c r="G5" s="54">
        <v>914.21978184</v>
      </c>
      <c r="H5" s="34">
        <v>914.21978184</v>
      </c>
      <c r="I5" s="34">
        <v>509.55500433999998</v>
      </c>
      <c r="J5" s="34">
        <v>435.54785637999998</v>
      </c>
      <c r="K5" s="34">
        <v>-30.883078879999971</v>
      </c>
      <c r="L5" s="14"/>
      <c r="M5" s="34">
        <v>63.673446420000005</v>
      </c>
      <c r="N5" s="34">
        <v>30.592176610000024</v>
      </c>
      <c r="O5" s="34">
        <v>27.630508039999995</v>
      </c>
      <c r="P5" s="34">
        <v>5.4507617699999855</v>
      </c>
    </row>
    <row r="6" spans="1:19" ht="19.5" customHeight="1" x14ac:dyDescent="0.3">
      <c r="A6" s="9">
        <v>1331</v>
      </c>
      <c r="B6" s="10" t="s">
        <v>404</v>
      </c>
      <c r="C6" s="32">
        <v>-316.43877418</v>
      </c>
      <c r="D6" s="32">
        <v>-220.43746771000002</v>
      </c>
      <c r="E6" s="32">
        <v>0</v>
      </c>
      <c r="F6" s="32">
        <v>-96.001306469999975</v>
      </c>
      <c r="G6" s="11">
        <v>329.10700252999999</v>
      </c>
      <c r="H6" s="32">
        <v>-329.10700252999999</v>
      </c>
      <c r="I6" s="32">
        <v>-230.92372674000001</v>
      </c>
      <c r="J6" s="32">
        <v>0</v>
      </c>
      <c r="K6" s="32">
        <v>-98.183275789999982</v>
      </c>
      <c r="L6" s="16"/>
      <c r="M6" s="32">
        <v>-12.668228349999993</v>
      </c>
      <c r="N6" s="32">
        <v>-10.486259029999985</v>
      </c>
      <c r="O6" s="32">
        <v>0</v>
      </c>
      <c r="P6" s="32">
        <v>-2.1819693200000074</v>
      </c>
    </row>
    <row r="7" spans="1:19" s="15" customFormat="1" ht="19.5" customHeight="1" x14ac:dyDescent="0.3">
      <c r="A7" s="12">
        <v>1320</v>
      </c>
      <c r="B7" s="13" t="s">
        <v>402</v>
      </c>
      <c r="C7" s="34">
        <v>28.412897440000002</v>
      </c>
      <c r="D7" s="34">
        <v>21.290730560000004</v>
      </c>
      <c r="E7" s="34">
        <v>7.9134665199999992</v>
      </c>
      <c r="F7" s="34">
        <v>-0.79129964000000097</v>
      </c>
      <c r="G7" s="54">
        <v>88.280753479999987</v>
      </c>
      <c r="H7" s="34">
        <v>88.280753479999987</v>
      </c>
      <c r="I7" s="34">
        <v>59.752447030000006</v>
      </c>
      <c r="J7" s="34">
        <v>25.287636690000003</v>
      </c>
      <c r="K7" s="34">
        <v>3.2406697599999781</v>
      </c>
      <c r="L7" s="14"/>
      <c r="M7" s="34">
        <v>59.867856039999985</v>
      </c>
      <c r="N7" s="34">
        <v>38.461716469999999</v>
      </c>
      <c r="O7" s="34">
        <v>17.374170170000003</v>
      </c>
      <c r="P7" s="34">
        <v>4.0319693999999835</v>
      </c>
    </row>
    <row r="8" spans="1:19" ht="19.2" customHeight="1" x14ac:dyDescent="0.3">
      <c r="A8" s="9">
        <v>1311</v>
      </c>
      <c r="B8" s="10" t="s">
        <v>401</v>
      </c>
      <c r="C8" s="32">
        <v>51.006295489999992</v>
      </c>
      <c r="D8" s="32">
        <v>35.238583490000003</v>
      </c>
      <c r="E8" s="32">
        <v>0</v>
      </c>
      <c r="F8" s="32">
        <v>15.767711999999989</v>
      </c>
      <c r="G8" s="11">
        <v>50.426537489999994</v>
      </c>
      <c r="H8" s="32">
        <v>50.426537489999994</v>
      </c>
      <c r="I8" s="32">
        <v>35.329316670000004</v>
      </c>
      <c r="J8" s="32">
        <v>0</v>
      </c>
      <c r="K8" s="32">
        <v>15.09722081999999</v>
      </c>
      <c r="L8" s="16"/>
      <c r="M8" s="32">
        <v>-0.57975799999999822</v>
      </c>
      <c r="N8" s="32">
        <v>9.0733180000000857E-2</v>
      </c>
      <c r="O8" s="32">
        <v>0</v>
      </c>
      <c r="P8" s="32">
        <v>-0.67049117999999908</v>
      </c>
    </row>
    <row r="9" spans="1:19" s="15" customFormat="1" ht="19.5" customHeight="1" x14ac:dyDescent="0.3">
      <c r="A9" s="12">
        <v>1993</v>
      </c>
      <c r="B9" s="13" t="s">
        <v>409</v>
      </c>
      <c r="C9" s="34">
        <v>0.20173080999999843</v>
      </c>
      <c r="D9" s="34">
        <v>0.2755551500000018</v>
      </c>
      <c r="E9" s="34">
        <v>0.71479441999999993</v>
      </c>
      <c r="F9" s="34">
        <v>-0.7886187600000033</v>
      </c>
      <c r="G9" s="54">
        <v>40.591943269999994</v>
      </c>
      <c r="H9" s="34">
        <v>40.591943269999994</v>
      </c>
      <c r="I9" s="34">
        <v>25.783313660000005</v>
      </c>
      <c r="J9" s="34">
        <v>39.825615670000005</v>
      </c>
      <c r="K9" s="34">
        <v>-25.016986060000015</v>
      </c>
      <c r="L9" s="14"/>
      <c r="M9" s="34">
        <v>40.390212459999994</v>
      </c>
      <c r="N9" s="34">
        <v>25.507758510000002</v>
      </c>
      <c r="O9" s="34">
        <v>39.110821250000008</v>
      </c>
      <c r="P9" s="34">
        <v>-24.228367300000016</v>
      </c>
    </row>
    <row r="10" spans="1:19" ht="19.5" customHeight="1" x14ac:dyDescent="0.3">
      <c r="A10" s="9">
        <v>1102</v>
      </c>
      <c r="B10" s="10" t="s">
        <v>398</v>
      </c>
      <c r="C10" s="32">
        <v>33.525898060000003</v>
      </c>
      <c r="D10" s="32">
        <v>17.435032150000001</v>
      </c>
      <c r="E10" s="32">
        <v>7.5115796400000008</v>
      </c>
      <c r="F10" s="32">
        <v>8.5792862700000008</v>
      </c>
      <c r="G10" s="11">
        <v>21.47095504</v>
      </c>
      <c r="H10" s="32">
        <v>21.47095504</v>
      </c>
      <c r="I10" s="32">
        <v>12.789581</v>
      </c>
      <c r="J10" s="32">
        <v>8.1477314700000001</v>
      </c>
      <c r="K10" s="32">
        <v>0.53364256999999959</v>
      </c>
      <c r="L10" s="32"/>
      <c r="M10" s="32">
        <v>-12.054943020000003</v>
      </c>
      <c r="N10" s="32">
        <v>-4.6454511500000013</v>
      </c>
      <c r="O10" s="32">
        <v>0.63615182999999931</v>
      </c>
      <c r="P10" s="32">
        <v>-8.0456437000000012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-21.420953279999999</v>
      </c>
      <c r="D11" s="34">
        <v>-16.842694519999998</v>
      </c>
      <c r="E11" s="34">
        <v>-2.2648239999999997E-2</v>
      </c>
      <c r="F11" s="34">
        <v>-4.555610520000001</v>
      </c>
      <c r="G11" s="54">
        <v>17.799038579999973</v>
      </c>
      <c r="H11" s="34">
        <v>-17.799038579999973</v>
      </c>
      <c r="I11" s="34">
        <v>-13.097901929999997</v>
      </c>
      <c r="J11" s="34">
        <v>-2.3154420000000002E-2</v>
      </c>
      <c r="K11" s="34">
        <v>-4.6779822299999756</v>
      </c>
      <c r="L11" s="14"/>
      <c r="M11" s="34">
        <v>3.6219147000000262</v>
      </c>
      <c r="N11" s="34">
        <v>3.7447925900000012</v>
      </c>
      <c r="O11" s="34">
        <v>-5.0618000000000538E-4</v>
      </c>
      <c r="P11" s="34">
        <v>-0.12237170999997495</v>
      </c>
    </row>
    <row r="12" spans="1:19" ht="19.5" customHeight="1" x14ac:dyDescent="0.3">
      <c r="A12" s="9">
        <v>1101</v>
      </c>
      <c r="B12" s="10" t="s">
        <v>397</v>
      </c>
      <c r="C12" s="32">
        <v>11.139093259999999</v>
      </c>
      <c r="D12" s="32">
        <v>5.7082118999999976</v>
      </c>
      <c r="E12" s="32">
        <v>1.326203</v>
      </c>
      <c r="F12" s="32">
        <v>4.1046783600000012</v>
      </c>
      <c r="G12" s="11">
        <v>10.538661109999994</v>
      </c>
      <c r="H12" s="32">
        <v>10.538661109999994</v>
      </c>
      <c r="I12" s="32">
        <v>6.1458976099999907</v>
      </c>
      <c r="J12" s="32">
        <v>0.71682400000000002</v>
      </c>
      <c r="K12" s="32">
        <v>3.6759395000000037</v>
      </c>
      <c r="L12" s="16"/>
      <c r="M12" s="32">
        <v>-0.60043215000000494</v>
      </c>
      <c r="N12" s="32">
        <v>0.43768570999999312</v>
      </c>
      <c r="O12" s="32">
        <v>-0.609379</v>
      </c>
      <c r="P12" s="32">
        <v>-0.42873885999999806</v>
      </c>
    </row>
    <row r="13" spans="1:19" s="15" customFormat="1" ht="19.5" customHeight="1" x14ac:dyDescent="0.3">
      <c r="A13" s="12">
        <v>1103</v>
      </c>
      <c r="B13" s="13" t="s">
        <v>399</v>
      </c>
      <c r="C13" s="34">
        <v>1.9166984300000001</v>
      </c>
      <c r="D13" s="34">
        <v>1.8350114900000003</v>
      </c>
      <c r="E13" s="34">
        <v>0</v>
      </c>
      <c r="F13" s="34">
        <v>8.1686939999999764E-2</v>
      </c>
      <c r="G13" s="54">
        <v>1.8480338600000004</v>
      </c>
      <c r="H13" s="34">
        <v>1.8480338600000004</v>
      </c>
      <c r="I13" s="34">
        <v>1.6768771</v>
      </c>
      <c r="J13" s="34">
        <v>8.905296E-2</v>
      </c>
      <c r="K13" s="34">
        <v>8.2103800000000351E-2</v>
      </c>
      <c r="L13" s="34"/>
      <c r="M13" s="34">
        <v>-6.8664569999999703E-2</v>
      </c>
      <c r="N13" s="34">
        <v>-0.15813439000000029</v>
      </c>
      <c r="O13" s="34">
        <v>8.905296E-2</v>
      </c>
      <c r="P13" s="34">
        <v>4.1686000000058787E-4</v>
      </c>
    </row>
    <row r="14" spans="1:19" ht="19.5" customHeight="1" x14ac:dyDescent="0.3">
      <c r="A14" s="9">
        <v>1340</v>
      </c>
      <c r="B14" s="10" t="s">
        <v>85</v>
      </c>
      <c r="C14" s="32">
        <v>5.5194439999999977E-2</v>
      </c>
      <c r="D14" s="32">
        <v>0</v>
      </c>
      <c r="E14" s="32">
        <v>17.605400810000003</v>
      </c>
      <c r="F14" s="32">
        <v>-17.550206370000001</v>
      </c>
      <c r="G14" s="11">
        <v>1.7955141200000002</v>
      </c>
      <c r="H14" s="32">
        <v>-1.7955141200000002</v>
      </c>
      <c r="I14" s="32">
        <v>0</v>
      </c>
      <c r="J14" s="32">
        <v>11.448354690000007</v>
      </c>
      <c r="K14" s="32">
        <v>-13.243868810000007</v>
      </c>
      <c r="L14" s="16"/>
      <c r="M14" s="32">
        <v>-1.8507085600000002</v>
      </c>
      <c r="N14" s="32">
        <v>0</v>
      </c>
      <c r="O14" s="32">
        <v>-6.1570461199999951</v>
      </c>
      <c r="P14" s="32">
        <v>4.3063375599999949</v>
      </c>
    </row>
    <row r="15" spans="1:19" s="15" customFormat="1" ht="19.5" customHeight="1" x14ac:dyDescent="0.3">
      <c r="A15" s="12">
        <v>1350</v>
      </c>
      <c r="B15" s="13" t="s">
        <v>406</v>
      </c>
      <c r="C15" s="34">
        <v>-0.93257164000000004</v>
      </c>
      <c r="D15" s="34">
        <v>0</v>
      </c>
      <c r="E15" s="34">
        <v>0</v>
      </c>
      <c r="F15" s="34">
        <v>-0.93257164000000004</v>
      </c>
      <c r="G15" s="54">
        <v>1.4105566699999998</v>
      </c>
      <c r="H15" s="34">
        <v>-1.4105566699999998</v>
      </c>
      <c r="I15" s="34">
        <v>0</v>
      </c>
      <c r="J15" s="34">
        <v>0</v>
      </c>
      <c r="K15" s="34">
        <v>-1.4105566699999998</v>
      </c>
      <c r="L15" s="14"/>
      <c r="M15" s="34">
        <v>-0.47798502999999981</v>
      </c>
      <c r="N15" s="34">
        <v>0</v>
      </c>
      <c r="O15" s="34">
        <v>0</v>
      </c>
      <c r="P15" s="34">
        <v>-0.47798502999999981</v>
      </c>
    </row>
    <row r="16" spans="1:19" ht="19.5" customHeight="1" x14ac:dyDescent="0.3">
      <c r="A16" s="9">
        <v>1992</v>
      </c>
      <c r="B16" s="10" t="s">
        <v>90</v>
      </c>
      <c r="C16" s="32">
        <v>0</v>
      </c>
      <c r="D16" s="32">
        <v>-71.301955170000014</v>
      </c>
      <c r="E16" s="32">
        <v>59.471246150000006</v>
      </c>
      <c r="F16" s="32">
        <v>11.830709020000008</v>
      </c>
      <c r="G16" s="11">
        <v>1.0938429999999999</v>
      </c>
      <c r="H16" s="32">
        <v>1.0938429999999999</v>
      </c>
      <c r="I16" s="32">
        <v>1.1542812099999999</v>
      </c>
      <c r="J16" s="32">
        <v>-6.0437280000000003E-2</v>
      </c>
      <c r="K16" s="32">
        <v>-9.3000000004478389E-7</v>
      </c>
      <c r="L16" s="16"/>
      <c r="M16" s="32">
        <v>1.0938429999999999</v>
      </c>
      <c r="N16" s="32">
        <v>72.456236380000007</v>
      </c>
      <c r="O16" s="32">
        <v>-59.531683430000008</v>
      </c>
      <c r="P16" s="32">
        <v>-11.830709949999992</v>
      </c>
    </row>
    <row r="17" spans="1:16" s="15" customFormat="1" ht="19.5" customHeight="1" x14ac:dyDescent="0.3">
      <c r="A17" s="12">
        <v>1910</v>
      </c>
      <c r="B17" s="13" t="s">
        <v>88</v>
      </c>
      <c r="C17" s="34">
        <v>0</v>
      </c>
      <c r="D17" s="34">
        <v>0</v>
      </c>
      <c r="E17" s="34">
        <v>0.30017957999999995</v>
      </c>
      <c r="F17" s="34">
        <v>-0.30017957999999995</v>
      </c>
      <c r="G17" s="54">
        <v>0.49</v>
      </c>
      <c r="H17" s="34">
        <v>0.49</v>
      </c>
      <c r="I17" s="34">
        <v>0</v>
      </c>
      <c r="J17" s="34">
        <v>0.72884971999999992</v>
      </c>
      <c r="K17" s="34">
        <v>-0.23884971999999993</v>
      </c>
      <c r="L17" s="14"/>
      <c r="M17" s="34">
        <v>0.49</v>
      </c>
      <c r="N17" s="34">
        <v>0</v>
      </c>
      <c r="O17" s="34">
        <v>0.42867013999999998</v>
      </c>
      <c r="P17" s="34">
        <v>6.1329860000000014E-2</v>
      </c>
    </row>
    <row r="18" spans="1:16" s="15" customFormat="1" ht="19.5" customHeight="1" x14ac:dyDescent="0.3">
      <c r="A18" s="9">
        <v>1991</v>
      </c>
      <c r="B18" s="10" t="s">
        <v>408</v>
      </c>
      <c r="C18" s="32">
        <v>0</v>
      </c>
      <c r="D18" s="32">
        <v>0.17608295999999998</v>
      </c>
      <c r="E18" s="32">
        <v>0</v>
      </c>
      <c r="F18" s="32">
        <v>-0.17608295999999998</v>
      </c>
      <c r="G18" s="11">
        <v>0</v>
      </c>
      <c r="H18" s="32">
        <v>0</v>
      </c>
      <c r="I18" s="32">
        <v>0.1012902</v>
      </c>
      <c r="J18" s="32">
        <v>0</v>
      </c>
      <c r="K18" s="32">
        <v>-0.1012902</v>
      </c>
      <c r="L18" s="16"/>
      <c r="M18" s="32">
        <v>0</v>
      </c>
      <c r="N18" s="32">
        <v>-7.4792759999999986E-2</v>
      </c>
      <c r="O18" s="32">
        <v>0</v>
      </c>
      <c r="P18" s="32">
        <v>7.4792759999999986E-2</v>
      </c>
    </row>
    <row r="19" spans="1:16" s="15" customFormat="1" ht="19.5" customHeight="1" x14ac:dyDescent="0.3">
      <c r="A19" s="12">
        <v>1210</v>
      </c>
      <c r="B19" s="13" t="s">
        <v>414</v>
      </c>
      <c r="C19" s="130">
        <v>0</v>
      </c>
      <c r="D19" s="130">
        <v>0</v>
      </c>
      <c r="E19" s="130">
        <v>0</v>
      </c>
      <c r="F19" s="130">
        <v>0</v>
      </c>
      <c r="G19" s="131">
        <v>0</v>
      </c>
      <c r="H19" s="130">
        <v>0</v>
      </c>
      <c r="I19" s="130">
        <v>0</v>
      </c>
      <c r="J19" s="130">
        <v>0</v>
      </c>
      <c r="K19" s="130">
        <v>0</v>
      </c>
      <c r="L19" s="19"/>
      <c r="M19" s="130">
        <v>0</v>
      </c>
      <c r="N19" s="130">
        <v>0</v>
      </c>
      <c r="O19" s="130">
        <v>0</v>
      </c>
      <c r="P19" s="130">
        <v>0</v>
      </c>
    </row>
    <row r="20" spans="1:16" s="15" customFormat="1" ht="19.5" customHeight="1" x14ac:dyDescent="0.3">
      <c r="A20" s="51">
        <v>1810</v>
      </c>
      <c r="B20" s="91" t="s">
        <v>407</v>
      </c>
      <c r="C20" s="33">
        <v>0</v>
      </c>
      <c r="D20" s="33">
        <v>13.91815126</v>
      </c>
      <c r="E20" s="33">
        <v>9.9548220000000007E-2</v>
      </c>
      <c r="F20" s="33">
        <v>-14.017699480000001</v>
      </c>
      <c r="G20" s="11">
        <v>0</v>
      </c>
      <c r="H20" s="33">
        <v>0</v>
      </c>
      <c r="I20" s="33">
        <v>21.942320249999995</v>
      </c>
      <c r="J20" s="33">
        <v>6.438553000000001E-2</v>
      </c>
      <c r="K20" s="33">
        <v>-22.006705779999994</v>
      </c>
      <c r="L20" s="53"/>
      <c r="M20" s="33">
        <v>0</v>
      </c>
      <c r="N20" s="33">
        <v>8.0241689899999944</v>
      </c>
      <c r="O20" s="33">
        <v>-3.5162689999999996E-2</v>
      </c>
      <c r="P20" s="33">
        <v>-7.9890062999999945</v>
      </c>
    </row>
    <row r="21" spans="1:16" s="28" customFormat="1" ht="19.5" customHeight="1" x14ac:dyDescent="0.3">
      <c r="A21" s="24"/>
      <c r="B21" s="25" t="s">
        <v>93</v>
      </c>
      <c r="C21" s="26">
        <v>3805.3783607400014</v>
      </c>
      <c r="D21" s="26">
        <v>2344.2439937800004</v>
      </c>
      <c r="E21" s="26">
        <v>543.33429031999981</v>
      </c>
      <c r="F21" s="26">
        <v>917.80007664000118</v>
      </c>
      <c r="G21" s="27"/>
      <c r="H21" s="26">
        <v>3953.5924263299999</v>
      </c>
      <c r="I21" s="26">
        <v>2538.2713634800002</v>
      </c>
      <c r="J21" s="26">
        <v>560.21002754000006</v>
      </c>
      <c r="K21" s="27">
        <v>855.11103530999958</v>
      </c>
      <c r="L21" s="27"/>
      <c r="M21" s="26">
        <v>148.21406558999905</v>
      </c>
      <c r="N21" s="26">
        <v>194.02736969999899</v>
      </c>
      <c r="O21" s="26">
        <v>16.875737220000012</v>
      </c>
      <c r="P21" s="26">
        <v>-62.689041329999945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134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76" t="s">
        <v>463</v>
      </c>
      <c r="B23" s="5"/>
      <c r="C23" s="113" t="s">
        <v>455</v>
      </c>
      <c r="D23" s="5"/>
      <c r="E23" s="5"/>
      <c r="F23" s="5"/>
      <c r="G23" s="29"/>
      <c r="H23" s="134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141"/>
      <c r="B24" s="142"/>
      <c r="C24" s="143" t="s">
        <v>456</v>
      </c>
      <c r="D24" s="142"/>
      <c r="E24" s="142"/>
      <c r="F24" s="142"/>
      <c r="G24" s="142"/>
      <c r="H24" s="149"/>
      <c r="I24" s="142"/>
      <c r="J24" s="142"/>
      <c r="K24" s="142"/>
      <c r="L24" s="142"/>
      <c r="M24" s="142"/>
      <c r="N24" s="142"/>
      <c r="O24" s="142"/>
      <c r="P24" s="142"/>
    </row>
    <row r="25" spans="1:16" ht="15" customHeight="1" x14ac:dyDescent="0.3">
      <c r="A25" s="144" t="s">
        <v>393</v>
      </c>
      <c r="B25" s="142"/>
      <c r="C25" s="150"/>
      <c r="D25" s="140"/>
      <c r="E25" s="142"/>
      <c r="F25" s="142"/>
      <c r="G25" s="142"/>
      <c r="H25" s="149"/>
      <c r="I25" s="142"/>
      <c r="J25" s="142"/>
      <c r="K25" s="142"/>
      <c r="L25" s="142"/>
      <c r="M25" s="142"/>
      <c r="N25" s="142"/>
      <c r="O25" s="142"/>
      <c r="P25" s="142"/>
    </row>
    <row r="26" spans="1:16" ht="15" customHeight="1" x14ac:dyDescent="0.3">
      <c r="A26" s="145" t="s">
        <v>394</v>
      </c>
      <c r="B26" s="140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</row>
    <row r="27" spans="1:16" x14ac:dyDescent="0.3">
      <c r="A27" s="145" t="s">
        <v>395</v>
      </c>
      <c r="B27" s="140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</row>
    <row r="28" spans="1:16" x14ac:dyDescent="0.3">
      <c r="A28" s="145" t="s">
        <v>396</v>
      </c>
      <c r="B28" s="140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6" x14ac:dyDescent="0.3">
      <c r="A29" s="147"/>
      <c r="B29" s="140"/>
      <c r="C29" s="140"/>
      <c r="D29" s="140"/>
      <c r="E29" s="140"/>
      <c r="F29" s="140"/>
      <c r="G29" s="140"/>
      <c r="H29" s="148"/>
      <c r="I29" s="140"/>
      <c r="J29" s="140"/>
      <c r="K29" s="140"/>
      <c r="L29" s="140"/>
      <c r="M29" s="140"/>
      <c r="N29" s="140"/>
      <c r="O29" s="140"/>
      <c r="P29" s="140"/>
    </row>
    <row r="30" spans="1:16" x14ac:dyDescent="0.3">
      <c r="A30" s="147"/>
      <c r="B30" s="140"/>
      <c r="C30" s="140"/>
      <c r="D30" s="140"/>
      <c r="E30" s="140"/>
      <c r="F30" s="140"/>
      <c r="G30" s="140"/>
      <c r="H30" s="148"/>
      <c r="I30" s="140"/>
      <c r="J30" s="140"/>
      <c r="K30" s="140"/>
      <c r="L30" s="140"/>
      <c r="M30" s="140"/>
      <c r="N30" s="140"/>
      <c r="O30" s="140"/>
      <c r="P30" s="140"/>
    </row>
    <row r="31" spans="1:16" x14ac:dyDescent="0.3">
      <c r="A31" s="145" t="s">
        <v>459</v>
      </c>
      <c r="B31" s="145"/>
      <c r="C31" s="145"/>
      <c r="D31" s="145"/>
      <c r="E31" s="145"/>
      <c r="F31" s="145"/>
      <c r="G31" s="145"/>
      <c r="H31" s="151"/>
      <c r="I31" s="145"/>
      <c r="J31" s="145"/>
      <c r="K31" s="145"/>
      <c r="L31" s="145"/>
      <c r="M31" s="145"/>
      <c r="N31" s="145"/>
      <c r="O31" s="145"/>
      <c r="P31" s="145"/>
    </row>
  </sheetData>
  <mergeCells count="8">
    <mergeCell ref="C28:P28"/>
    <mergeCell ref="C27:P27"/>
    <mergeCell ref="C26:P26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0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249977111117893"/>
    <pageSetUpPr fitToPage="1"/>
  </sheetPr>
  <dimension ref="A1:S31"/>
  <sheetViews>
    <sheetView view="pageBreakPreview" zoomScale="70" zoomScaleNormal="70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67"/>
      <c r="B1" s="168"/>
      <c r="C1" s="164" t="s">
        <v>420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s="56" customFormat="1" ht="16.05" customHeight="1" x14ac:dyDescent="0.3">
      <c r="A2" s="55"/>
      <c r="B2" s="57"/>
      <c r="C2" s="166" t="s">
        <v>466</v>
      </c>
      <c r="D2" s="166"/>
      <c r="E2" s="166"/>
      <c r="F2" s="166"/>
      <c r="G2" s="58"/>
      <c r="H2" s="166" t="s">
        <v>462</v>
      </c>
      <c r="I2" s="166"/>
      <c r="J2" s="166"/>
      <c r="K2" s="166"/>
      <c r="L2" s="58"/>
      <c r="M2" s="166" t="s">
        <v>94</v>
      </c>
      <c r="N2" s="166"/>
      <c r="O2" s="166"/>
      <c r="P2" s="166"/>
      <c r="Q2" s="59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64"/>
    </row>
    <row r="4" spans="1:19" ht="19.5" customHeight="1" x14ac:dyDescent="0.3">
      <c r="A4" s="9">
        <v>1310</v>
      </c>
      <c r="B4" s="10" t="s">
        <v>400</v>
      </c>
      <c r="C4" s="11">
        <v>1019.4260020568461</v>
      </c>
      <c r="D4" s="11">
        <v>652.53212516621227</v>
      </c>
      <c r="E4" s="11">
        <v>11.49813830971571</v>
      </c>
      <c r="F4" s="11">
        <v>355.39573858091808</v>
      </c>
      <c r="G4" s="11">
        <v>946.17280133999952</v>
      </c>
      <c r="H4" s="11">
        <v>946.17280133999952</v>
      </c>
      <c r="I4" s="11">
        <v>625.8910532499998</v>
      </c>
      <c r="J4" s="11">
        <v>11.906044529999999</v>
      </c>
      <c r="K4" s="11">
        <v>308.37570355999975</v>
      </c>
      <c r="L4" s="11"/>
      <c r="M4" s="11">
        <v>-73.25320071684655</v>
      </c>
      <c r="N4" s="11">
        <v>-26.641071916212468</v>
      </c>
      <c r="O4" s="11">
        <v>0.40790622028428913</v>
      </c>
      <c r="P4" s="11">
        <v>-47.020035020918371</v>
      </c>
      <c r="Q4" s="8"/>
    </row>
    <row r="5" spans="1:19" s="15" customFormat="1" ht="19.5" customHeight="1" x14ac:dyDescent="0.3">
      <c r="A5" s="12">
        <v>1337</v>
      </c>
      <c r="B5" s="13" t="s">
        <v>405</v>
      </c>
      <c r="C5" s="34">
        <v>884.79410511864319</v>
      </c>
      <c r="D5" s="34">
        <v>456.3648735160711</v>
      </c>
      <c r="E5" s="34">
        <v>394.58239491821092</v>
      </c>
      <c r="F5" s="34">
        <v>33.846836684361165</v>
      </c>
      <c r="G5" s="54">
        <v>885.26048200000002</v>
      </c>
      <c r="H5" s="34">
        <v>885.26048200000002</v>
      </c>
      <c r="I5" s="34">
        <v>491.10257088999998</v>
      </c>
      <c r="J5" s="34">
        <v>427.45268299999998</v>
      </c>
      <c r="K5" s="34">
        <v>-33.294771889999936</v>
      </c>
      <c r="L5" s="14"/>
      <c r="M5" s="34">
        <v>0.46637688135683675</v>
      </c>
      <c r="N5" s="34">
        <v>34.737697373928881</v>
      </c>
      <c r="O5" s="34">
        <v>32.870288081789056</v>
      </c>
      <c r="P5" s="34">
        <v>-67.141608574361101</v>
      </c>
    </row>
    <row r="6" spans="1:19" ht="19.5" customHeight="1" x14ac:dyDescent="0.3">
      <c r="A6" s="9">
        <v>1331</v>
      </c>
      <c r="B6" s="10" t="s">
        <v>404</v>
      </c>
      <c r="C6" s="32">
        <v>-227.46466290254284</v>
      </c>
      <c r="D6" s="32">
        <v>-174.18642508891364</v>
      </c>
      <c r="E6" s="32">
        <v>0</v>
      </c>
      <c r="F6" s="32">
        <v>-53.278237813629204</v>
      </c>
      <c r="G6" s="11">
        <v>226.44135471999996</v>
      </c>
      <c r="H6" s="32">
        <v>-226.44135471999996</v>
      </c>
      <c r="I6" s="32">
        <v>-159.49764318999996</v>
      </c>
      <c r="J6" s="32">
        <v>0</v>
      </c>
      <c r="K6" s="32">
        <v>-66.943711530000002</v>
      </c>
      <c r="L6" s="16"/>
      <c r="M6" s="32">
        <v>1.0233081825428769</v>
      </c>
      <c r="N6" s="32">
        <v>14.688781898913675</v>
      </c>
      <c r="O6" s="32">
        <v>0</v>
      </c>
      <c r="P6" s="32">
        <v>-13.665473716370798</v>
      </c>
    </row>
    <row r="7" spans="1:19" s="15" customFormat="1" ht="19.5" customHeight="1" x14ac:dyDescent="0.3">
      <c r="A7" s="12">
        <v>1320</v>
      </c>
      <c r="B7" s="13" t="s">
        <v>402</v>
      </c>
      <c r="C7" s="34">
        <v>27.329196450404424</v>
      </c>
      <c r="D7" s="34">
        <v>3.931544811139057</v>
      </c>
      <c r="E7" s="34">
        <v>2.0962509311361774</v>
      </c>
      <c r="F7" s="34">
        <v>21.301400708129194</v>
      </c>
      <c r="G7" s="54">
        <v>43.799999249999992</v>
      </c>
      <c r="H7" s="34">
        <v>43.799999249999992</v>
      </c>
      <c r="I7" s="34">
        <v>29.794115880000003</v>
      </c>
      <c r="J7" s="34">
        <v>7.1109376399999995</v>
      </c>
      <c r="K7" s="34">
        <v>6.8949457299999892</v>
      </c>
      <c r="L7" s="14"/>
      <c r="M7" s="34">
        <v>16.470802799595567</v>
      </c>
      <c r="N7" s="34">
        <v>25.862571068860944</v>
      </c>
      <c r="O7" s="34">
        <v>5.0146867088638221</v>
      </c>
      <c r="P7" s="34">
        <v>-14.406454978129199</v>
      </c>
    </row>
    <row r="8" spans="1:19" ht="19.5" customHeight="1" x14ac:dyDescent="0.3">
      <c r="A8" s="9">
        <v>1311</v>
      </c>
      <c r="B8" s="10" t="s">
        <v>401</v>
      </c>
      <c r="C8" s="32">
        <v>17.348577203752225</v>
      </c>
      <c r="D8" s="32">
        <v>12.487243818226819</v>
      </c>
      <c r="E8" s="32">
        <v>0</v>
      </c>
      <c r="F8" s="32">
        <v>4.8613333855254055</v>
      </c>
      <c r="G8" s="11">
        <v>17.513904710000002</v>
      </c>
      <c r="H8" s="32">
        <v>17.513904710000002</v>
      </c>
      <c r="I8" s="32">
        <v>12.257175630000001</v>
      </c>
      <c r="J8" s="32">
        <v>0</v>
      </c>
      <c r="K8" s="32">
        <v>5.2567290800000013</v>
      </c>
      <c r="L8" s="16"/>
      <c r="M8" s="32">
        <v>0.16532750624777748</v>
      </c>
      <c r="N8" s="32">
        <v>-0.23006818822681829</v>
      </c>
      <c r="O8" s="32">
        <v>0</v>
      </c>
      <c r="P8" s="32">
        <v>0.39539569447459577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-7.2065575833333337</v>
      </c>
      <c r="D9" s="34">
        <v>-2.5995645730174575</v>
      </c>
      <c r="E9" s="34">
        <v>0</v>
      </c>
      <c r="F9" s="34">
        <v>-4.6069930103158763</v>
      </c>
      <c r="G9" s="54">
        <v>8.5634139000000022</v>
      </c>
      <c r="H9" s="34">
        <v>-8.5634139000000022</v>
      </c>
      <c r="I9" s="34">
        <v>-5.76398425</v>
      </c>
      <c r="J9" s="34">
        <v>-1.1227860000000001E-2</v>
      </c>
      <c r="K9" s="34">
        <v>-2.7882017900000022</v>
      </c>
      <c r="L9" s="14"/>
      <c r="M9" s="34">
        <v>-1.3568563166666685</v>
      </c>
      <c r="N9" s="34">
        <v>-3.1644196769825426</v>
      </c>
      <c r="O9" s="34">
        <v>-1.1227860000000001E-2</v>
      </c>
      <c r="P9" s="34">
        <v>1.818791220315874</v>
      </c>
    </row>
    <row r="10" spans="1:19" ht="19.5" customHeight="1" x14ac:dyDescent="0.3">
      <c r="A10" s="9">
        <v>1101</v>
      </c>
      <c r="B10" s="10" t="s">
        <v>397</v>
      </c>
      <c r="C10" s="32">
        <v>3.7878576666666688</v>
      </c>
      <c r="D10" s="32">
        <v>2.1247158333333331</v>
      </c>
      <c r="E10" s="32">
        <v>0.12083983333333333</v>
      </c>
      <c r="F10" s="32">
        <v>1.5423020000000023</v>
      </c>
      <c r="G10" s="11">
        <v>3.5492355899999999</v>
      </c>
      <c r="H10" s="32">
        <v>3.5492355899999999</v>
      </c>
      <c r="I10" s="32">
        <v>2.0619984200000001</v>
      </c>
      <c r="J10" s="32">
        <v>6.2207999999999999E-2</v>
      </c>
      <c r="K10" s="32">
        <v>1.4250291699999997</v>
      </c>
      <c r="L10" s="32"/>
      <c r="M10" s="32">
        <v>-0.2386220766666689</v>
      </c>
      <c r="N10" s="32">
        <v>-6.2717413333333027E-2</v>
      </c>
      <c r="O10" s="32">
        <v>-5.8631833333333327E-2</v>
      </c>
      <c r="P10" s="32">
        <v>-0.11727283000000255</v>
      </c>
    </row>
    <row r="11" spans="1:19" s="15" customFormat="1" ht="19.5" customHeight="1" x14ac:dyDescent="0.3">
      <c r="A11" s="12">
        <v>1102</v>
      </c>
      <c r="B11" s="13" t="s">
        <v>398</v>
      </c>
      <c r="C11" s="34">
        <v>14.298103166666664</v>
      </c>
      <c r="D11" s="34">
        <v>8.8000722499999995</v>
      </c>
      <c r="E11" s="34">
        <v>2.1864966666666663</v>
      </c>
      <c r="F11" s="34">
        <v>3.311534249999998</v>
      </c>
      <c r="G11" s="54">
        <v>3.1268424700000002</v>
      </c>
      <c r="H11" s="34">
        <v>3.1268424700000002</v>
      </c>
      <c r="I11" s="34">
        <v>1.92988282</v>
      </c>
      <c r="J11" s="34">
        <v>0.64601952000000007</v>
      </c>
      <c r="K11" s="34">
        <v>0.55094013000000008</v>
      </c>
      <c r="L11" s="14"/>
      <c r="M11" s="34">
        <v>-11.171260696666664</v>
      </c>
      <c r="N11" s="34">
        <v>-6.8701894299999999</v>
      </c>
      <c r="O11" s="34">
        <v>-1.5404771466666662</v>
      </c>
      <c r="P11" s="34">
        <v>-2.7605941199999977</v>
      </c>
    </row>
    <row r="12" spans="1:19" ht="19.5" customHeight="1" x14ac:dyDescent="0.3">
      <c r="A12" s="9">
        <v>1992</v>
      </c>
      <c r="B12" s="10" t="s">
        <v>90</v>
      </c>
      <c r="C12" s="32">
        <v>9.115358333333333E-2</v>
      </c>
      <c r="D12" s="32">
        <v>9.115358333333333E-2</v>
      </c>
      <c r="E12" s="32">
        <v>0</v>
      </c>
      <c r="F12" s="32">
        <v>0</v>
      </c>
      <c r="G12" s="11">
        <v>1.0938429999999999</v>
      </c>
      <c r="H12" s="32">
        <v>1.0938429999999999</v>
      </c>
      <c r="I12" s="32">
        <v>0</v>
      </c>
      <c r="J12" s="32">
        <v>0</v>
      </c>
      <c r="K12" s="32">
        <v>1.0938429999999999</v>
      </c>
      <c r="L12" s="16"/>
      <c r="M12" s="32">
        <v>1.0026894166666667</v>
      </c>
      <c r="N12" s="32">
        <v>-9.115358333333333E-2</v>
      </c>
      <c r="O12" s="32">
        <v>0</v>
      </c>
      <c r="P12" s="32">
        <v>1.0938429999999999</v>
      </c>
    </row>
    <row r="13" spans="1:19" s="15" customFormat="1" ht="19.5" customHeight="1" x14ac:dyDescent="0.3">
      <c r="A13" s="12">
        <v>1103</v>
      </c>
      <c r="B13" s="13" t="s">
        <v>399</v>
      </c>
      <c r="C13" s="34">
        <v>6.2307360833333343</v>
      </c>
      <c r="D13" s="34">
        <v>5.8174476666666664</v>
      </c>
      <c r="E13" s="34">
        <v>0.36941374999999999</v>
      </c>
      <c r="F13" s="34">
        <v>4.387466666666795E-2</v>
      </c>
      <c r="G13" s="54">
        <v>0.71024551999999996</v>
      </c>
      <c r="H13" s="34">
        <v>0.71024551999999996</v>
      </c>
      <c r="I13" s="34">
        <v>0.63692039999999994</v>
      </c>
      <c r="J13" s="34">
        <v>5.3529600000000004E-3</v>
      </c>
      <c r="K13" s="34">
        <v>6.7972160000000018E-2</v>
      </c>
      <c r="L13" s="34"/>
      <c r="M13" s="34">
        <v>-5.5204905633333343</v>
      </c>
      <c r="N13" s="34">
        <v>-5.1805272666666662</v>
      </c>
      <c r="O13" s="34">
        <v>-0.36406078999999997</v>
      </c>
      <c r="P13" s="34">
        <v>2.4097493333331832E-2</v>
      </c>
    </row>
    <row r="14" spans="1:19" ht="19.5" customHeight="1" x14ac:dyDescent="0.3">
      <c r="A14" s="9">
        <v>1910</v>
      </c>
      <c r="B14" s="10" t="s">
        <v>88</v>
      </c>
      <c r="C14" s="32">
        <v>4.564872583333333</v>
      </c>
      <c r="D14" s="32">
        <v>0</v>
      </c>
      <c r="E14" s="32">
        <v>4.5611559166666664</v>
      </c>
      <c r="F14" s="32">
        <v>3.7166666666665904E-3</v>
      </c>
      <c r="G14" s="11">
        <v>0.49</v>
      </c>
      <c r="H14" s="32">
        <v>0.49</v>
      </c>
      <c r="I14" s="32">
        <v>0</v>
      </c>
      <c r="J14" s="32">
        <v>0.57932264</v>
      </c>
      <c r="K14" s="32">
        <v>-8.9322640000000009E-2</v>
      </c>
      <c r="L14" s="16"/>
      <c r="M14" s="32">
        <v>-4.0748725833333328</v>
      </c>
      <c r="N14" s="32">
        <v>0</v>
      </c>
      <c r="O14" s="32">
        <v>-3.9818332766666664</v>
      </c>
      <c r="P14" s="32">
        <v>-9.3039306666666377E-2</v>
      </c>
    </row>
    <row r="15" spans="1:19" s="15" customFormat="1" ht="19.5" customHeight="1" x14ac:dyDescent="0.3">
      <c r="A15" s="12">
        <v>1340</v>
      </c>
      <c r="B15" s="13" t="s">
        <v>85</v>
      </c>
      <c r="C15" s="34">
        <v>0</v>
      </c>
      <c r="D15" s="34">
        <v>0</v>
      </c>
      <c r="E15" s="34">
        <v>0</v>
      </c>
      <c r="F15" s="34">
        <v>0</v>
      </c>
      <c r="G15" s="54">
        <v>0.27457502</v>
      </c>
      <c r="H15" s="34">
        <v>-0.27457502</v>
      </c>
      <c r="I15" s="34">
        <v>0</v>
      </c>
      <c r="J15" s="34">
        <v>4.70762663</v>
      </c>
      <c r="K15" s="34">
        <v>-4.9822016500000004</v>
      </c>
      <c r="L15" s="14"/>
      <c r="M15" s="34">
        <v>-0.27457502</v>
      </c>
      <c r="N15" s="34">
        <v>0</v>
      </c>
      <c r="O15" s="34">
        <v>4.70762663</v>
      </c>
      <c r="P15" s="34">
        <v>-4.9822016500000004</v>
      </c>
    </row>
    <row r="16" spans="1:19" ht="19.5" customHeight="1" x14ac:dyDescent="0.3">
      <c r="A16" s="9">
        <v>1350</v>
      </c>
      <c r="B16" s="10" t="s">
        <v>406</v>
      </c>
      <c r="C16" s="32">
        <v>0</v>
      </c>
      <c r="D16" s="32">
        <v>0</v>
      </c>
      <c r="E16" s="32">
        <v>0</v>
      </c>
      <c r="F16" s="32">
        <v>0</v>
      </c>
      <c r="G16" s="11">
        <v>0.18683382000000001</v>
      </c>
      <c r="H16" s="32">
        <v>-0.18683382000000001</v>
      </c>
      <c r="I16" s="32">
        <v>0</v>
      </c>
      <c r="J16" s="32">
        <v>0</v>
      </c>
      <c r="K16" s="32">
        <v>-0.18683382000000001</v>
      </c>
      <c r="L16" s="16"/>
      <c r="M16" s="32">
        <v>-0.18683382000000001</v>
      </c>
      <c r="N16" s="32">
        <v>0</v>
      </c>
      <c r="O16" s="32">
        <v>0</v>
      </c>
      <c r="P16" s="32">
        <v>-0.18683382000000001</v>
      </c>
    </row>
    <row r="17" spans="1:16" s="15" customFormat="1" ht="19.5" customHeight="1" x14ac:dyDescent="0.3">
      <c r="A17" s="12">
        <v>1991</v>
      </c>
      <c r="B17" s="13" t="s">
        <v>408</v>
      </c>
      <c r="C17" s="34">
        <v>0</v>
      </c>
      <c r="D17" s="34">
        <v>0</v>
      </c>
      <c r="E17" s="34">
        <v>0</v>
      </c>
      <c r="F17" s="34">
        <v>0</v>
      </c>
      <c r="G17" s="54">
        <v>7.2759576141834256E-18</v>
      </c>
      <c r="H17" s="34">
        <v>7.2759576141834256E-18</v>
      </c>
      <c r="I17" s="34">
        <v>3.3763399999999999E-2</v>
      </c>
      <c r="J17" s="34">
        <v>0</v>
      </c>
      <c r="K17" s="34">
        <v>-3.3763399999999992E-2</v>
      </c>
      <c r="L17" s="14"/>
      <c r="M17" s="34">
        <v>7.2759576141834256E-18</v>
      </c>
      <c r="N17" s="34">
        <v>3.3763399999999999E-2</v>
      </c>
      <c r="O17" s="34">
        <v>0</v>
      </c>
      <c r="P17" s="34">
        <v>-3.3763399999999992E-2</v>
      </c>
    </row>
    <row r="18" spans="1:16" s="15" customFormat="1" ht="19.5" customHeight="1" x14ac:dyDescent="0.3">
      <c r="A18" s="9">
        <v>1993</v>
      </c>
      <c r="B18" s="10" t="s">
        <v>409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-1.34775E-2</v>
      </c>
      <c r="J18" s="32">
        <v>0</v>
      </c>
      <c r="K18" s="32">
        <v>1.34775E-2</v>
      </c>
      <c r="L18" s="16"/>
      <c r="M18" s="32">
        <v>0</v>
      </c>
      <c r="N18" s="32">
        <v>-1.34775E-2</v>
      </c>
      <c r="O18" s="32">
        <v>0</v>
      </c>
      <c r="P18" s="32">
        <v>1.34775E-2</v>
      </c>
    </row>
    <row r="19" spans="1:16" s="15" customFormat="1" ht="19.5" customHeight="1" x14ac:dyDescent="0.3">
      <c r="A19" s="12">
        <v>1210</v>
      </c>
      <c r="B19" s="13" t="s">
        <v>414</v>
      </c>
      <c r="C19" s="130">
        <v>0</v>
      </c>
      <c r="D19" s="130">
        <v>0</v>
      </c>
      <c r="E19" s="130">
        <v>0</v>
      </c>
      <c r="F19" s="130">
        <v>0</v>
      </c>
      <c r="G19" s="131">
        <v>0</v>
      </c>
      <c r="H19" s="130">
        <v>0</v>
      </c>
      <c r="I19" s="130">
        <v>0</v>
      </c>
      <c r="J19" s="130">
        <v>0</v>
      </c>
      <c r="K19" s="130">
        <v>0</v>
      </c>
      <c r="L19" s="19"/>
      <c r="M19" s="130">
        <v>0</v>
      </c>
      <c r="N19" s="130">
        <v>0</v>
      </c>
      <c r="O19" s="130">
        <v>0</v>
      </c>
      <c r="P19" s="130">
        <v>0</v>
      </c>
    </row>
    <row r="20" spans="1:16" s="15" customFormat="1" ht="19.5" customHeight="1" x14ac:dyDescent="0.3">
      <c r="A20" s="51">
        <v>1810</v>
      </c>
      <c r="B20" s="91" t="s">
        <v>407</v>
      </c>
      <c r="C20" s="33">
        <v>0</v>
      </c>
      <c r="D20" s="33">
        <v>0</v>
      </c>
      <c r="E20" s="33">
        <v>0</v>
      </c>
      <c r="F20" s="33">
        <v>0</v>
      </c>
      <c r="G20" s="11">
        <v>0</v>
      </c>
      <c r="H20" s="33">
        <v>0</v>
      </c>
      <c r="I20" s="33">
        <v>9.9517553000000003</v>
      </c>
      <c r="J20" s="33">
        <v>7.41363E-3</v>
      </c>
      <c r="K20" s="33">
        <v>-9.9591689300000006</v>
      </c>
      <c r="L20" s="53"/>
      <c r="M20" s="33">
        <v>0</v>
      </c>
      <c r="N20" s="33">
        <v>9.9517553000000003</v>
      </c>
      <c r="O20" s="33">
        <v>7.41363E-3</v>
      </c>
      <c r="P20" s="33">
        <v>-9.9591689300000006</v>
      </c>
    </row>
    <row r="21" spans="1:16" s="28" customFormat="1" ht="19.5" customHeight="1" x14ac:dyDescent="0.3">
      <c r="A21" s="24"/>
      <c r="B21" s="25" t="s">
        <v>93</v>
      </c>
      <c r="C21" s="26">
        <v>1743.1993834271032</v>
      </c>
      <c r="D21" s="26">
        <v>965.36318698305138</v>
      </c>
      <c r="E21" s="26">
        <v>415.41469032572945</v>
      </c>
      <c r="F21" s="26">
        <v>362.42150611832233</v>
      </c>
      <c r="G21" s="27"/>
      <c r="H21" s="26">
        <v>1666.2511764199994</v>
      </c>
      <c r="I21" s="26">
        <v>1008.3841310499998</v>
      </c>
      <c r="J21" s="26">
        <v>452.46638068999982</v>
      </c>
      <c r="K21" s="27">
        <v>205.40066467999975</v>
      </c>
      <c r="L21" s="27"/>
      <c r="M21" s="26">
        <v>-76.948207007103505</v>
      </c>
      <c r="N21" s="26">
        <v>43.020944066948353</v>
      </c>
      <c r="O21" s="26">
        <v>37.051690364270492</v>
      </c>
      <c r="P21" s="26">
        <v>-157.02084143832235</v>
      </c>
    </row>
    <row r="22" spans="1:16" ht="15" customHeight="1" x14ac:dyDescent="0.3">
      <c r="A22" s="4"/>
      <c r="B22" s="6"/>
      <c r="C22" s="5"/>
      <c r="D22" s="5"/>
      <c r="E22" s="5"/>
      <c r="F22" s="5"/>
      <c r="G22" s="29"/>
      <c r="H22" s="5"/>
      <c r="I22" s="5"/>
      <c r="J22" s="5"/>
      <c r="K22" s="30"/>
      <c r="L22" s="29"/>
      <c r="M22" s="5"/>
      <c r="N22" s="5"/>
      <c r="O22" s="5"/>
      <c r="P22" s="30"/>
    </row>
    <row r="23" spans="1:16" ht="15" customHeight="1" x14ac:dyDescent="0.35">
      <c r="A23" s="76" t="s">
        <v>463</v>
      </c>
      <c r="B23" s="5"/>
      <c r="C23" s="113" t="s">
        <v>455</v>
      </c>
      <c r="D23" s="5"/>
      <c r="E23" s="5"/>
      <c r="F23" s="5"/>
      <c r="G23" s="29"/>
      <c r="H23" s="5"/>
      <c r="I23" s="5"/>
      <c r="J23" s="5"/>
      <c r="K23" s="5"/>
      <c r="L23" s="29"/>
      <c r="M23" s="5"/>
      <c r="N23" s="5"/>
      <c r="O23" s="5"/>
      <c r="P23" s="5"/>
    </row>
    <row r="24" spans="1:16" ht="15" customHeight="1" x14ac:dyDescent="0.35">
      <c r="A24" s="141"/>
      <c r="B24" s="142"/>
      <c r="C24" s="143" t="s">
        <v>456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ht="15" customHeight="1" x14ac:dyDescent="0.3">
      <c r="A25" s="144" t="s">
        <v>393</v>
      </c>
      <c r="B25" s="142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3">
      <c r="A26" s="145" t="s">
        <v>394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x14ac:dyDescent="0.3">
      <c r="A27" s="145" t="s">
        <v>395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x14ac:dyDescent="0.3">
      <c r="A28" s="145" t="s">
        <v>396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6" x14ac:dyDescent="0.3">
      <c r="A29" s="147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x14ac:dyDescent="0.3">
      <c r="A30" s="147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1:16" x14ac:dyDescent="0.3">
      <c r="A31" s="145" t="s">
        <v>459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David Nance</cp:lastModifiedBy>
  <cp:lastPrinted>2017-09-18T18:28:51Z</cp:lastPrinted>
  <dcterms:created xsi:type="dcterms:W3CDTF">2016-10-19T17:33:59Z</dcterms:created>
  <dcterms:modified xsi:type="dcterms:W3CDTF">2018-11-01T20:13:17Z</dcterms:modified>
</cp:coreProperties>
</file>