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I:\Health Department Desk Audits\2018 LHD Cost Reports\2018 Cost Report and Instructions\1 - Finalized 2018 LHD Cost Report, Instructions, COA\"/>
    </mc:Choice>
  </mc:AlternateContent>
  <xr:revisionPtr revIDLastSave="0" documentId="10_ncr:100000_{FB28CE43-4A7E-4C53-B1B4-F4E7F0CD6A2A}" xr6:coauthVersionLast="31" xr6:coauthVersionMax="31" xr10:uidLastSave="{00000000-0000-0000-0000-000000000000}"/>
  <bookViews>
    <workbookView xWindow="0" yWindow="0" windowWidth="15360" windowHeight="8385" tabRatio="902" xr2:uid="{00000000-000D-0000-FFFF-FFFF00000000}"/>
  </bookViews>
  <sheets>
    <sheet name="Exhibit 1a - CPE" sheetId="1" r:id="rId1"/>
    <sheet name="Exhibit 1b-Cost Report Summary" sheetId="3" r:id="rId2"/>
    <sheet name="Exhibit 2 - Statistical Infor." sheetId="4" r:id="rId3"/>
    <sheet name="Exhibit 3 - Actual Time Results" sheetId="5" r:id="rId4"/>
    <sheet name="Exhibit 4a - Admin Supp. Detail" sheetId="22" r:id="rId5"/>
    <sheet name="Exhibit 4b Clinic Admin Detail" sheetId="24" r:id="rId6"/>
    <sheet name="Exhibit 4c - Direct Med Detail" sheetId="25" r:id="rId7"/>
    <sheet name="Exhibit 4d - Non Reimb. Detail" sheetId="26" r:id="rId8"/>
    <sheet name="Exhibit 5 -Exp. Summary - COA " sheetId="23" r:id="rId9"/>
    <sheet name="Exhibit 6 - Allocations" sheetId="11" r:id="rId10"/>
    <sheet name="Exhibit 7-Expend for Settlement" sheetId="12" r:id="rId11"/>
    <sheet name="Exhibit 8-Payments and Trans." sheetId="13" r:id="rId12"/>
    <sheet name="Exhibit 9a-Direct Med. Settl" sheetId="14" r:id="rId13"/>
    <sheet name="Exhibit 9b-Medicaid Admin Settl" sheetId="15" r:id="rId14"/>
    <sheet name="Exhibit 10- LHD Financials" sheetId="16" r:id="rId15"/>
    <sheet name="Exhibit 11-Variance" sheetId="17" r:id="rId16"/>
  </sheets>
  <externalReferences>
    <externalReference r:id="rId17"/>
    <externalReference r:id="rId18"/>
  </externalReferences>
  <definedNames>
    <definedName name="_12" localSheetId="4">#REF!</definedName>
    <definedName name="_12" localSheetId="5">#REF!</definedName>
    <definedName name="_12" localSheetId="6">#REF!</definedName>
    <definedName name="_12" localSheetId="7">#REF!</definedName>
    <definedName name="_12" localSheetId="8">#REF!</definedName>
    <definedName name="_12" localSheetId="11">#REF!</definedName>
    <definedName name="_12">#REF!</definedName>
    <definedName name="_2_PZVPAYH_Output_Query" localSheetId="5">#REF!</definedName>
    <definedName name="_2_PZVPAYH_Output_Query" localSheetId="6">#REF!</definedName>
    <definedName name="_2_PZVPAYH_Output_Query" localSheetId="7">#REF!</definedName>
    <definedName name="_2_PZVPAYH_Output_Query" localSheetId="9">#REF!</definedName>
    <definedName name="_2_PZVPAYH_Output_Query" localSheetId="11">#REF!</definedName>
    <definedName name="_2_PZVPAYH_Output_Query" localSheetId="12">#REF!</definedName>
    <definedName name="_2_PZVPAYH_Output_Query">#REF!</definedName>
    <definedName name="_P" localSheetId="4">[1]Oct!#REF!</definedName>
    <definedName name="_P" localSheetId="5">[1]Oct!#REF!</definedName>
    <definedName name="_P" localSheetId="6">[1]Oct!#REF!</definedName>
    <definedName name="_P" localSheetId="7">[1]Oct!#REF!</definedName>
    <definedName name="_P" localSheetId="8">[1]Oct!#REF!</definedName>
    <definedName name="_P" localSheetId="9">[1]Oct!#REF!</definedName>
    <definedName name="_P" localSheetId="11">[1]Oct!#REF!</definedName>
    <definedName name="_P" localSheetId="12">[1]Oct!#REF!</definedName>
    <definedName name="_P">[1]Oct!#REF!</definedName>
    <definedName name="a" localSheetId="5">#REF!</definedName>
    <definedName name="a" localSheetId="6">#REF!</definedName>
    <definedName name="a" localSheetId="7">#REF!</definedName>
    <definedName name="a" localSheetId="9">#REF!</definedName>
    <definedName name="a" localSheetId="11">#REF!</definedName>
    <definedName name="a" localSheetId="12">#REF!</definedName>
    <definedName name="a">#REF!</definedName>
    <definedName name="ADJ" localSheetId="5">#REF!</definedName>
    <definedName name="ADJ" localSheetId="6">#REF!</definedName>
    <definedName name="ADJ" localSheetId="7">#REF!</definedName>
    <definedName name="ADJ" localSheetId="9">#REF!</definedName>
    <definedName name="ADJ" localSheetId="11">#REF!</definedName>
    <definedName name="ADJ" localSheetId="12">#REF!</definedName>
    <definedName name="ADJ">#REF!</definedName>
    <definedName name="adjtop" localSheetId="5">#REF!</definedName>
    <definedName name="adjtop" localSheetId="6">#REF!</definedName>
    <definedName name="adjtop" localSheetId="7">#REF!</definedName>
    <definedName name="adjtop" localSheetId="9">#REF!</definedName>
    <definedName name="adjtop" localSheetId="11">#REF!</definedName>
    <definedName name="adjtop" localSheetId="12">#REF!</definedName>
    <definedName name="adjtop">#REF!</definedName>
    <definedName name="Admin" localSheetId="5">#REF!</definedName>
    <definedName name="Admin" localSheetId="6">#REF!</definedName>
    <definedName name="Admin" localSheetId="7">#REF!</definedName>
    <definedName name="Admin" localSheetId="9">#REF!</definedName>
    <definedName name="Admin" localSheetId="11">#REF!</definedName>
    <definedName name="Admin" localSheetId="12">#REF!</definedName>
    <definedName name="Admin">#REF!</definedName>
    <definedName name="AlloExp" localSheetId="5">#REF!</definedName>
    <definedName name="AlloExp" localSheetId="6">#REF!</definedName>
    <definedName name="AlloExp" localSheetId="7">#REF!</definedName>
    <definedName name="AlloExp" localSheetId="9">#REF!</definedName>
    <definedName name="AlloExp" localSheetId="11">#REF!</definedName>
    <definedName name="AlloExp" localSheetId="12">#REF!</definedName>
    <definedName name="AlloExp">#REF!</definedName>
    <definedName name="Approved" localSheetId="4">[1]Oct!#REF!</definedName>
    <definedName name="Approved" localSheetId="5">[1]Oct!#REF!</definedName>
    <definedName name="Approved" localSheetId="6">[1]Oct!#REF!</definedName>
    <definedName name="Approved" localSheetId="7">[1]Oct!#REF!</definedName>
    <definedName name="Approved" localSheetId="8">[1]Oct!#REF!</definedName>
    <definedName name="Approved" localSheetId="9">[1]Oct!#REF!</definedName>
    <definedName name="Approved" localSheetId="11">[1]Oct!#REF!</definedName>
    <definedName name="Approved" localSheetId="12">[1]Oct!#REF!</definedName>
    <definedName name="Approved">[1]Oct!#REF!</definedName>
    <definedName name="AssignedTotalByProgram" localSheetId="5">#REF!</definedName>
    <definedName name="AssignedTotalByProgram" localSheetId="6">#REF!</definedName>
    <definedName name="AssignedTotalByProgram" localSheetId="7">#REF!</definedName>
    <definedName name="AssignedTotalByProgram" localSheetId="9">#REF!</definedName>
    <definedName name="AssignedTotalByProgram" localSheetId="11">#REF!</definedName>
    <definedName name="AssignedTotalByProgram" localSheetId="12">#REF!</definedName>
    <definedName name="AssignedTotalByProgram">#REF!</definedName>
    <definedName name="AssignedTotalByProgramAll" localSheetId="5">#REF!</definedName>
    <definedName name="AssignedTotalByProgramAll" localSheetId="6">#REF!</definedName>
    <definedName name="AssignedTotalByProgramAll" localSheetId="7">#REF!</definedName>
    <definedName name="AssignedTotalByProgramAll" localSheetId="9">#REF!</definedName>
    <definedName name="AssignedTotalByProgramAll" localSheetId="11">#REF!</definedName>
    <definedName name="AssignedTotalByProgramAll" localSheetId="12">#REF!</definedName>
    <definedName name="AssignedTotalByProgramAll">#REF!</definedName>
    <definedName name="AssignedTotalByService" localSheetId="5">#REF!</definedName>
    <definedName name="AssignedTotalByService" localSheetId="6">#REF!</definedName>
    <definedName name="AssignedTotalByService" localSheetId="7">#REF!</definedName>
    <definedName name="AssignedTotalByService" localSheetId="9">#REF!</definedName>
    <definedName name="AssignedTotalByService" localSheetId="11">#REF!</definedName>
    <definedName name="AssignedTotalByService" localSheetId="12">#REF!</definedName>
    <definedName name="AssignedTotalByService">#REF!</definedName>
    <definedName name="AssignServiceServices" localSheetId="5">#REF!</definedName>
    <definedName name="AssignServiceServices" localSheetId="6">#REF!</definedName>
    <definedName name="AssignServiceServices" localSheetId="7">#REF!</definedName>
    <definedName name="AssignServiceServices" localSheetId="9">#REF!</definedName>
    <definedName name="AssignServiceServices" localSheetId="11">#REF!</definedName>
    <definedName name="AssignServiceServices" localSheetId="12">#REF!</definedName>
    <definedName name="AssignServiceServices">#REF!</definedName>
    <definedName name="AssignServiceTotals" localSheetId="5">#REF!</definedName>
    <definedName name="AssignServiceTotals" localSheetId="6">#REF!</definedName>
    <definedName name="AssignServiceTotals" localSheetId="7">#REF!</definedName>
    <definedName name="AssignServiceTotals" localSheetId="9">#REF!</definedName>
    <definedName name="AssignServiceTotals" localSheetId="11">#REF!</definedName>
    <definedName name="AssignServiceTotals" localSheetId="12">#REF!</definedName>
    <definedName name="AssignServiceTotals">#REF!</definedName>
    <definedName name="AssignTotals" localSheetId="5">#REF!</definedName>
    <definedName name="AssignTotals" localSheetId="6">#REF!</definedName>
    <definedName name="AssignTotals" localSheetId="7">#REF!</definedName>
    <definedName name="AssignTotals" localSheetId="9">#REF!</definedName>
    <definedName name="AssignTotals" localSheetId="11">#REF!</definedName>
    <definedName name="AssignTotals" localSheetId="12">#REF!</definedName>
    <definedName name="AssignTotals">#REF!</definedName>
    <definedName name="cc" localSheetId="11">#REF!</definedName>
    <definedName name="cc">#REF!</definedName>
    <definedName name="CountyNumber" localSheetId="5">#REF!</definedName>
    <definedName name="CountyNumber" localSheetId="6">#REF!</definedName>
    <definedName name="CountyNumber" localSheetId="7">#REF!</definedName>
    <definedName name="CountyNumber" localSheetId="9">#REF!</definedName>
    <definedName name="CountyNumber" localSheetId="11">#REF!</definedName>
    <definedName name="CountyNumber" localSheetId="12">#REF!</definedName>
    <definedName name="CountyNumber">#REF!</definedName>
    <definedName name="ddda" localSheetId="5">#REF!</definedName>
    <definedName name="ddda" localSheetId="6">#REF!</definedName>
    <definedName name="ddda" localSheetId="7">#REF!</definedName>
    <definedName name="ddda" localSheetId="9">#REF!</definedName>
    <definedName name="ddda" localSheetId="11">#REF!</definedName>
    <definedName name="ddda" localSheetId="12">#REF!</definedName>
    <definedName name="ddda">#REF!</definedName>
    <definedName name="DirectLaborCostAll" localSheetId="5">#REF!</definedName>
    <definedName name="DirectLaborCostAll" localSheetId="6">#REF!</definedName>
    <definedName name="DirectLaborCostAll" localSheetId="7">#REF!</definedName>
    <definedName name="DirectLaborCostAll" localSheetId="9">#REF!</definedName>
    <definedName name="DirectLaborCostAll" localSheetId="11">#REF!</definedName>
    <definedName name="DirectLaborCostAll" localSheetId="12">#REF!</definedName>
    <definedName name="DirectLaborCostAll">#REF!</definedName>
    <definedName name="DLC1All" localSheetId="5">#REF!</definedName>
    <definedName name="DLC1All" localSheetId="6">#REF!</definedName>
    <definedName name="DLC1All" localSheetId="7">#REF!</definedName>
    <definedName name="DLC1All" localSheetId="9">#REF!</definedName>
    <definedName name="DLC1All" localSheetId="11">#REF!</definedName>
    <definedName name="DLC1All" localSheetId="12">#REF!</definedName>
    <definedName name="DLC1All">#REF!</definedName>
    <definedName name="DLC2All" localSheetId="5">#REF!</definedName>
    <definedName name="DLC2All" localSheetId="6">#REF!</definedName>
    <definedName name="DLC2All" localSheetId="7">#REF!</definedName>
    <definedName name="DLC2All" localSheetId="9">#REF!</definedName>
    <definedName name="DLC2All" localSheetId="11">#REF!</definedName>
    <definedName name="DLC2All" localSheetId="12">#REF!</definedName>
    <definedName name="DLC2All">#REF!</definedName>
    <definedName name="DLC3All" localSheetId="5">#REF!</definedName>
    <definedName name="DLC3All" localSheetId="6">#REF!</definedName>
    <definedName name="DLC3All" localSheetId="7">#REF!</definedName>
    <definedName name="DLC3All" localSheetId="9">#REF!</definedName>
    <definedName name="DLC3All" localSheetId="11">#REF!</definedName>
    <definedName name="DLC3All" localSheetId="12">#REF!</definedName>
    <definedName name="DLC3All">#REF!</definedName>
    <definedName name="DLC3TotalCosts" localSheetId="5">#REF!</definedName>
    <definedName name="DLC3TotalCosts" localSheetId="6">#REF!</definedName>
    <definedName name="DLC3TotalCosts" localSheetId="7">#REF!</definedName>
    <definedName name="DLC3TotalCosts" localSheetId="9">#REF!</definedName>
    <definedName name="DLC3TotalCosts" localSheetId="11">#REF!</definedName>
    <definedName name="DLC3TotalCosts" localSheetId="12">#REF!</definedName>
    <definedName name="DLC3TotalCosts">#REF!</definedName>
    <definedName name="DLCAvgUnitCosts" localSheetId="5">#REF!</definedName>
    <definedName name="DLCAvgUnitCosts" localSheetId="6">#REF!</definedName>
    <definedName name="DLCAvgUnitCosts" localSheetId="7">#REF!</definedName>
    <definedName name="DLCAvgUnitCosts" localSheetId="9">#REF!</definedName>
    <definedName name="DLCAvgUnitCosts" localSheetId="11">#REF!</definedName>
    <definedName name="DLCAvgUnitCosts" localSheetId="12">#REF!</definedName>
    <definedName name="DLCAvgUnitCosts">#REF!</definedName>
    <definedName name="ExpAllo" localSheetId="5">#REF!</definedName>
    <definedName name="ExpAllo" localSheetId="6">#REF!</definedName>
    <definedName name="ExpAllo" localSheetId="7">#REF!</definedName>
    <definedName name="ExpAllo" localSheetId="9">#REF!</definedName>
    <definedName name="ExpAllo" localSheetId="11">#REF!</definedName>
    <definedName name="ExpAllo" localSheetId="12">#REF!</definedName>
    <definedName name="ExpAllo">#REF!</definedName>
    <definedName name="Expenditure" localSheetId="5">#REF!</definedName>
    <definedName name="Expenditure" localSheetId="6">#REF!</definedName>
    <definedName name="Expenditure" localSheetId="7">#REF!</definedName>
    <definedName name="Expenditure" localSheetId="9">#REF!</definedName>
    <definedName name="Expenditure" localSheetId="11">#REF!</definedName>
    <definedName name="Expenditure" localSheetId="12">#REF!</definedName>
    <definedName name="Expenditure">#REF!</definedName>
    <definedName name="ExpMed" localSheetId="5">#REF!</definedName>
    <definedName name="ExpMed" localSheetId="6">#REF!</definedName>
    <definedName name="ExpMed" localSheetId="7">#REF!</definedName>
    <definedName name="ExpMed" localSheetId="9">#REF!</definedName>
    <definedName name="ExpMed" localSheetId="11">#REF!</definedName>
    <definedName name="ExpMed" localSheetId="12">#REF!</definedName>
    <definedName name="ExpMed">#REF!</definedName>
    <definedName name="ExpPerc" localSheetId="5">#REF!</definedName>
    <definedName name="ExpPerc" localSheetId="6">#REF!</definedName>
    <definedName name="ExpPerc" localSheetId="7">#REF!</definedName>
    <definedName name="ExpPerc" localSheetId="9">#REF!</definedName>
    <definedName name="ExpPerc" localSheetId="11">#REF!</definedName>
    <definedName name="ExpPerc" localSheetId="12">#REF!</definedName>
    <definedName name="ExpPerc">#REF!</definedName>
    <definedName name="ExpTot" localSheetId="5">#REF!</definedName>
    <definedName name="ExpTot" localSheetId="6">#REF!</definedName>
    <definedName name="ExpTot" localSheetId="7">#REF!</definedName>
    <definedName name="ExpTot" localSheetId="9">#REF!</definedName>
    <definedName name="ExpTot" localSheetId="11">#REF!</definedName>
    <definedName name="ExpTot" localSheetId="12">#REF!</definedName>
    <definedName name="ExpTot">#REF!</definedName>
    <definedName name="f">[1]Oct!#REF!</definedName>
    <definedName name="FirstProgram" localSheetId="5">#REF!</definedName>
    <definedName name="FirstProgram" localSheetId="6">#REF!</definedName>
    <definedName name="FirstProgram" localSheetId="7">#REF!</definedName>
    <definedName name="FirstProgram" localSheetId="9">#REF!</definedName>
    <definedName name="FirstProgram" localSheetId="11">#REF!</definedName>
    <definedName name="FirstProgram" localSheetId="12">#REF!</definedName>
    <definedName name="FirstProgram">#REF!</definedName>
    <definedName name="FirstService" localSheetId="5">#REF!</definedName>
    <definedName name="FirstService" localSheetId="6">#REF!</definedName>
    <definedName name="FirstService" localSheetId="7">#REF!</definedName>
    <definedName name="FirstService" localSheetId="9">#REF!</definedName>
    <definedName name="FirstService" localSheetId="11">#REF!</definedName>
    <definedName name="FirstService" localSheetId="12">#REF!</definedName>
    <definedName name="FirstService">#REF!</definedName>
    <definedName name="g">[1]Oct!#REF!</definedName>
    <definedName name="GrandTotal1" localSheetId="5">#REF!</definedName>
    <definedName name="GrandTotal1" localSheetId="6">#REF!</definedName>
    <definedName name="GrandTotal1" localSheetId="7">#REF!</definedName>
    <definedName name="GrandTotal1" localSheetId="9">#REF!</definedName>
    <definedName name="GrandTotal1" localSheetId="11">#REF!</definedName>
    <definedName name="GrandTotal1" localSheetId="12">#REF!</definedName>
    <definedName name="GrandTotal1">#REF!</definedName>
    <definedName name="GrandTotal2" localSheetId="5">#REF!</definedName>
    <definedName name="GrandTotal2" localSheetId="6">#REF!</definedName>
    <definedName name="GrandTotal2" localSheetId="7">#REF!</definedName>
    <definedName name="GrandTotal2" localSheetId="9">#REF!</definedName>
    <definedName name="GrandTotal2" localSheetId="11">#REF!</definedName>
    <definedName name="GrandTotal2" localSheetId="12">#REF!</definedName>
    <definedName name="GrandTotal2">#REF!</definedName>
    <definedName name="GrandTotal3" localSheetId="5">#REF!</definedName>
    <definedName name="GrandTotal3" localSheetId="6">#REF!</definedName>
    <definedName name="GrandTotal3" localSheetId="7">#REF!</definedName>
    <definedName name="GrandTotal3" localSheetId="9">#REF!</definedName>
    <definedName name="GrandTotal3" localSheetId="11">#REF!</definedName>
    <definedName name="GrandTotal3" localSheetId="12">#REF!</definedName>
    <definedName name="GrandTotal3">#REF!</definedName>
    <definedName name="GrandTotal4" localSheetId="5">#REF!</definedName>
    <definedName name="GrandTotal4" localSheetId="6">#REF!</definedName>
    <definedName name="GrandTotal4" localSheetId="7">#REF!</definedName>
    <definedName name="GrandTotal4" localSheetId="9">#REF!</definedName>
    <definedName name="GrandTotal4" localSheetId="11">#REF!</definedName>
    <definedName name="GrandTotal4" localSheetId="12">#REF!</definedName>
    <definedName name="GrandTotal4">#REF!</definedName>
    <definedName name="GrandTotal5" localSheetId="5">#REF!</definedName>
    <definedName name="GrandTotal5" localSheetId="6">#REF!</definedName>
    <definedName name="GrandTotal5" localSheetId="7">#REF!</definedName>
    <definedName name="GrandTotal5" localSheetId="9">#REF!</definedName>
    <definedName name="GrandTotal5" localSheetId="11">#REF!</definedName>
    <definedName name="GrandTotal5" localSheetId="12">#REF!</definedName>
    <definedName name="GrandTotal5">#REF!</definedName>
    <definedName name="Indirect" localSheetId="5">#REF!</definedName>
    <definedName name="Indirect" localSheetId="6">#REF!</definedName>
    <definedName name="Indirect" localSheetId="7">#REF!</definedName>
    <definedName name="Indirect" localSheetId="9">#REF!</definedName>
    <definedName name="Indirect" localSheetId="11">#REF!</definedName>
    <definedName name="Indirect" localSheetId="12">#REF!</definedName>
    <definedName name="Indirect">#REF!</definedName>
    <definedName name="j" localSheetId="4">[1]Oct!#REF!</definedName>
    <definedName name="j" localSheetId="5">[1]Oct!#REF!</definedName>
    <definedName name="j" localSheetId="6">[1]Oct!#REF!</definedName>
    <definedName name="j" localSheetId="7">[1]Oct!#REF!</definedName>
    <definedName name="j" localSheetId="8">[1]Oct!#REF!</definedName>
    <definedName name="j" localSheetId="9">[1]Oct!#REF!</definedName>
    <definedName name="j" localSheetId="11">[1]Oct!#REF!</definedName>
    <definedName name="j" localSheetId="12">[1]Oct!#REF!</definedName>
    <definedName name="j">[1]Oct!#REF!</definedName>
    <definedName name="jkl" localSheetId="5">#REF!</definedName>
    <definedName name="jkl" localSheetId="6">#REF!</definedName>
    <definedName name="jkl" localSheetId="7">#REF!</definedName>
    <definedName name="jkl" localSheetId="9">#REF!</definedName>
    <definedName name="jkl" localSheetId="11">#REF!</definedName>
    <definedName name="jkl" localSheetId="12">#REF!</definedName>
    <definedName name="jkl">#REF!</definedName>
    <definedName name="k" localSheetId="4">[1]Oct!#REF!</definedName>
    <definedName name="k" localSheetId="5">[1]Oct!#REF!</definedName>
    <definedName name="k" localSheetId="6">[1]Oct!#REF!</definedName>
    <definedName name="k" localSheetId="7">[1]Oct!#REF!</definedName>
    <definedName name="k" localSheetId="8">[1]Oct!#REF!</definedName>
    <definedName name="k" localSheetId="9">[1]Oct!#REF!</definedName>
    <definedName name="k" localSheetId="11">[1]Oct!#REF!</definedName>
    <definedName name="k" localSheetId="12">[1]Oct!#REF!</definedName>
    <definedName name="k">[1]Oct!#REF!</definedName>
    <definedName name="l" localSheetId="4">[1]Oct!#REF!</definedName>
    <definedName name="l" localSheetId="5">[1]Oct!#REF!</definedName>
    <definedName name="l" localSheetId="6">[1]Oct!#REF!</definedName>
    <definedName name="l" localSheetId="7">[1]Oct!#REF!</definedName>
    <definedName name="l" localSheetId="8">[1]Oct!#REF!</definedName>
    <definedName name="l" localSheetId="9">[1]Oct!#REF!</definedName>
    <definedName name="l" localSheetId="11">[1]Oct!#REF!</definedName>
    <definedName name="l" localSheetId="12">[1]Oct!#REF!</definedName>
    <definedName name="l">[1]Oct!#REF!</definedName>
    <definedName name="LaborCostAll" localSheetId="5">#REF!</definedName>
    <definedName name="LaborCostAll" localSheetId="6">#REF!</definedName>
    <definedName name="LaborCostAll" localSheetId="7">#REF!</definedName>
    <definedName name="LaborCostAll" localSheetId="9">#REF!</definedName>
    <definedName name="LaborCostAll" localSheetId="11">#REF!</definedName>
    <definedName name="LaborCostAll" localSheetId="12">#REF!</definedName>
    <definedName name="LaborCostAll">#REF!</definedName>
    <definedName name="LaborCostTotals" localSheetId="5">#REF!</definedName>
    <definedName name="LaborCostTotals" localSheetId="6">#REF!</definedName>
    <definedName name="LaborCostTotals" localSheetId="7">#REF!</definedName>
    <definedName name="LaborCostTotals" localSheetId="9">#REF!</definedName>
    <definedName name="LaborCostTotals" localSheetId="11">#REF!</definedName>
    <definedName name="LaborCostTotals" localSheetId="12">#REF!</definedName>
    <definedName name="LaborCostTotals">#REF!</definedName>
    <definedName name="LaborDisciplines" localSheetId="5">#REF!</definedName>
    <definedName name="LaborDisciplines" localSheetId="6">#REF!</definedName>
    <definedName name="LaborDisciplines" localSheetId="7">#REF!</definedName>
    <definedName name="LaborDisciplines" localSheetId="9">#REF!</definedName>
    <definedName name="LaborDisciplines" localSheetId="11">#REF!</definedName>
    <definedName name="LaborDisciplines" localSheetId="12">#REF!</definedName>
    <definedName name="LaborDisciplines">#REF!</definedName>
    <definedName name="LaborMinutesServices" localSheetId="5">#REF!</definedName>
    <definedName name="LaborMinutesServices" localSheetId="6">#REF!</definedName>
    <definedName name="LaborMinutesServices" localSheetId="7">#REF!</definedName>
    <definedName name="LaborMinutesServices" localSheetId="9">#REF!</definedName>
    <definedName name="LaborMinutesServices" localSheetId="11">#REF!</definedName>
    <definedName name="LaborMinutesServices" localSheetId="12">#REF!</definedName>
    <definedName name="LaborMinutesServices">#REF!</definedName>
    <definedName name="LaborMinutesServicesAll" localSheetId="5">#REF!</definedName>
    <definedName name="LaborMinutesServicesAll" localSheetId="6">#REF!</definedName>
    <definedName name="LaborMinutesServicesAll" localSheetId="7">#REF!</definedName>
    <definedName name="LaborMinutesServicesAll" localSheetId="9">#REF!</definedName>
    <definedName name="LaborMinutesServicesAll" localSheetId="11">#REF!</definedName>
    <definedName name="LaborMinutesServicesAll" localSheetId="12">#REF!</definedName>
    <definedName name="LaborMinutesServicesAll">#REF!</definedName>
    <definedName name="LaborName" localSheetId="5">#REF!</definedName>
    <definedName name="LaborName" localSheetId="6">#REF!</definedName>
    <definedName name="LaborName" localSheetId="7">#REF!</definedName>
    <definedName name="LaborName" localSheetId="9">#REF!</definedName>
    <definedName name="LaborName" localSheetId="11">#REF!</definedName>
    <definedName name="LaborName" localSheetId="12">#REF!</definedName>
    <definedName name="LaborName">#REF!</definedName>
    <definedName name="LaborNameMinutes" localSheetId="5">#REF!</definedName>
    <definedName name="LaborNameMinutes" localSheetId="6">#REF!</definedName>
    <definedName name="LaborNameMinutes" localSheetId="7">#REF!</definedName>
    <definedName name="LaborNameMinutes" localSheetId="9">#REF!</definedName>
    <definedName name="LaborNameMinutes" localSheetId="11">#REF!</definedName>
    <definedName name="LaborNameMinutes" localSheetId="12">#REF!</definedName>
    <definedName name="LaborNameMinutes">#REF!</definedName>
    <definedName name="MedExp" localSheetId="5">#REF!</definedName>
    <definedName name="MedExp" localSheetId="6">#REF!</definedName>
    <definedName name="MedExp" localSheetId="7">#REF!</definedName>
    <definedName name="MedExp" localSheetId="9">#REF!</definedName>
    <definedName name="MedExp" localSheetId="11">#REF!</definedName>
    <definedName name="MedExp" localSheetId="12">#REF!</definedName>
    <definedName name="MedExp">#REF!</definedName>
    <definedName name="NewExp" localSheetId="5">#REF!</definedName>
    <definedName name="NewExp" localSheetId="6">#REF!</definedName>
    <definedName name="NewExp" localSheetId="7">#REF!</definedName>
    <definedName name="NewExp" localSheetId="9">#REF!</definedName>
    <definedName name="NewExp" localSheetId="11">#REF!</definedName>
    <definedName name="NewExp" localSheetId="12">#REF!</definedName>
    <definedName name="NewExp">#REF!</definedName>
    <definedName name="NewParent" localSheetId="5">#REF!</definedName>
    <definedName name="NewParent" localSheetId="6">#REF!</definedName>
    <definedName name="NewParent" localSheetId="7">#REF!</definedName>
    <definedName name="NewParent" localSheetId="9">#REF!</definedName>
    <definedName name="NewParent" localSheetId="11">#REF!</definedName>
    <definedName name="NewParent" localSheetId="12">#REF!</definedName>
    <definedName name="NewParent">#REF!</definedName>
    <definedName name="NewSupportExp" localSheetId="5">#REF!</definedName>
    <definedName name="NewSupportExp" localSheetId="6">#REF!</definedName>
    <definedName name="NewSupportExp" localSheetId="7">#REF!</definedName>
    <definedName name="NewSupportExp" localSheetId="9">#REF!</definedName>
    <definedName name="NewSupportExp" localSheetId="11">#REF!</definedName>
    <definedName name="NewSupportExp" localSheetId="12">#REF!</definedName>
    <definedName name="NewSupportExp">#REF!</definedName>
    <definedName name="NonLaborCosts" localSheetId="5">#REF!</definedName>
    <definedName name="NonLaborCosts" localSheetId="6">#REF!</definedName>
    <definedName name="NonLaborCosts" localSheetId="7">#REF!</definedName>
    <definedName name="NonLaborCosts" localSheetId="9">#REF!</definedName>
    <definedName name="NonLaborCosts" localSheetId="11">#REF!</definedName>
    <definedName name="NonLaborCosts" localSheetId="12">#REF!</definedName>
    <definedName name="NonLaborCosts">#REF!</definedName>
    <definedName name="NonLaborTotalCostAll" localSheetId="5">#REF!</definedName>
    <definedName name="NonLaborTotalCostAll" localSheetId="6">#REF!</definedName>
    <definedName name="NonLaborTotalCostAll" localSheetId="7">#REF!</definedName>
    <definedName name="NonLaborTotalCostAll" localSheetId="9">#REF!</definedName>
    <definedName name="NonLaborTotalCostAll" localSheetId="11">#REF!</definedName>
    <definedName name="NonLaborTotalCostAll" localSheetId="12">#REF!</definedName>
    <definedName name="NonLaborTotalCostAll">#REF!</definedName>
    <definedName name="NonLaborTotalCosts" localSheetId="5">#REF!</definedName>
    <definedName name="NonLaborTotalCosts" localSheetId="6">#REF!</definedName>
    <definedName name="NonLaborTotalCosts" localSheetId="7">#REF!</definedName>
    <definedName name="NonLaborTotalCosts" localSheetId="9">#REF!</definedName>
    <definedName name="NonLaborTotalCosts" localSheetId="11">#REF!</definedName>
    <definedName name="NonLaborTotalCosts" localSheetId="12">#REF!</definedName>
    <definedName name="NonLaborTotalCosts">#REF!</definedName>
    <definedName name="OverUnderAllocationData" localSheetId="5">#REF!</definedName>
    <definedName name="OverUnderAllocationData" localSheetId="6">#REF!</definedName>
    <definedName name="OverUnderAllocationData" localSheetId="7">#REF!</definedName>
    <definedName name="OverUnderAllocationData" localSheetId="9">#REF!</definedName>
    <definedName name="OverUnderAllocationData" localSheetId="11">#REF!</definedName>
    <definedName name="OverUnderAllocationData" localSheetId="12">#REF!</definedName>
    <definedName name="OverUnderAllocationData">#REF!</definedName>
    <definedName name="ParentAssignment" localSheetId="5">#REF!</definedName>
    <definedName name="ParentAssignment" localSheetId="6">#REF!</definedName>
    <definedName name="ParentAssignment" localSheetId="7">#REF!</definedName>
    <definedName name="ParentAssignment" localSheetId="9">#REF!</definedName>
    <definedName name="ParentAssignment" localSheetId="11">#REF!</definedName>
    <definedName name="ParentAssignment" localSheetId="12">#REF!</definedName>
    <definedName name="ParentAssignment">#REF!</definedName>
    <definedName name="ParentParent" localSheetId="5">#REF!</definedName>
    <definedName name="ParentParent" localSheetId="6">#REF!</definedName>
    <definedName name="ParentParent" localSheetId="7">#REF!</definedName>
    <definedName name="ParentParent" localSheetId="9">#REF!</definedName>
    <definedName name="ParentParent" localSheetId="11">#REF!</definedName>
    <definedName name="ParentParent" localSheetId="12">#REF!</definedName>
    <definedName name="ParentParent">#REF!</definedName>
    <definedName name="pctpp" localSheetId="4">[1]Oct!#REF!</definedName>
    <definedName name="pctpp" localSheetId="5">[1]Oct!#REF!</definedName>
    <definedName name="pctpp" localSheetId="6">[1]Oct!#REF!</definedName>
    <definedName name="pctpp" localSheetId="7">[1]Oct!#REF!</definedName>
    <definedName name="pctpp" localSheetId="8">[1]Oct!#REF!</definedName>
    <definedName name="pctpp" localSheetId="9">[1]Oct!#REF!</definedName>
    <definedName name="pctpp" localSheetId="11">[1]Oct!#REF!</definedName>
    <definedName name="pctpp" localSheetId="12">[1]Oct!#REF!</definedName>
    <definedName name="pctpp">[1]Oct!#REF!</definedName>
    <definedName name="PercExp" localSheetId="5">#REF!</definedName>
    <definedName name="PercExp" localSheetId="6">#REF!</definedName>
    <definedName name="PercExp" localSheetId="7">#REF!</definedName>
    <definedName name="PercExp" localSheetId="9">#REF!</definedName>
    <definedName name="PercExp" localSheetId="11">#REF!</definedName>
    <definedName name="PercExp" localSheetId="12">#REF!</definedName>
    <definedName name="PercExp">#REF!</definedName>
    <definedName name="pfpadj" localSheetId="5">#REF!</definedName>
    <definedName name="pfpadj" localSheetId="6">#REF!</definedName>
    <definedName name="pfpadj" localSheetId="7">#REF!</definedName>
    <definedName name="pfpadj" localSheetId="9">#REF!</definedName>
    <definedName name="pfpadj" localSheetId="11">#REF!</definedName>
    <definedName name="pfpadj" localSheetId="12">#REF!</definedName>
    <definedName name="pfpadj">#REF!</definedName>
    <definedName name="prem" localSheetId="5">#REF!</definedName>
    <definedName name="prem" localSheetId="6">#REF!</definedName>
    <definedName name="prem" localSheetId="7">#REF!</definedName>
    <definedName name="prem" localSheetId="9">#REF!</definedName>
    <definedName name="prem" localSheetId="11">#REF!</definedName>
    <definedName name="prem" localSheetId="12">#REF!</definedName>
    <definedName name="prem">#REF!</definedName>
    <definedName name="_xlnm.Print_Area" localSheetId="14">'Exhibit 10- LHD Financials'!$A$1:$G$27</definedName>
    <definedName name="_xlnm.Print_Area" localSheetId="15">'Exhibit 11-Variance'!$A$1:$E$56</definedName>
    <definedName name="_xlnm.Print_Area" localSheetId="0">'Exhibit 1a - CPE'!$B$1:$N$75</definedName>
    <definedName name="_xlnm.Print_Area" localSheetId="1">'Exhibit 1b-Cost Report Summary'!$B$3:$W$58</definedName>
    <definedName name="_xlnm.Print_Area" localSheetId="3">'Exhibit 3 - Actual Time Results'!$A$1:$J$81</definedName>
    <definedName name="_xlnm.Print_Area" localSheetId="4">'Exhibit 4a - Admin Supp. Detail'!$A$1:$M$126</definedName>
    <definedName name="_xlnm.Print_Area" localSheetId="5">'Exhibit 4b Clinic Admin Detail'!$A$1:$M$138</definedName>
    <definedName name="_xlnm.Print_Area" localSheetId="6">'Exhibit 4c - Direct Med Detail'!$A$1:$M$194</definedName>
    <definedName name="_xlnm.Print_Area" localSheetId="7">'Exhibit 4d - Non Reimb. Detail'!$A$1:$M$53</definedName>
    <definedName name="_xlnm.Print_Area" localSheetId="8">'Exhibit 5 -Exp. Summary - COA '!$B$2:$AA$95</definedName>
    <definedName name="_xlnm.Print_Area" localSheetId="9">'Exhibit 6 - Allocations'!$B$2:$AD$162</definedName>
    <definedName name="_xlnm.Print_Area" localSheetId="10">'Exhibit 7-Expend for Settlement'!$A$1:$H$70</definedName>
    <definedName name="_xlnm.Print_Area" localSheetId="11">'Exhibit 8-Payments and Trans.'!$A$1:$H$26</definedName>
    <definedName name="_xlnm.Print_Area" localSheetId="12">'Exhibit 9a-Direct Med. Settl'!$A$1:$J$53</definedName>
    <definedName name="_xlnm.Print_Area" localSheetId="13">'Exhibit 9b-Medicaid Admin Settl'!$A$1:$D$28</definedName>
    <definedName name="_xlnm.Print_Titles" localSheetId="4">'Exhibit 4a - Admin Supp. Detail'!$1:$12</definedName>
    <definedName name="_xlnm.Print_Titles" localSheetId="5">'Exhibit 4b Clinic Admin Detail'!$1:$12</definedName>
    <definedName name="_xlnm.Print_Titles" localSheetId="6">'Exhibit 4c - Direct Med Detail'!$1:$12</definedName>
    <definedName name="_xlnm.Print_Titles" localSheetId="8">'Exhibit 5 -Exp. Summary - COA '!$B:$J</definedName>
    <definedName name="_xlnm.Print_Titles" localSheetId="9">'Exhibit 6 - Allocations'!$2:$11</definedName>
    <definedName name="PROGRAM" localSheetId="5">#REF!</definedName>
    <definedName name="PROGRAM" localSheetId="6">#REF!</definedName>
    <definedName name="PROGRAM" localSheetId="7">#REF!</definedName>
    <definedName name="PROGRAM" localSheetId="9">#REF!</definedName>
    <definedName name="PROGRAM" localSheetId="11">#REF!</definedName>
    <definedName name="PROGRAM" localSheetId="12">#REF!</definedName>
    <definedName name="PROGRAM">#REF!</definedName>
    <definedName name="Program1" localSheetId="5">#REF!</definedName>
    <definedName name="Program1" localSheetId="6">#REF!</definedName>
    <definedName name="Program1" localSheetId="7">#REF!</definedName>
    <definedName name="Program1" localSheetId="9">#REF!</definedName>
    <definedName name="Program1" localSheetId="11">#REF!</definedName>
    <definedName name="Program1" localSheetId="12">#REF!</definedName>
    <definedName name="Program1">#REF!</definedName>
    <definedName name="Program1Data" localSheetId="5">#REF!</definedName>
    <definedName name="Program1Data" localSheetId="6">#REF!</definedName>
    <definedName name="Program1Data" localSheetId="7">#REF!</definedName>
    <definedName name="Program1Data" localSheetId="9">#REF!</definedName>
    <definedName name="Program1Data" localSheetId="11">#REF!</definedName>
    <definedName name="Program1Data" localSheetId="12">#REF!</definedName>
    <definedName name="Program1Data">#REF!</definedName>
    <definedName name="Program2" localSheetId="5">#REF!</definedName>
    <definedName name="Program2" localSheetId="6">#REF!</definedName>
    <definedName name="Program2" localSheetId="7">#REF!</definedName>
    <definedName name="Program2" localSheetId="9">#REF!</definedName>
    <definedName name="Program2" localSheetId="11">#REF!</definedName>
    <definedName name="Program2" localSheetId="12">#REF!</definedName>
    <definedName name="Program2">#REF!</definedName>
    <definedName name="Program2Data" localSheetId="5">#REF!</definedName>
    <definedName name="Program2Data" localSheetId="6">#REF!</definedName>
    <definedName name="Program2Data" localSheetId="7">#REF!</definedName>
    <definedName name="Program2Data" localSheetId="9">#REF!</definedName>
    <definedName name="Program2Data" localSheetId="11">#REF!</definedName>
    <definedName name="Program2Data" localSheetId="12">#REF!</definedName>
    <definedName name="Program2Data">#REF!</definedName>
    <definedName name="Program3" localSheetId="5">#REF!</definedName>
    <definedName name="Program3" localSheetId="6">#REF!</definedName>
    <definedName name="Program3" localSheetId="7">#REF!</definedName>
    <definedName name="Program3" localSheetId="9">#REF!</definedName>
    <definedName name="Program3" localSheetId="11">#REF!</definedName>
    <definedName name="Program3" localSheetId="12">#REF!</definedName>
    <definedName name="Program3">#REF!</definedName>
    <definedName name="Program3Data" localSheetId="5">#REF!</definedName>
    <definedName name="Program3Data" localSheetId="6">#REF!</definedName>
    <definedName name="Program3Data" localSheetId="7">#REF!</definedName>
    <definedName name="Program3Data" localSheetId="9">#REF!</definedName>
    <definedName name="Program3Data" localSheetId="11">#REF!</definedName>
    <definedName name="Program3Data" localSheetId="12">#REF!</definedName>
    <definedName name="Program3Data">#REF!</definedName>
    <definedName name="Program4" localSheetId="5">#REF!</definedName>
    <definedName name="Program4" localSheetId="6">#REF!</definedName>
    <definedName name="Program4" localSheetId="7">#REF!</definedName>
    <definedName name="Program4" localSheetId="9">#REF!</definedName>
    <definedName name="Program4" localSheetId="11">#REF!</definedName>
    <definedName name="Program4" localSheetId="12">#REF!</definedName>
    <definedName name="Program4">#REF!</definedName>
    <definedName name="Program4Data" localSheetId="5">#REF!</definedName>
    <definedName name="Program4Data" localSheetId="6">#REF!</definedName>
    <definedName name="Program4Data" localSheetId="7">#REF!</definedName>
    <definedName name="Program4Data" localSheetId="9">#REF!</definedName>
    <definedName name="Program4Data" localSheetId="11">#REF!</definedName>
    <definedName name="Program4Data" localSheetId="12">#REF!</definedName>
    <definedName name="Program4Data">#REF!</definedName>
    <definedName name="Program5" localSheetId="5">#REF!</definedName>
    <definedName name="Program5" localSheetId="6">#REF!</definedName>
    <definedName name="Program5" localSheetId="7">#REF!</definedName>
    <definedName name="Program5" localSheetId="9">#REF!</definedName>
    <definedName name="Program5" localSheetId="11">#REF!</definedName>
    <definedName name="Program5" localSheetId="12">#REF!</definedName>
    <definedName name="Program5">#REF!</definedName>
    <definedName name="Program5Data" localSheetId="5">#REF!</definedName>
    <definedName name="Program5Data" localSheetId="6">#REF!</definedName>
    <definedName name="Program5Data" localSheetId="7">#REF!</definedName>
    <definedName name="Program5Data" localSheetId="9">#REF!</definedName>
    <definedName name="Program5Data" localSheetId="11">#REF!</definedName>
    <definedName name="Program5Data" localSheetId="12">#REF!</definedName>
    <definedName name="Program5Data">#REF!</definedName>
    <definedName name="programinfotoclear" localSheetId="5">#REF!</definedName>
    <definedName name="programinfotoclear" localSheetId="6">#REF!</definedName>
    <definedName name="programinfotoclear" localSheetId="7">#REF!</definedName>
    <definedName name="programinfotoclear" localSheetId="9">#REF!</definedName>
    <definedName name="programinfotoclear" localSheetId="11">#REF!</definedName>
    <definedName name="programinfotoclear" localSheetId="12">#REF!</definedName>
    <definedName name="programinfotoclear">#REF!</definedName>
    <definedName name="ProgramLookup" localSheetId="5">#REF!</definedName>
    <definedName name="ProgramLookup" localSheetId="6">#REF!</definedName>
    <definedName name="ProgramLookup" localSheetId="7">#REF!</definedName>
    <definedName name="ProgramLookup" localSheetId="9">#REF!</definedName>
    <definedName name="ProgramLookup" localSheetId="11">#REF!</definedName>
    <definedName name="ProgramLookup" localSheetId="12">#REF!</definedName>
    <definedName name="ProgramLookup">#REF!</definedName>
    <definedName name="ProgramNamesAll" localSheetId="5">#REF!</definedName>
    <definedName name="ProgramNamesAll" localSheetId="6">#REF!</definedName>
    <definedName name="ProgramNamesAll" localSheetId="7">#REF!</definedName>
    <definedName name="ProgramNamesAll" localSheetId="9">#REF!</definedName>
    <definedName name="ProgramNamesAll" localSheetId="11">#REF!</definedName>
    <definedName name="ProgramNamesAll" localSheetId="12">#REF!</definedName>
    <definedName name="ProgramNamesAll">#REF!</definedName>
    <definedName name="programnamestoclear" localSheetId="5">#REF!</definedName>
    <definedName name="programnamestoclear" localSheetId="6">#REF!</definedName>
    <definedName name="programnamestoclear" localSheetId="7">#REF!</definedName>
    <definedName name="programnamestoclear" localSheetId="9">#REF!</definedName>
    <definedName name="programnamestoclear" localSheetId="11">#REF!</definedName>
    <definedName name="programnamestoclear" localSheetId="12">#REF!</definedName>
    <definedName name="programnamestoclear">#REF!</definedName>
    <definedName name="Provider_Name" localSheetId="2">'[2]Cover Page'!#REF!</definedName>
    <definedName name="Provider_Name" localSheetId="5">#REF!</definedName>
    <definedName name="Provider_Name" localSheetId="6">#REF!</definedName>
    <definedName name="Provider_Name" localSheetId="7">#REF!</definedName>
    <definedName name="Provider_Name" localSheetId="9">#REF!</definedName>
    <definedName name="Provider_Name" localSheetId="11">#REF!</definedName>
    <definedName name="Provider_Name" localSheetId="12">#REF!</definedName>
    <definedName name="Provider_Name">#REF!</definedName>
    <definedName name="s" localSheetId="5">[1]Oct!#REF!</definedName>
    <definedName name="s" localSheetId="6">[1]Oct!#REF!</definedName>
    <definedName name="s" localSheetId="7">[1]Oct!#REF!</definedName>
    <definedName name="s" localSheetId="9">[1]Oct!#REF!</definedName>
    <definedName name="s" localSheetId="11">[1]Oct!#REF!</definedName>
    <definedName name="s" localSheetId="12">[1]Oct!#REF!</definedName>
    <definedName name="s">[1]Oct!#REF!</definedName>
    <definedName name="Service0" localSheetId="5">#REF!</definedName>
    <definedName name="Service0" localSheetId="6">#REF!</definedName>
    <definedName name="Service0" localSheetId="7">#REF!</definedName>
    <definedName name="Service0" localSheetId="9">#REF!</definedName>
    <definedName name="Service0" localSheetId="11">#REF!</definedName>
    <definedName name="Service0" localSheetId="12">#REF!</definedName>
    <definedName name="Service0">#REF!</definedName>
    <definedName name="ServiceAssignTotal" localSheetId="5">#REF!</definedName>
    <definedName name="ServiceAssignTotal" localSheetId="6">#REF!</definedName>
    <definedName name="ServiceAssignTotal" localSheetId="7">#REF!</definedName>
    <definedName name="ServiceAssignTotal" localSheetId="9">#REF!</definedName>
    <definedName name="ServiceAssignTotal" localSheetId="11">#REF!</definedName>
    <definedName name="ServiceAssignTotal" localSheetId="12">#REF!</definedName>
    <definedName name="ServiceAssignTotal">#REF!</definedName>
    <definedName name="ServiceNameAssign" localSheetId="5">#REF!</definedName>
    <definedName name="ServiceNameAssign" localSheetId="6">#REF!</definedName>
    <definedName name="ServiceNameAssign" localSheetId="7">#REF!</definedName>
    <definedName name="ServiceNameAssign" localSheetId="9">#REF!</definedName>
    <definedName name="ServiceNameAssign" localSheetId="11">#REF!</definedName>
    <definedName name="ServiceNameAssign" localSheetId="12">#REF!</definedName>
    <definedName name="ServiceNameAssign">#REF!</definedName>
    <definedName name="Services1" localSheetId="5">#REF!</definedName>
    <definedName name="Services1" localSheetId="6">#REF!</definedName>
    <definedName name="Services1" localSheetId="7">#REF!</definedName>
    <definedName name="Services1" localSheetId="9">#REF!</definedName>
    <definedName name="Services1" localSheetId="11">#REF!</definedName>
    <definedName name="Services1" localSheetId="12">#REF!</definedName>
    <definedName name="Services1">#REF!</definedName>
    <definedName name="Services2" localSheetId="5">#REF!</definedName>
    <definedName name="Services2" localSheetId="6">#REF!</definedName>
    <definedName name="Services2" localSheetId="7">#REF!</definedName>
    <definedName name="Services2" localSheetId="9">#REF!</definedName>
    <definedName name="Services2" localSheetId="11">#REF!</definedName>
    <definedName name="Services2" localSheetId="12">#REF!</definedName>
    <definedName name="Services2">#REF!</definedName>
    <definedName name="Services3" localSheetId="5">#REF!</definedName>
    <definedName name="Services3" localSheetId="6">#REF!</definedName>
    <definedName name="Services3" localSheetId="7">#REF!</definedName>
    <definedName name="Services3" localSheetId="9">#REF!</definedName>
    <definedName name="Services3" localSheetId="11">#REF!</definedName>
    <definedName name="Services3" localSheetId="12">#REF!</definedName>
    <definedName name="Services3">#REF!</definedName>
    <definedName name="Services4" localSheetId="5">#REF!</definedName>
    <definedName name="Services4" localSheetId="6">#REF!</definedName>
    <definedName name="Services4" localSheetId="7">#REF!</definedName>
    <definedName name="Services4" localSheetId="9">#REF!</definedName>
    <definedName name="Services4" localSheetId="11">#REF!</definedName>
    <definedName name="Services4" localSheetId="12">#REF!</definedName>
    <definedName name="Services4">#REF!</definedName>
    <definedName name="Services5" localSheetId="5">#REF!</definedName>
    <definedName name="Services5" localSheetId="6">#REF!</definedName>
    <definedName name="Services5" localSheetId="7">#REF!</definedName>
    <definedName name="Services5" localSheetId="9">#REF!</definedName>
    <definedName name="Services5" localSheetId="11">#REF!</definedName>
    <definedName name="Services5" localSheetId="12">#REF!</definedName>
    <definedName name="Services5">#REF!</definedName>
    <definedName name="ServicesPull" localSheetId="5">#REF!</definedName>
    <definedName name="ServicesPull" localSheetId="6">#REF!</definedName>
    <definedName name="ServicesPull" localSheetId="7">#REF!</definedName>
    <definedName name="ServicesPull" localSheetId="9">#REF!</definedName>
    <definedName name="ServicesPull" localSheetId="11">#REF!</definedName>
    <definedName name="ServicesPull" localSheetId="12">#REF!</definedName>
    <definedName name="ServicesPull">#REF!</definedName>
    <definedName name="SumSupportExp" localSheetId="5">#REF!</definedName>
    <definedName name="SumSupportExp" localSheetId="6">#REF!</definedName>
    <definedName name="SumSupportExp" localSheetId="7">#REF!</definedName>
    <definedName name="SumSupportExp" localSheetId="9">#REF!</definedName>
    <definedName name="SumSupportExp" localSheetId="11">#REF!</definedName>
    <definedName name="SumSupportExp" localSheetId="12">#REF!</definedName>
    <definedName name="SumSupportExp">#REF!</definedName>
    <definedName name="SupportExp" localSheetId="5">#REF!</definedName>
    <definedName name="SupportExp" localSheetId="6">#REF!</definedName>
    <definedName name="SupportExp" localSheetId="7">#REF!</definedName>
    <definedName name="SupportExp" localSheetId="9">#REF!</definedName>
    <definedName name="SupportExp" localSheetId="11">#REF!</definedName>
    <definedName name="SupportExp" localSheetId="12">#REF!</definedName>
    <definedName name="SupportExp">#REF!</definedName>
    <definedName name="SupportI" localSheetId="5">#REF!</definedName>
    <definedName name="SupportI" localSheetId="6">#REF!</definedName>
    <definedName name="SupportI" localSheetId="7">#REF!</definedName>
    <definedName name="SupportI" localSheetId="9">#REF!</definedName>
    <definedName name="SupportI" localSheetId="11">#REF!</definedName>
    <definedName name="SupportI" localSheetId="12">#REF!</definedName>
    <definedName name="SupportI">#REF!</definedName>
    <definedName name="SupportID" localSheetId="5">#REF!</definedName>
    <definedName name="SupportID" localSheetId="6">#REF!</definedName>
    <definedName name="SupportID" localSheetId="7">#REF!</definedName>
    <definedName name="SupportID" localSheetId="9">#REF!</definedName>
    <definedName name="SupportID" localSheetId="11">#REF!</definedName>
    <definedName name="SupportID" localSheetId="12">#REF!</definedName>
    <definedName name="SupportID">#REF!</definedName>
    <definedName name="supportII" localSheetId="5">#REF!</definedName>
    <definedName name="supportII" localSheetId="6">#REF!</definedName>
    <definedName name="supportII" localSheetId="7">#REF!</definedName>
    <definedName name="supportII" localSheetId="9">#REF!</definedName>
    <definedName name="supportII" localSheetId="11">#REF!</definedName>
    <definedName name="supportII" localSheetId="12">#REF!</definedName>
    <definedName name="supportII">#REF!</definedName>
    <definedName name="supportIII" localSheetId="5">#REF!</definedName>
    <definedName name="supportIII" localSheetId="6">#REF!</definedName>
    <definedName name="supportIII" localSheetId="7">#REF!</definedName>
    <definedName name="supportIII" localSheetId="9">#REF!</definedName>
    <definedName name="supportIII" localSheetId="11">#REF!</definedName>
    <definedName name="supportIII" localSheetId="12">#REF!</definedName>
    <definedName name="supportIII">#REF!</definedName>
    <definedName name="supportIV" localSheetId="5">#REF!</definedName>
    <definedName name="supportIV" localSheetId="6">#REF!</definedName>
    <definedName name="supportIV" localSheetId="7">#REF!</definedName>
    <definedName name="supportIV" localSheetId="9">#REF!</definedName>
    <definedName name="supportIV" localSheetId="11">#REF!</definedName>
    <definedName name="supportIV" localSheetId="12">#REF!</definedName>
    <definedName name="supportIV">#REF!</definedName>
    <definedName name="supportIX" localSheetId="5">#REF!</definedName>
    <definedName name="supportIX" localSheetId="6">#REF!</definedName>
    <definedName name="supportIX" localSheetId="7">#REF!</definedName>
    <definedName name="supportIX" localSheetId="9">#REF!</definedName>
    <definedName name="supportIX" localSheetId="11">#REF!</definedName>
    <definedName name="supportIX" localSheetId="12">#REF!</definedName>
    <definedName name="supportIX">#REF!</definedName>
    <definedName name="SupportParent" localSheetId="5">#REF!</definedName>
    <definedName name="SupportParent" localSheetId="6">#REF!</definedName>
    <definedName name="SupportParent" localSheetId="7">#REF!</definedName>
    <definedName name="SupportParent" localSheetId="9">#REF!</definedName>
    <definedName name="SupportParent" localSheetId="11">#REF!</definedName>
    <definedName name="SupportParent" localSheetId="12">#REF!</definedName>
    <definedName name="SupportParent">#REF!</definedName>
    <definedName name="supportV" localSheetId="5">#REF!</definedName>
    <definedName name="supportV" localSheetId="6">#REF!</definedName>
    <definedName name="supportV" localSheetId="7">#REF!</definedName>
    <definedName name="supportV" localSheetId="9">#REF!</definedName>
    <definedName name="supportV" localSheetId="11">#REF!</definedName>
    <definedName name="supportV" localSheetId="12">#REF!</definedName>
    <definedName name="supportV">#REF!</definedName>
    <definedName name="supportVI" localSheetId="5">#REF!</definedName>
    <definedName name="supportVI" localSheetId="6">#REF!</definedName>
    <definedName name="supportVI" localSheetId="7">#REF!</definedName>
    <definedName name="supportVI" localSheetId="9">#REF!</definedName>
    <definedName name="supportVI" localSheetId="11">#REF!</definedName>
    <definedName name="supportVI" localSheetId="12">#REF!</definedName>
    <definedName name="supportVI">#REF!</definedName>
    <definedName name="supportVII" localSheetId="5">#REF!</definedName>
    <definedName name="supportVII" localSheetId="6">#REF!</definedName>
    <definedName name="supportVII" localSheetId="7">#REF!</definedName>
    <definedName name="supportVII" localSheetId="9">#REF!</definedName>
    <definedName name="supportVII" localSheetId="11">#REF!</definedName>
    <definedName name="supportVII" localSheetId="12">#REF!</definedName>
    <definedName name="supportVII">#REF!</definedName>
    <definedName name="supportVIII" localSheetId="5">#REF!</definedName>
    <definedName name="supportVIII" localSheetId="6">#REF!</definedName>
    <definedName name="supportVIII" localSheetId="7">#REF!</definedName>
    <definedName name="supportVIII" localSheetId="9">#REF!</definedName>
    <definedName name="supportVIII" localSheetId="11">#REF!</definedName>
    <definedName name="supportVIII" localSheetId="12">#REF!</definedName>
    <definedName name="supportVIII">#REF!</definedName>
    <definedName name="supportX" localSheetId="5">#REF!</definedName>
    <definedName name="supportX" localSheetId="6">#REF!</definedName>
    <definedName name="supportX" localSheetId="7">#REF!</definedName>
    <definedName name="supportX" localSheetId="9">#REF!</definedName>
    <definedName name="supportX" localSheetId="11">#REF!</definedName>
    <definedName name="supportX" localSheetId="12">#REF!</definedName>
    <definedName name="supportX">#REF!</definedName>
    <definedName name="TotalExp" localSheetId="5">#REF!</definedName>
    <definedName name="TotalExp" localSheetId="6">#REF!</definedName>
    <definedName name="TotalExp" localSheetId="7">#REF!</definedName>
    <definedName name="TotalExp" localSheetId="9">#REF!</definedName>
    <definedName name="TotalExp" localSheetId="11">#REF!</definedName>
    <definedName name="TotalExp" localSheetId="12">#REF!</definedName>
    <definedName name="TotalExp">#REF!</definedName>
    <definedName name="TotalServiceByService" localSheetId="5">#REF!</definedName>
    <definedName name="TotalServiceByService" localSheetId="6">#REF!</definedName>
    <definedName name="TotalServiceByService" localSheetId="7">#REF!</definedName>
    <definedName name="TotalServiceByService" localSheetId="9">#REF!</definedName>
    <definedName name="TotalServiceByService" localSheetId="11">#REF!</definedName>
    <definedName name="TotalServiceByService" localSheetId="12">#REF!</definedName>
    <definedName name="TotalServiceByService">#REF!</definedName>
    <definedName name="TotExp" localSheetId="5">#REF!</definedName>
    <definedName name="TotExp" localSheetId="6">#REF!</definedName>
    <definedName name="TotExp" localSheetId="7">#REF!</definedName>
    <definedName name="TotExp" localSheetId="9">#REF!</definedName>
    <definedName name="TotExp" localSheetId="11">#REF!</definedName>
    <definedName name="TotExp" localSheetId="12">#REF!</definedName>
    <definedName name="TotExp">#REF!</definedName>
    <definedName name="TotMedExp" localSheetId="5">#REF!</definedName>
    <definedName name="TotMedExp" localSheetId="6">#REF!</definedName>
    <definedName name="TotMedExp" localSheetId="7">#REF!</definedName>
    <definedName name="TotMedExp" localSheetId="9">#REF!</definedName>
    <definedName name="TotMedExp" localSheetId="11">#REF!</definedName>
    <definedName name="TotMedExp" localSheetId="12">#REF!</definedName>
    <definedName name="TotMedExp">#REF!</definedName>
    <definedName name="x" localSheetId="6">#REF!</definedName>
    <definedName name="x" localSheetId="11">#REF!</definedName>
    <definedName name="x" localSheetId="12">#REF!</definedName>
    <definedName name="x">#REF!</definedName>
    <definedName name="xxx" localSheetId="4">[1]Oct!#REF!</definedName>
    <definedName name="xxx" localSheetId="5">[1]Oct!#REF!</definedName>
    <definedName name="xxx" localSheetId="6">[1]Oct!#REF!</definedName>
    <definedName name="xxx" localSheetId="7">[1]Oct!#REF!</definedName>
    <definedName name="xxx" localSheetId="8">[1]Oct!#REF!</definedName>
    <definedName name="xxx" localSheetId="11">[1]Oct!#REF!</definedName>
    <definedName name="xxx" localSheetId="12">[1]Oct!#REF!</definedName>
    <definedName name="xxx">[1]Oct!#REF!</definedName>
    <definedName name="Z" localSheetId="5">#REF!</definedName>
    <definedName name="Z" localSheetId="6">#REF!</definedName>
    <definedName name="Z" localSheetId="7">#REF!</definedName>
    <definedName name="Z" localSheetId="9">#REF!</definedName>
    <definedName name="Z" localSheetId="11">#REF!</definedName>
    <definedName name="Z" localSheetId="12">#REF!</definedName>
    <definedName name="Z">#REF!</definedName>
    <definedName name="Z_4E492CDA_AACF_415B_BC57_0E08E64B13EA_.wvu.Cols" localSheetId="8" hidden="1">'Exhibit 5 -Exp. Summary - COA '!#REF!,'Exhibit 5 -Exp. Summary - COA '!#REF!,'Exhibit 5 -Exp. Summary - COA '!$AB:$AB</definedName>
    <definedName name="Z_4E492CDA_AACF_415B_BC57_0E08E64B13EA_.wvu.PrintArea" localSheetId="0" hidden="1">'Exhibit 1a - CPE'!$A$1:$O$75</definedName>
    <definedName name="Z_4E492CDA_AACF_415B_BC57_0E08E64B13EA_.wvu.PrintArea" localSheetId="4" hidden="1">'Exhibit 4a - Admin Supp. Detail'!$A$1:$R$114</definedName>
    <definedName name="Z_4E492CDA_AACF_415B_BC57_0E08E64B13EA_.wvu.PrintArea" localSheetId="5" hidden="1">'Exhibit 4b Clinic Admin Detail'!$A$2:$S$98</definedName>
    <definedName name="Z_4E492CDA_AACF_415B_BC57_0E08E64B13EA_.wvu.PrintArea" localSheetId="6" hidden="1">'Exhibit 4c - Direct Med Detail'!$A$1:$R$195</definedName>
    <definedName name="Z_4E492CDA_AACF_415B_BC57_0E08E64B13EA_.wvu.PrintArea" localSheetId="7" hidden="1">'Exhibit 4d - Non Reimb. Detail'!$A$1:$M$44</definedName>
    <definedName name="Z_4E492CDA_AACF_415B_BC57_0E08E64B13EA_.wvu.PrintArea" localSheetId="9" hidden="1">'Exhibit 6 - Allocations'!$A$1:$AD$164</definedName>
    <definedName name="Z_4E492CDA_AACF_415B_BC57_0E08E64B13EA_.wvu.Rows" localSheetId="1" hidden="1">'Exhibit 1b-Cost Report Summary'!#REF!</definedName>
    <definedName name="Z_4E492CDA_AACF_415B_BC57_0E08E64B13EA_.wvu.Rows" localSheetId="8" hidden="1">'Exhibit 5 -Exp. Summary - COA '!#REF!</definedName>
    <definedName name="Z_4E492CDA_AACF_415B_BC57_0E08E64B13EA_.wvu.Rows" localSheetId="9" hidden="1">'Exhibit 6 - Allocations'!#REF!</definedName>
    <definedName name="Z_82786BC8_10EF_4E67_BCBC_790A5B7D8B1A_.wvu.Cols" localSheetId="8" hidden="1">'Exhibit 5 -Exp. Summary - COA '!#REF!,'Exhibit 5 -Exp. Summary - COA '!#REF!,'Exhibit 5 -Exp. Summary - COA '!$AB:$AB</definedName>
    <definedName name="Z_82786BC8_10EF_4E67_BCBC_790A5B7D8B1A_.wvu.PrintArea" localSheetId="0" hidden="1">'Exhibit 1a - CPE'!$A$1:$O$75</definedName>
    <definedName name="Z_82786BC8_10EF_4E67_BCBC_790A5B7D8B1A_.wvu.PrintArea" localSheetId="4" hidden="1">'Exhibit 4a - Admin Supp. Detail'!$A$1:$R$114</definedName>
    <definedName name="Z_82786BC8_10EF_4E67_BCBC_790A5B7D8B1A_.wvu.PrintArea" localSheetId="5" hidden="1">'Exhibit 4b Clinic Admin Detail'!$A$2:$S$98</definedName>
    <definedName name="Z_82786BC8_10EF_4E67_BCBC_790A5B7D8B1A_.wvu.PrintArea" localSheetId="6" hidden="1">'Exhibit 4c - Direct Med Detail'!$A$1:$R$195</definedName>
    <definedName name="Z_82786BC8_10EF_4E67_BCBC_790A5B7D8B1A_.wvu.PrintArea" localSheetId="7" hidden="1">'Exhibit 4d - Non Reimb. Detail'!$A$1:$M$44</definedName>
    <definedName name="Z_82786BC8_10EF_4E67_BCBC_790A5B7D8B1A_.wvu.PrintArea" localSheetId="9" hidden="1">'Exhibit 6 - Allocations'!$A$1:$AD$164</definedName>
    <definedName name="Z_82786BC8_10EF_4E67_BCBC_790A5B7D8B1A_.wvu.Rows" localSheetId="1" hidden="1">'Exhibit 1b-Cost Report Summary'!#REF!</definedName>
    <definedName name="Z_82786BC8_10EF_4E67_BCBC_790A5B7D8B1A_.wvu.Rows" localSheetId="8" hidden="1">'Exhibit 5 -Exp. Summary - COA '!#REF!</definedName>
    <definedName name="Z_82786BC8_10EF_4E67_BCBC_790A5B7D8B1A_.wvu.Rows" localSheetId="9" hidden="1">'Exhibit 6 - Allocations'!#REF!</definedName>
    <definedName name="Z_9D87EA3D_9227_4A32_8926_FF7BE3A36AF7_.wvu.PrintArea" localSheetId="2" hidden="1">'Exhibit 2 - Statistical Infor.'!$A$1:$D$25</definedName>
    <definedName name="Z_9D87EA3D_9227_4A32_8926_FF7BE3A36AF7_.wvu.PrintArea" localSheetId="4" hidden="1">'Exhibit 4a - Admin Supp. Detail'!$H$1:$R$115</definedName>
    <definedName name="Z_9D87EA3D_9227_4A32_8926_FF7BE3A36AF7_.wvu.PrintArea" localSheetId="5" hidden="1">'Exhibit 4b Clinic Admin Detail'!$H$2:$R$144</definedName>
    <definedName name="Z_9D87EA3D_9227_4A32_8926_FF7BE3A36AF7_.wvu.PrintArea" localSheetId="6" hidden="1">'Exhibit 4c - Direct Med Detail'!$H$1:$R$198</definedName>
    <definedName name="Z_9D87EA3D_9227_4A32_8926_FF7BE3A36AF7_.wvu.PrintTitles" localSheetId="4" hidden="1">'Exhibit 4a - Admin Supp. Detail'!#REF!</definedName>
    <definedName name="Z_9D87EA3D_9227_4A32_8926_FF7BE3A36AF7_.wvu.PrintTitles" localSheetId="5" hidden="1">'Exhibit 4b Clinic Admin Detail'!#REF!</definedName>
    <definedName name="Z_9D87EA3D_9227_4A32_8926_FF7BE3A36AF7_.wvu.PrintTitles" localSheetId="6" hidden="1">'Exhibit 4c - Direct Med Detail'!#REF!</definedName>
    <definedName name="Z_9D87EA3D_9227_4A32_8926_FF7BE3A36AF7_.wvu.Rows" localSheetId="4" hidden="1">'Exhibit 4a - Admin Supp. Detail'!$A$6:$IK$6</definedName>
    <definedName name="Z_9D87EA3D_9227_4A32_8926_FF7BE3A36AF7_.wvu.Rows" localSheetId="5" hidden="1">'Exhibit 4b Clinic Admin Detail'!#REF!</definedName>
    <definedName name="Z_9D87EA3D_9227_4A32_8926_FF7BE3A36AF7_.wvu.Rows" localSheetId="6" hidden="1">'Exhibit 4c - Direct Med Detail'!#REF!</definedName>
    <definedName name="Z_9D87EA3D_9227_4A32_8926_FF7BE3A36AF7_.wvu.Rows" localSheetId="7" hidden="1">'Exhibit 4d - Non Reimb. Detail'!#REF!,'Exhibit 4d - Non Reimb. Detail'!#REF!</definedName>
    <definedName name="zuer" localSheetId="5">#REF!</definedName>
    <definedName name="zuer" localSheetId="6">#REF!</definedName>
    <definedName name="zuer" localSheetId="7">#REF!</definedName>
    <definedName name="zuer" localSheetId="9">#REF!</definedName>
    <definedName name="zuer" localSheetId="11">#REF!</definedName>
    <definedName name="zuer" localSheetId="12">#REF!</definedName>
    <definedName name="zuer">#REF!</definedName>
  </definedNames>
  <calcPr calcId="179017"/>
  <customWorkbookViews>
    <customWorkbookView name="kstanley - Personal View" guid="{4E492CDA-AACF-415B-BC57-0E08E64B13EA}" mergeInterval="0" personalView="1" maximized="1" xWindow="1" yWindow="1" windowWidth="1280" windowHeight="579" tabRatio="853" activeSheetId="4"/>
    <customWorkbookView name="kcoyle - Personal View" guid="{82786BC8-10EF-4E67-BCBC-790A5B7D8B1A}" mergeInterval="0" personalView="1" maximized="1" xWindow="1" yWindow="1" windowWidth="1276" windowHeight="580" tabRatio="853" activeSheetId="4" showComments="commIndAndComment"/>
  </customWorkbookViews>
</workbook>
</file>

<file path=xl/calcChain.xml><?xml version="1.0" encoding="utf-8"?>
<calcChain xmlns="http://schemas.openxmlformats.org/spreadsheetml/2006/main">
  <c r="H53" i="1" l="1"/>
  <c r="D90" i="26" l="1"/>
  <c r="C10" i="17" l="1"/>
  <c r="C9" i="17"/>
  <c r="D6" i="17"/>
  <c r="D5" i="17"/>
  <c r="A3" i="17"/>
  <c r="C10" i="16"/>
  <c r="C9" i="16"/>
  <c r="G6" i="16"/>
  <c r="G5" i="16"/>
  <c r="A4" i="16"/>
  <c r="C10" i="15"/>
  <c r="C9" i="15"/>
  <c r="D6" i="15"/>
  <c r="D5" i="15"/>
  <c r="A4" i="15"/>
  <c r="I6" i="14" l="1"/>
  <c r="I5" i="14"/>
  <c r="C10" i="14"/>
  <c r="C9" i="14"/>
  <c r="A4" i="14"/>
  <c r="A5" i="13"/>
  <c r="A4" i="12"/>
  <c r="D7" i="13"/>
  <c r="D6" i="13"/>
  <c r="C11" i="13"/>
  <c r="C10" i="13"/>
  <c r="E10" i="12"/>
  <c r="E9" i="12"/>
  <c r="C10" i="12"/>
  <c r="C9" i="12"/>
  <c r="K4" i="11"/>
  <c r="M10" i="11"/>
  <c r="M9" i="11"/>
  <c r="F10" i="11"/>
  <c r="F9" i="11"/>
  <c r="M12" i="23"/>
  <c r="M11" i="23"/>
  <c r="F12" i="23"/>
  <c r="F11" i="23"/>
  <c r="L4" i="23"/>
  <c r="G11" i="26"/>
  <c r="G10" i="26"/>
  <c r="C11" i="26"/>
  <c r="C10" i="26"/>
  <c r="A4" i="26"/>
  <c r="G11" i="25"/>
  <c r="G10" i="25"/>
  <c r="C11" i="25"/>
  <c r="C10" i="25"/>
  <c r="A4" i="25"/>
  <c r="G11" i="24"/>
  <c r="G10" i="24"/>
  <c r="C11" i="24"/>
  <c r="C10" i="24"/>
  <c r="A4" i="24"/>
  <c r="G11" i="22"/>
  <c r="G10" i="22"/>
  <c r="A4" i="22"/>
  <c r="C11" i="22"/>
  <c r="C10" i="22"/>
  <c r="I4" i="5"/>
  <c r="I3" i="5"/>
  <c r="I2" i="5"/>
  <c r="I1" i="5"/>
  <c r="A4" i="5"/>
  <c r="A3" i="4"/>
  <c r="D3" i="4"/>
  <c r="D2" i="4"/>
  <c r="Q13" i="3"/>
  <c r="D14" i="3"/>
  <c r="Q12" i="3"/>
  <c r="C24" i="4" l="1"/>
  <c r="S51" i="3" l="1"/>
  <c r="C23" i="13"/>
  <c r="C22" i="13"/>
  <c r="C21" i="13"/>
  <c r="C20" i="13"/>
  <c r="C19" i="13"/>
  <c r="C18" i="13"/>
  <c r="C17" i="13"/>
  <c r="G24" i="13"/>
  <c r="H35" i="14" s="1"/>
  <c r="S47" i="3" s="1"/>
  <c r="F24" i="13"/>
  <c r="E24" i="13"/>
  <c r="D24" i="13"/>
  <c r="C24" i="13" l="1"/>
  <c r="C25" i="4"/>
  <c r="H18" i="14" s="1"/>
  <c r="M24" i="3" l="1"/>
  <c r="L31" i="25" l="1"/>
  <c r="W89" i="11" l="1"/>
  <c r="W90" i="11"/>
  <c r="W91" i="11"/>
  <c r="W92" i="11"/>
  <c r="W93" i="11"/>
  <c r="W94" i="11"/>
  <c r="W95" i="11"/>
  <c r="W96" i="11"/>
  <c r="W84" i="11"/>
  <c r="W85" i="11" s="1"/>
  <c r="W79" i="11"/>
  <c r="W80" i="11" s="1"/>
  <c r="W71" i="11"/>
  <c r="W72" i="11"/>
  <c r="W73" i="11"/>
  <c r="W74" i="11"/>
  <c r="W75" i="11"/>
  <c r="W62" i="11"/>
  <c r="W63" i="11"/>
  <c r="W64" i="11"/>
  <c r="W65" i="11"/>
  <c r="W66" i="11"/>
  <c r="W67" i="11"/>
  <c r="S50" i="23"/>
  <c r="S51" i="23" s="1"/>
  <c r="S43" i="23"/>
  <c r="W51" i="11"/>
  <c r="S45" i="23"/>
  <c r="S46" i="23"/>
  <c r="K36" i="23"/>
  <c r="M36" i="23"/>
  <c r="O36" i="23"/>
  <c r="Q36" i="23"/>
  <c r="K37" i="23"/>
  <c r="M37" i="23"/>
  <c r="O37" i="23"/>
  <c r="Q37" i="23"/>
  <c r="K38" i="23"/>
  <c r="M38" i="23"/>
  <c r="O38" i="23"/>
  <c r="Q38" i="23"/>
  <c r="K39" i="23"/>
  <c r="M39" i="23"/>
  <c r="O39" i="23"/>
  <c r="Q39" i="23"/>
  <c r="S44" i="23"/>
  <c r="W37" i="11"/>
  <c r="W38" i="11"/>
  <c r="W30" i="11"/>
  <c r="W31" i="11"/>
  <c r="W32" i="11"/>
  <c r="W33" i="11"/>
  <c r="W24" i="11"/>
  <c r="W25" i="11"/>
  <c r="W26" i="11"/>
  <c r="W100" i="11"/>
  <c r="W101" i="11" s="1"/>
  <c r="U89" i="11"/>
  <c r="U90" i="11"/>
  <c r="U91" i="11"/>
  <c r="U92" i="11"/>
  <c r="U93" i="11"/>
  <c r="U94" i="11"/>
  <c r="U95" i="11"/>
  <c r="U96" i="11"/>
  <c r="U84" i="11"/>
  <c r="U85" i="11" s="1"/>
  <c r="U79" i="11"/>
  <c r="U80" i="11" s="1"/>
  <c r="U71" i="11"/>
  <c r="U72" i="11"/>
  <c r="U73" i="11"/>
  <c r="U74" i="11"/>
  <c r="U75" i="11"/>
  <c r="U62" i="11"/>
  <c r="U63" i="11"/>
  <c r="U64" i="11"/>
  <c r="U65" i="11"/>
  <c r="U66" i="11"/>
  <c r="U67" i="11"/>
  <c r="U57" i="11"/>
  <c r="U58" i="11" s="1"/>
  <c r="U50" i="11"/>
  <c r="U51" i="11"/>
  <c r="U52" i="11"/>
  <c r="U53" i="11"/>
  <c r="U43" i="11"/>
  <c r="U44" i="11"/>
  <c r="U45" i="11"/>
  <c r="U46" i="11"/>
  <c r="S31" i="23"/>
  <c r="S23" i="23"/>
  <c r="U31" i="11"/>
  <c r="S25" i="23"/>
  <c r="S26" i="23"/>
  <c r="K17" i="23"/>
  <c r="M17" i="23"/>
  <c r="O17" i="23"/>
  <c r="Q17" i="23"/>
  <c r="K18" i="23"/>
  <c r="M18" i="23"/>
  <c r="O18" i="23"/>
  <c r="Q18" i="23"/>
  <c r="K19" i="23"/>
  <c r="M19" i="23"/>
  <c r="O19" i="23"/>
  <c r="U100" i="11"/>
  <c r="U101" i="11" s="1"/>
  <c r="O89" i="11"/>
  <c r="O90" i="11"/>
  <c r="O91" i="11"/>
  <c r="O92" i="11"/>
  <c r="O93" i="11"/>
  <c r="O94" i="11"/>
  <c r="O95" i="11"/>
  <c r="O96" i="11"/>
  <c r="O84" i="11"/>
  <c r="O85" i="11" s="1"/>
  <c r="O79" i="11"/>
  <c r="O80" i="11" s="1"/>
  <c r="O71" i="11"/>
  <c r="O72" i="11"/>
  <c r="O73" i="11"/>
  <c r="O74" i="11"/>
  <c r="O75" i="11"/>
  <c r="O62" i="11"/>
  <c r="K56" i="23"/>
  <c r="M56" i="23"/>
  <c r="O56" i="23"/>
  <c r="Q56" i="23"/>
  <c r="O64" i="11"/>
  <c r="O65" i="11"/>
  <c r="O66" i="11"/>
  <c r="O67" i="11"/>
  <c r="O57" i="11"/>
  <c r="O58" i="11" s="1"/>
  <c r="O50" i="11"/>
  <c r="O51" i="11"/>
  <c r="O52" i="11"/>
  <c r="O53" i="11"/>
  <c r="O43" i="11"/>
  <c r="O44" i="11"/>
  <c r="O45" i="11"/>
  <c r="O46" i="11"/>
  <c r="O37" i="11"/>
  <c r="O38" i="11"/>
  <c r="O30" i="11"/>
  <c r="O31" i="11"/>
  <c r="O32" i="11"/>
  <c r="O33" i="11"/>
  <c r="O24" i="11"/>
  <c r="O25" i="11"/>
  <c r="O26" i="11"/>
  <c r="O100" i="11"/>
  <c r="O101" i="11" s="1"/>
  <c r="Q89" i="11"/>
  <c r="Q90" i="11"/>
  <c r="Q91" i="11"/>
  <c r="Q92" i="11"/>
  <c r="Q93" i="11"/>
  <c r="Q94" i="11"/>
  <c r="Q95" i="11"/>
  <c r="Q96" i="11"/>
  <c r="Q84" i="11"/>
  <c r="Q85" i="11" s="1"/>
  <c r="Q79" i="11"/>
  <c r="Q80" i="11" s="1"/>
  <c r="Q71" i="11"/>
  <c r="Q72" i="11"/>
  <c r="Q73" i="11"/>
  <c r="Q74" i="11"/>
  <c r="Q75" i="11"/>
  <c r="Q62" i="11"/>
  <c r="Q63" i="11"/>
  <c r="K57" i="23"/>
  <c r="M57" i="23"/>
  <c r="O57" i="23"/>
  <c r="Q57" i="23"/>
  <c r="Q65" i="11"/>
  <c r="Q66" i="11"/>
  <c r="Q67" i="11"/>
  <c r="Q57" i="11"/>
  <c r="Q58" i="11" s="1"/>
  <c r="Q50" i="11"/>
  <c r="Q51" i="11"/>
  <c r="Q52" i="11"/>
  <c r="Q53" i="11"/>
  <c r="Q43" i="11"/>
  <c r="Q44" i="11"/>
  <c r="Q45" i="11"/>
  <c r="Q46" i="11"/>
  <c r="Q37" i="11"/>
  <c r="Q38" i="11"/>
  <c r="Q30" i="11"/>
  <c r="Q31" i="11"/>
  <c r="Q32" i="11"/>
  <c r="Q33" i="11"/>
  <c r="Q24" i="11"/>
  <c r="Q25" i="11"/>
  <c r="Q26" i="11"/>
  <c r="Q100" i="11"/>
  <c r="Q101" i="11" s="1"/>
  <c r="S89" i="11"/>
  <c r="S90" i="11"/>
  <c r="S91" i="11"/>
  <c r="S92" i="11"/>
  <c r="S93" i="11"/>
  <c r="S94" i="11"/>
  <c r="S95" i="11"/>
  <c r="S96" i="11"/>
  <c r="S84" i="11"/>
  <c r="S85" i="11" s="1"/>
  <c r="S79" i="11"/>
  <c r="S80" i="11" s="1"/>
  <c r="S71" i="11"/>
  <c r="S72" i="11"/>
  <c r="S73" i="11"/>
  <c r="S74" i="11"/>
  <c r="S75" i="11"/>
  <c r="S62" i="11"/>
  <c r="S63" i="11"/>
  <c r="S64" i="11"/>
  <c r="K58" i="23"/>
  <c r="M58" i="23"/>
  <c r="O58" i="23"/>
  <c r="Q58" i="23"/>
  <c r="S66" i="11"/>
  <c r="S67" i="11"/>
  <c r="S57" i="11"/>
  <c r="S58" i="11" s="1"/>
  <c r="S50" i="11"/>
  <c r="S51" i="11"/>
  <c r="S52" i="11"/>
  <c r="S53" i="11"/>
  <c r="S43" i="11"/>
  <c r="S44" i="11"/>
  <c r="S45" i="11"/>
  <c r="S46" i="11"/>
  <c r="S37" i="11"/>
  <c r="S38" i="11"/>
  <c r="S30" i="11"/>
  <c r="S31" i="11"/>
  <c r="S32" i="11"/>
  <c r="S33" i="11"/>
  <c r="S24" i="11"/>
  <c r="S25" i="11"/>
  <c r="S26" i="11"/>
  <c r="S100" i="11"/>
  <c r="S101" i="11" s="1"/>
  <c r="Y89" i="11"/>
  <c r="Y90" i="11"/>
  <c r="Y91" i="11"/>
  <c r="Y92" i="11"/>
  <c r="Y93" i="11"/>
  <c r="Y94" i="11"/>
  <c r="Y95" i="11"/>
  <c r="Y96" i="11"/>
  <c r="Y84" i="11"/>
  <c r="Y85" i="11" s="1"/>
  <c r="S72" i="23"/>
  <c r="S73" i="23" s="1"/>
  <c r="S64" i="23"/>
  <c r="Y72" i="11"/>
  <c r="S66" i="23"/>
  <c r="Y74" i="11"/>
  <c r="S68" i="23"/>
  <c r="K55" i="23"/>
  <c r="M55" i="23"/>
  <c r="O55" i="23"/>
  <c r="Q55" i="23"/>
  <c r="Y63" i="11"/>
  <c r="Y64" i="11"/>
  <c r="Y65" i="11"/>
  <c r="Y66" i="11"/>
  <c r="K60" i="23"/>
  <c r="M60" i="23"/>
  <c r="O60" i="23"/>
  <c r="Q60" i="23"/>
  <c r="Y57" i="11"/>
  <c r="Y58" i="11" s="1"/>
  <c r="Y50" i="11"/>
  <c r="Y51" i="11"/>
  <c r="Y52" i="11"/>
  <c r="Y53" i="11"/>
  <c r="Y43" i="11"/>
  <c r="Y44" i="11"/>
  <c r="Y45" i="11"/>
  <c r="Y46" i="11"/>
  <c r="Y37" i="11"/>
  <c r="Y38" i="11"/>
  <c r="Y30" i="11"/>
  <c r="Y31" i="11"/>
  <c r="Y32" i="11"/>
  <c r="Y33" i="11"/>
  <c r="Y24" i="11"/>
  <c r="Y25" i="11"/>
  <c r="Y26" i="11"/>
  <c r="Y100" i="11"/>
  <c r="Y101" i="11" s="1"/>
  <c r="AA89" i="11"/>
  <c r="AA90" i="11"/>
  <c r="AA91" i="11"/>
  <c r="AA92" i="11"/>
  <c r="AA93" i="11"/>
  <c r="AA94" i="11"/>
  <c r="AA95" i="11"/>
  <c r="AA96" i="11"/>
  <c r="AA84" i="11"/>
  <c r="AA85" i="11" s="1"/>
  <c r="AA79" i="11"/>
  <c r="AA80" i="11" s="1"/>
  <c r="AA71" i="11"/>
  <c r="AA72" i="11"/>
  <c r="AA73" i="11"/>
  <c r="S67" i="23"/>
  <c r="AA75" i="11"/>
  <c r="AA62" i="11"/>
  <c r="AA63" i="11"/>
  <c r="AA64" i="11"/>
  <c r="AA65" i="11"/>
  <c r="K59" i="23"/>
  <c r="M59" i="23"/>
  <c r="O59" i="23"/>
  <c r="Q59" i="23"/>
  <c r="AA67" i="11"/>
  <c r="AA57" i="11"/>
  <c r="AA58" i="11" s="1"/>
  <c r="AA50" i="11"/>
  <c r="AA51" i="11"/>
  <c r="AA52" i="11"/>
  <c r="AA53" i="11"/>
  <c r="AA43" i="11"/>
  <c r="AA44" i="11"/>
  <c r="AA45" i="11"/>
  <c r="AA46" i="11"/>
  <c r="AA37" i="11"/>
  <c r="AA38" i="11"/>
  <c r="AA30" i="11"/>
  <c r="AA31" i="11"/>
  <c r="AA32" i="11"/>
  <c r="AA33" i="11"/>
  <c r="AA24" i="11"/>
  <c r="AA25" i="11"/>
  <c r="AA26" i="11"/>
  <c r="AA100" i="11"/>
  <c r="AA101" i="11" s="1"/>
  <c r="S81" i="23"/>
  <c r="S82" i="23"/>
  <c r="S83" i="23"/>
  <c r="S84" i="23"/>
  <c r="S85" i="23"/>
  <c r="S87" i="23"/>
  <c r="S88" i="23"/>
  <c r="K77" i="23"/>
  <c r="K78" i="23" s="1"/>
  <c r="M77" i="23"/>
  <c r="M78" i="23" s="1"/>
  <c r="O77" i="23"/>
  <c r="O78" i="23" s="1"/>
  <c r="Q77" i="23"/>
  <c r="Q78" i="23" s="1"/>
  <c r="AC79" i="11"/>
  <c r="AC80" i="11" s="1"/>
  <c r="AC71" i="11"/>
  <c r="S65" i="23"/>
  <c r="AC73" i="11"/>
  <c r="AC74" i="11"/>
  <c r="AC75" i="11"/>
  <c r="AC62" i="11"/>
  <c r="AC63" i="11"/>
  <c r="AC64" i="11"/>
  <c r="AC65" i="11"/>
  <c r="AC66" i="11"/>
  <c r="AC67" i="11"/>
  <c r="AC57" i="11"/>
  <c r="AC58" i="11" s="1"/>
  <c r="AC50" i="11"/>
  <c r="AC52" i="11"/>
  <c r="AC53" i="11"/>
  <c r="AC43" i="11"/>
  <c r="AC44" i="11"/>
  <c r="AC45" i="11"/>
  <c r="AC46" i="11"/>
  <c r="AC37" i="11"/>
  <c r="AC38" i="11"/>
  <c r="AC30" i="11"/>
  <c r="S24" i="23"/>
  <c r="AC32" i="11"/>
  <c r="AC33" i="11"/>
  <c r="AC24" i="11"/>
  <c r="AC25" i="11"/>
  <c r="AC26" i="11"/>
  <c r="J53" i="1"/>
  <c r="U49" i="3"/>
  <c r="N39" i="1" s="1"/>
  <c r="U51" i="3"/>
  <c r="C38" i="3"/>
  <c r="C36" i="3"/>
  <c r="C34" i="3"/>
  <c r="E209" i="25"/>
  <c r="E211" i="25"/>
  <c r="E212" i="25"/>
  <c r="E206" i="25"/>
  <c r="E207" i="25"/>
  <c r="E208" i="25"/>
  <c r="E222" i="25"/>
  <c r="E223" i="25"/>
  <c r="E224" i="25"/>
  <c r="E213" i="25"/>
  <c r="E214" i="25"/>
  <c r="E215" i="25"/>
  <c r="E216" i="25"/>
  <c r="E221" i="25"/>
  <c r="E226" i="25"/>
  <c r="E225" i="25"/>
  <c r="E232" i="25"/>
  <c r="Q19" i="23"/>
  <c r="D25" i="5"/>
  <c r="F18" i="5"/>
  <c r="F20" i="5"/>
  <c r="F21" i="5"/>
  <c r="E217" i="25"/>
  <c r="E220" i="25"/>
  <c r="K109" i="25"/>
  <c r="E227" i="25"/>
  <c r="E229" i="25"/>
  <c r="E231" i="25"/>
  <c r="G21" i="3"/>
  <c r="G20" i="3"/>
  <c r="E165" i="22"/>
  <c r="E178" i="24"/>
  <c r="D232" i="25"/>
  <c r="E166" i="22"/>
  <c r="E179" i="24"/>
  <c r="D233" i="25"/>
  <c r="E233" i="25"/>
  <c r="D91" i="26"/>
  <c r="E91" i="26" s="1"/>
  <c r="K35" i="26"/>
  <c r="U81" i="23" s="1"/>
  <c r="E167" i="22"/>
  <c r="E180" i="24"/>
  <c r="D234" i="25"/>
  <c r="E234" i="25"/>
  <c r="D92" i="26"/>
  <c r="E92" i="26" s="1"/>
  <c r="K36" i="26"/>
  <c r="U82" i="23" s="1"/>
  <c r="E168" i="22"/>
  <c r="E181" i="24"/>
  <c r="D235" i="25"/>
  <c r="K142" i="25"/>
  <c r="K175" i="25"/>
  <c r="D93" i="26"/>
  <c r="E93" i="26" s="1"/>
  <c r="K37" i="26"/>
  <c r="U83" i="23" s="1"/>
  <c r="E169" i="22"/>
  <c r="E182" i="24"/>
  <c r="D236" i="25"/>
  <c r="K143" i="25"/>
  <c r="K176" i="25"/>
  <c r="D94" i="26"/>
  <c r="E94" i="26" s="1"/>
  <c r="K38" i="26"/>
  <c r="U84" i="23" s="1"/>
  <c r="E170" i="22"/>
  <c r="E183" i="24"/>
  <c r="D237" i="25"/>
  <c r="E237" i="25"/>
  <c r="D95" i="26"/>
  <c r="E95" i="26" s="1"/>
  <c r="K39" i="26"/>
  <c r="U85" i="23" s="1"/>
  <c r="K80" i="22"/>
  <c r="D238" i="25"/>
  <c r="D96" i="26"/>
  <c r="E96" i="26" s="1"/>
  <c r="K40" i="26"/>
  <c r="E172" i="22"/>
  <c r="E185" i="24"/>
  <c r="D239" i="25"/>
  <c r="K140" i="25"/>
  <c r="D97" i="26"/>
  <c r="E97" i="26" s="1"/>
  <c r="K41" i="26"/>
  <c r="U87" i="23" s="1"/>
  <c r="K108" i="22"/>
  <c r="D240" i="25"/>
  <c r="K110" i="25"/>
  <c r="K141" i="25"/>
  <c r="E219" i="25" s="1"/>
  <c r="K173" i="25"/>
  <c r="K174" i="25"/>
  <c r="D98" i="26"/>
  <c r="E98" i="26" s="1"/>
  <c r="K42" i="26"/>
  <c r="U88" i="23" s="1"/>
  <c r="K51" i="26"/>
  <c r="U92" i="23" s="1"/>
  <c r="U93" i="23" s="1"/>
  <c r="E164" i="22"/>
  <c r="E177" i="24"/>
  <c r="D231" i="25"/>
  <c r="D89" i="26"/>
  <c r="E89" i="26" s="1"/>
  <c r="K177" i="25"/>
  <c r="K178" i="25"/>
  <c r="K179" i="25"/>
  <c r="K180" i="25"/>
  <c r="K181" i="25"/>
  <c r="E173" i="24"/>
  <c r="D227" i="25"/>
  <c r="D85" i="26"/>
  <c r="E85" i="26" s="1"/>
  <c r="K115" i="25"/>
  <c r="E161" i="22"/>
  <c r="E174" i="24"/>
  <c r="D228" i="25"/>
  <c r="E228" i="25"/>
  <c r="D86" i="26"/>
  <c r="E86" i="26" s="1"/>
  <c r="K126" i="25"/>
  <c r="E238" i="25" s="1"/>
  <c r="K127" i="25"/>
  <c r="K128" i="25"/>
  <c r="K129" i="25"/>
  <c r="E162" i="22"/>
  <c r="E175" i="24"/>
  <c r="D229" i="25"/>
  <c r="D87" i="26"/>
  <c r="E87" i="26" s="1"/>
  <c r="K144" i="25"/>
  <c r="K145" i="25"/>
  <c r="K146" i="25"/>
  <c r="K147" i="25"/>
  <c r="K148" i="25"/>
  <c r="E163" i="22"/>
  <c r="D230" i="25"/>
  <c r="E230" i="25"/>
  <c r="D88" i="26"/>
  <c r="E88" i="26" s="1"/>
  <c r="K159" i="25"/>
  <c r="K160" i="25"/>
  <c r="K161" i="25"/>
  <c r="K162" i="25"/>
  <c r="E154" i="22"/>
  <c r="E167" i="24"/>
  <c r="D221" i="25"/>
  <c r="D79" i="26"/>
  <c r="E79" i="26" s="1"/>
  <c r="E155" i="22"/>
  <c r="E168" i="24"/>
  <c r="D222" i="25"/>
  <c r="D80" i="26"/>
  <c r="E80" i="26" s="1"/>
  <c r="E156" i="22"/>
  <c r="E169" i="24"/>
  <c r="D223" i="25"/>
  <c r="D81" i="26"/>
  <c r="E81" i="26" s="1"/>
  <c r="E157" i="22"/>
  <c r="E170" i="24"/>
  <c r="D224" i="25"/>
  <c r="D82" i="26"/>
  <c r="E82" i="26" s="1"/>
  <c r="E158" i="22"/>
  <c r="E171" i="24"/>
  <c r="D225" i="25"/>
  <c r="D83" i="26"/>
  <c r="E83" i="26" s="1"/>
  <c r="E159" i="22"/>
  <c r="E172" i="24"/>
  <c r="D226" i="25"/>
  <c r="D84" i="26"/>
  <c r="E84" i="26" s="1"/>
  <c r="K190" i="25"/>
  <c r="U72" i="23" s="1"/>
  <c r="U73" i="23" s="1"/>
  <c r="E146" i="22"/>
  <c r="E159" i="24"/>
  <c r="D213" i="25"/>
  <c r="D71" i="26"/>
  <c r="E71" i="26"/>
  <c r="E147" i="22"/>
  <c r="E160" i="24"/>
  <c r="D214" i="25"/>
  <c r="D72" i="26"/>
  <c r="E72" i="26" s="1"/>
  <c r="E148" i="22"/>
  <c r="E161" i="24"/>
  <c r="D215" i="25"/>
  <c r="D73" i="26"/>
  <c r="E73" i="26" s="1"/>
  <c r="E149" i="22"/>
  <c r="E162" i="24"/>
  <c r="D216" i="25"/>
  <c r="D74" i="26"/>
  <c r="E74" i="26" s="1"/>
  <c r="E150" i="22"/>
  <c r="E163" i="24"/>
  <c r="D217" i="25"/>
  <c r="D75" i="26"/>
  <c r="E75" i="26" s="1"/>
  <c r="K81" i="24"/>
  <c r="K82" i="24"/>
  <c r="K83" i="24"/>
  <c r="K84" i="24"/>
  <c r="E151" i="22"/>
  <c r="E164" i="24"/>
  <c r="D218" i="25"/>
  <c r="E218" i="25"/>
  <c r="D76" i="26"/>
  <c r="E76" i="26" s="1"/>
  <c r="K95" i="24"/>
  <c r="E184" i="24" s="1"/>
  <c r="K96" i="24"/>
  <c r="K97" i="24"/>
  <c r="K98" i="24"/>
  <c r="E152" i="22"/>
  <c r="E165" i="24"/>
  <c r="D219" i="25"/>
  <c r="D77" i="26"/>
  <c r="E77" i="26" s="1"/>
  <c r="K109" i="24"/>
  <c r="K110" i="24"/>
  <c r="K111" i="24"/>
  <c r="K112" i="24"/>
  <c r="E153" i="22"/>
  <c r="E166" i="24"/>
  <c r="D220" i="25"/>
  <c r="D78" i="26"/>
  <c r="E78" i="26" s="1"/>
  <c r="K123" i="24"/>
  <c r="E186" i="24" s="1"/>
  <c r="K124" i="24"/>
  <c r="K125" i="24"/>
  <c r="K126" i="24"/>
  <c r="K135" i="24"/>
  <c r="E139" i="22"/>
  <c r="E152" i="24"/>
  <c r="D206" i="25"/>
  <c r="D64" i="26"/>
  <c r="E64" i="26" s="1"/>
  <c r="E140" i="22"/>
  <c r="E153" i="24"/>
  <c r="D207" i="25"/>
  <c r="D65" i="26"/>
  <c r="E65" i="26" s="1"/>
  <c r="E141" i="22"/>
  <c r="E154" i="24"/>
  <c r="D208" i="25"/>
  <c r="D66" i="26"/>
  <c r="E66" i="26" s="1"/>
  <c r="E142" i="22"/>
  <c r="E155" i="24"/>
  <c r="D209" i="25"/>
  <c r="D67" i="26"/>
  <c r="E67" i="26" s="1"/>
  <c r="K67" i="22"/>
  <c r="K68" i="22"/>
  <c r="K69" i="22"/>
  <c r="E143" i="22"/>
  <c r="E156" i="24"/>
  <c r="D210" i="25"/>
  <c r="E210" i="25"/>
  <c r="D68" i="26"/>
  <c r="E68" i="26" s="1"/>
  <c r="K81" i="22"/>
  <c r="K82" i="22"/>
  <c r="K83" i="22"/>
  <c r="K94" i="22"/>
  <c r="K95" i="22"/>
  <c r="K96" i="22"/>
  <c r="K97" i="22"/>
  <c r="E144" i="22"/>
  <c r="E157" i="24"/>
  <c r="D211" i="25"/>
  <c r="D69" i="26"/>
  <c r="E69" i="26" s="1"/>
  <c r="E145" i="22"/>
  <c r="E158" i="24"/>
  <c r="D212" i="25"/>
  <c r="D70" i="26"/>
  <c r="E70" i="26" s="1"/>
  <c r="K109" i="22"/>
  <c r="K110" i="22"/>
  <c r="K111" i="22"/>
  <c r="K120" i="22"/>
  <c r="U30" i="23" s="1"/>
  <c r="K121" i="22"/>
  <c r="U31" i="23"/>
  <c r="F22" i="16"/>
  <c r="C16" i="17" s="1"/>
  <c r="M23" i="26"/>
  <c r="P23" i="26" s="1"/>
  <c r="M24" i="26"/>
  <c r="P24" i="26" s="1"/>
  <c r="M25" i="26"/>
  <c r="P25" i="26" s="1"/>
  <c r="M22" i="26"/>
  <c r="P22" i="26" s="1"/>
  <c r="M51" i="22"/>
  <c r="P51" i="22" s="1"/>
  <c r="M52" i="22"/>
  <c r="P52" i="22" s="1"/>
  <c r="M53" i="22"/>
  <c r="P53" i="22" s="1"/>
  <c r="M37" i="22"/>
  <c r="P37" i="22" s="1"/>
  <c r="M38" i="22"/>
  <c r="M39" i="22"/>
  <c r="P39" i="22" s="1"/>
  <c r="M23" i="22"/>
  <c r="P23" i="22" s="1"/>
  <c r="M24" i="22"/>
  <c r="P24" i="22" s="1"/>
  <c r="M25" i="22"/>
  <c r="P25" i="22" s="1"/>
  <c r="M65" i="24"/>
  <c r="P65" i="24" s="1"/>
  <c r="M66" i="24"/>
  <c r="P66" i="24" s="1"/>
  <c r="M67" i="24"/>
  <c r="P67" i="24" s="1"/>
  <c r="M51" i="24"/>
  <c r="P51" i="24" s="1"/>
  <c r="M52" i="24"/>
  <c r="M53" i="24"/>
  <c r="P53" i="24" s="1"/>
  <c r="M37" i="24"/>
  <c r="P37" i="24" s="1"/>
  <c r="M38" i="24"/>
  <c r="P38" i="24" s="1"/>
  <c r="M39" i="24"/>
  <c r="P39" i="24" s="1"/>
  <c r="M23" i="24"/>
  <c r="P23" i="24" s="1"/>
  <c r="M24" i="24"/>
  <c r="P24" i="24" s="1"/>
  <c r="M25" i="24"/>
  <c r="P25" i="24" s="1"/>
  <c r="M93" i="25"/>
  <c r="P93" i="25" s="1"/>
  <c r="M94" i="25"/>
  <c r="P94" i="25" s="1"/>
  <c r="M95" i="25"/>
  <c r="P95" i="25" s="1"/>
  <c r="M79" i="25"/>
  <c r="P79" i="25" s="1"/>
  <c r="M80" i="25"/>
  <c r="P80" i="25"/>
  <c r="M81" i="25"/>
  <c r="P81" i="25" s="1"/>
  <c r="M65" i="25"/>
  <c r="P65" i="25" s="1"/>
  <c r="M66" i="25"/>
  <c r="P66" i="25" s="1"/>
  <c r="M67" i="25"/>
  <c r="P67" i="25" s="1"/>
  <c r="M51" i="25"/>
  <c r="M52" i="25"/>
  <c r="P52" i="25" s="1"/>
  <c r="M53" i="25"/>
  <c r="P53" i="25" s="1"/>
  <c r="M37" i="25"/>
  <c r="P37" i="25" s="1"/>
  <c r="M38" i="25"/>
  <c r="P38" i="25" s="1"/>
  <c r="M39" i="25"/>
  <c r="P39" i="25" s="1"/>
  <c r="M23" i="25"/>
  <c r="P23" i="25" s="1"/>
  <c r="M24" i="25"/>
  <c r="P24" i="25" s="1"/>
  <c r="M25" i="25"/>
  <c r="P25" i="25" s="1"/>
  <c r="D178" i="24"/>
  <c r="D171" i="24"/>
  <c r="D158" i="22"/>
  <c r="D167" i="24"/>
  <c r="D154" i="22"/>
  <c r="D172" i="24"/>
  <c r="D159" i="22"/>
  <c r="D159" i="24"/>
  <c r="D146" i="22"/>
  <c r="D160" i="24"/>
  <c r="D147" i="22"/>
  <c r="D161" i="24"/>
  <c r="D148" i="22"/>
  <c r="D162" i="24"/>
  <c r="D149" i="22"/>
  <c r="D152" i="24"/>
  <c r="D139" i="22"/>
  <c r="D153" i="24"/>
  <c r="D140" i="22"/>
  <c r="P38" i="22"/>
  <c r="D154" i="24"/>
  <c r="D141" i="22"/>
  <c r="D170" i="24"/>
  <c r="D157" i="22"/>
  <c r="D169" i="24"/>
  <c r="D156" i="22"/>
  <c r="P51" i="25"/>
  <c r="D168" i="24"/>
  <c r="D155" i="22"/>
  <c r="D179" i="24"/>
  <c r="D166" i="22"/>
  <c r="D180" i="24"/>
  <c r="D167" i="22"/>
  <c r="D181" i="24"/>
  <c r="D168" i="22"/>
  <c r="D182" i="24"/>
  <c r="D169" i="22"/>
  <c r="D183" i="24"/>
  <c r="D170" i="22"/>
  <c r="D184" i="24"/>
  <c r="D171" i="22"/>
  <c r="D185" i="24"/>
  <c r="D172" i="22"/>
  <c r="D186" i="24"/>
  <c r="D173" i="22"/>
  <c r="D173" i="24"/>
  <c r="D160" i="22"/>
  <c r="D174" i="24"/>
  <c r="D161" i="22"/>
  <c r="D175" i="24"/>
  <c r="D162" i="22"/>
  <c r="D176" i="24"/>
  <c r="D163" i="22"/>
  <c r="D177" i="24"/>
  <c r="D164" i="22"/>
  <c r="D163" i="24"/>
  <c r="D150" i="22"/>
  <c r="D164" i="24"/>
  <c r="D151" i="22"/>
  <c r="D165" i="24"/>
  <c r="D152" i="22"/>
  <c r="D166" i="24"/>
  <c r="D153" i="22"/>
  <c r="D155" i="24"/>
  <c r="D142" i="22"/>
  <c r="D156" i="24"/>
  <c r="D143" i="22"/>
  <c r="D157" i="24"/>
  <c r="D144" i="22"/>
  <c r="D158" i="24"/>
  <c r="D145" i="22"/>
  <c r="S92" i="23"/>
  <c r="S93" i="23" s="1"/>
  <c r="S30" i="23"/>
  <c r="K111" i="25"/>
  <c r="K112" i="25"/>
  <c r="E236" i="25"/>
  <c r="K113" i="25"/>
  <c r="K114" i="25"/>
  <c r="S86" i="23"/>
  <c r="D73" i="5"/>
  <c r="E71" i="5" s="1"/>
  <c r="E65" i="5"/>
  <c r="F65" i="5" s="1"/>
  <c r="F66" i="5"/>
  <c r="F68" i="5"/>
  <c r="F69" i="5"/>
  <c r="F70" i="5"/>
  <c r="F71" i="5"/>
  <c r="D49" i="5"/>
  <c r="E47" i="5" s="1"/>
  <c r="F42" i="5"/>
  <c r="F44" i="5"/>
  <c r="F45" i="5"/>
  <c r="F46" i="5"/>
  <c r="F47" i="5"/>
  <c r="I41" i="5"/>
  <c r="G41" i="5"/>
  <c r="I65" i="5"/>
  <c r="G65" i="5"/>
  <c r="I17" i="5"/>
  <c r="G17" i="5"/>
  <c r="K66" i="22"/>
  <c r="D72" i="23"/>
  <c r="D79" i="11" s="1"/>
  <c r="D50" i="23"/>
  <c r="D57" i="11" s="1"/>
  <c r="K108" i="25"/>
  <c r="I16" i="5"/>
  <c r="I18" i="5"/>
  <c r="I19" i="5"/>
  <c r="I20" i="5"/>
  <c r="I21" i="5"/>
  <c r="I22" i="5"/>
  <c r="I23" i="5"/>
  <c r="I40" i="5"/>
  <c r="I42" i="5"/>
  <c r="I43" i="5"/>
  <c r="I44" i="5"/>
  <c r="I45" i="5"/>
  <c r="I46" i="5"/>
  <c r="I47" i="5"/>
  <c r="I64" i="5"/>
  <c r="I66" i="5"/>
  <c r="I67" i="5"/>
  <c r="I68" i="5"/>
  <c r="I69" i="5"/>
  <c r="I70" i="5"/>
  <c r="I71" i="5"/>
  <c r="L17" i="22"/>
  <c r="L31" i="22"/>
  <c r="L45" i="22"/>
  <c r="L17" i="24"/>
  <c r="L31" i="24"/>
  <c r="L45" i="24"/>
  <c r="L59" i="24"/>
  <c r="L17" i="25"/>
  <c r="L45" i="25"/>
  <c r="L59" i="25"/>
  <c r="L73" i="25"/>
  <c r="L87" i="25"/>
  <c r="G44" i="26"/>
  <c r="C31" i="17"/>
  <c r="C21" i="4"/>
  <c r="C13" i="4" s="1"/>
  <c r="F22" i="5"/>
  <c r="F23" i="5"/>
  <c r="E35" i="14"/>
  <c r="O47" i="3" s="1"/>
  <c r="F35" i="14"/>
  <c r="Q47" i="3" s="1"/>
  <c r="C26" i="15"/>
  <c r="U55" i="3" s="1"/>
  <c r="B15" i="23"/>
  <c r="B22" i="11" s="1"/>
  <c r="C16" i="23"/>
  <c r="C23" i="11" s="1"/>
  <c r="C42" i="11" s="1"/>
  <c r="C61" i="11" s="1"/>
  <c r="D17" i="23"/>
  <c r="D24" i="11" s="1"/>
  <c r="D18" i="23"/>
  <c r="D25" i="11" s="1"/>
  <c r="D19" i="23"/>
  <c r="D26" i="11" s="1"/>
  <c r="C22" i="23"/>
  <c r="D23" i="23"/>
  <c r="D30" i="11" s="1"/>
  <c r="D24" i="23"/>
  <c r="D31" i="11" s="1"/>
  <c r="D25" i="23"/>
  <c r="D32" i="11"/>
  <c r="D26" i="23"/>
  <c r="D33" i="11" s="1"/>
  <c r="C29" i="23"/>
  <c r="C49" i="23" s="1"/>
  <c r="C71" i="23" s="1"/>
  <c r="C78" i="11" s="1"/>
  <c r="D30" i="23"/>
  <c r="D37" i="11" s="1"/>
  <c r="D31" i="23"/>
  <c r="D38" i="11"/>
  <c r="B34" i="23"/>
  <c r="B41" i="11" s="1"/>
  <c r="D36" i="23"/>
  <c r="D43" i="11"/>
  <c r="D37" i="23"/>
  <c r="D44" i="11" s="1"/>
  <c r="D38" i="23"/>
  <c r="D45" i="11" s="1"/>
  <c r="D39" i="23"/>
  <c r="D46" i="11" s="1"/>
  <c r="D43" i="23"/>
  <c r="D50" i="11" s="1"/>
  <c r="D44" i="23"/>
  <c r="D51" i="11" s="1"/>
  <c r="D45" i="23"/>
  <c r="D52" i="11" s="1"/>
  <c r="D46" i="23"/>
  <c r="D53" i="11" s="1"/>
  <c r="B53" i="23"/>
  <c r="B60" i="11" s="1"/>
  <c r="D55" i="23"/>
  <c r="D62" i="11" s="1"/>
  <c r="D56" i="23"/>
  <c r="D63" i="11" s="1"/>
  <c r="D57" i="23"/>
  <c r="D64" i="11" s="1"/>
  <c r="D58" i="23"/>
  <c r="D65" i="11" s="1"/>
  <c r="D59" i="23"/>
  <c r="D66" i="11" s="1"/>
  <c r="D60" i="23"/>
  <c r="D67" i="11" s="1"/>
  <c r="D64" i="23"/>
  <c r="D71" i="11" s="1"/>
  <c r="D65" i="23"/>
  <c r="D72" i="11" s="1"/>
  <c r="D66" i="23"/>
  <c r="D73" i="11" s="1"/>
  <c r="D67" i="23"/>
  <c r="D74" i="11" s="1"/>
  <c r="D68" i="23"/>
  <c r="D75" i="11" s="1"/>
  <c r="B75" i="23"/>
  <c r="B82" i="11" s="1"/>
  <c r="C76" i="23"/>
  <c r="C83" i="11" s="1"/>
  <c r="D77" i="23"/>
  <c r="D84" i="11"/>
  <c r="B87" i="11"/>
  <c r="C80" i="23"/>
  <c r="C88" i="11" s="1"/>
  <c r="D81" i="23"/>
  <c r="D89" i="11" s="1"/>
  <c r="D82" i="23"/>
  <c r="D90" i="11" s="1"/>
  <c r="D83" i="23"/>
  <c r="D91" i="11" s="1"/>
  <c r="D84" i="23"/>
  <c r="D92" i="11" s="1"/>
  <c r="D85" i="23"/>
  <c r="D93" i="11" s="1"/>
  <c r="D86" i="23"/>
  <c r="D94" i="11"/>
  <c r="D87" i="23"/>
  <c r="D95" i="11" s="1"/>
  <c r="D88" i="23"/>
  <c r="D96" i="11"/>
  <c r="C91" i="23"/>
  <c r="C99" i="11" s="1"/>
  <c r="D92" i="23"/>
  <c r="D100" i="11" s="1"/>
  <c r="L17" i="26"/>
  <c r="H27" i="26"/>
  <c r="I27" i="26"/>
  <c r="J27" i="26"/>
  <c r="K27" i="26"/>
  <c r="L27" i="26"/>
  <c r="N27" i="26"/>
  <c r="O27" i="26"/>
  <c r="H44" i="26"/>
  <c r="I44" i="26"/>
  <c r="J44" i="26"/>
  <c r="H53" i="26"/>
  <c r="I53" i="26"/>
  <c r="J53" i="26"/>
  <c r="E90" i="26"/>
  <c r="M22" i="25"/>
  <c r="P22" i="25" s="1"/>
  <c r="H27" i="25"/>
  <c r="I27" i="25"/>
  <c r="J27" i="25"/>
  <c r="K27" i="25"/>
  <c r="L27" i="25"/>
  <c r="N27" i="25"/>
  <c r="O27" i="25"/>
  <c r="M36" i="25"/>
  <c r="H41" i="25"/>
  <c r="I41" i="25"/>
  <c r="J41" i="25"/>
  <c r="K41" i="25"/>
  <c r="L41" i="25"/>
  <c r="N41" i="25"/>
  <c r="O41" i="25"/>
  <c r="M50" i="25"/>
  <c r="H55" i="25"/>
  <c r="I55" i="25"/>
  <c r="J55" i="25"/>
  <c r="K55" i="25"/>
  <c r="L55" i="25"/>
  <c r="N55" i="25"/>
  <c r="O55" i="25"/>
  <c r="M64" i="25"/>
  <c r="H69" i="25"/>
  <c r="I69" i="25"/>
  <c r="J69" i="25"/>
  <c r="K69" i="25"/>
  <c r="L69" i="25"/>
  <c r="N69" i="25"/>
  <c r="O69" i="25"/>
  <c r="M78" i="25"/>
  <c r="H83" i="25"/>
  <c r="I83" i="25"/>
  <c r="J83" i="25"/>
  <c r="K83" i="25"/>
  <c r="L83" i="25"/>
  <c r="N83" i="25"/>
  <c r="O83" i="25"/>
  <c r="M92" i="25"/>
  <c r="H97" i="25"/>
  <c r="I97" i="25"/>
  <c r="J97" i="25"/>
  <c r="K97" i="25"/>
  <c r="L97" i="25"/>
  <c r="N97" i="25"/>
  <c r="O97" i="25"/>
  <c r="H117" i="25"/>
  <c r="I117" i="25"/>
  <c r="J117" i="25"/>
  <c r="H131" i="25"/>
  <c r="I131" i="25"/>
  <c r="J131" i="25"/>
  <c r="H150" i="25"/>
  <c r="I150" i="25"/>
  <c r="J150" i="25"/>
  <c r="H164" i="25"/>
  <c r="I164" i="25"/>
  <c r="J164" i="25"/>
  <c r="H183" i="25"/>
  <c r="I183" i="25"/>
  <c r="J183" i="25"/>
  <c r="G192" i="25"/>
  <c r="H192" i="25"/>
  <c r="I192" i="25"/>
  <c r="J192" i="25"/>
  <c r="M22" i="24"/>
  <c r="P22" i="24" s="1"/>
  <c r="H27" i="24"/>
  <c r="I27" i="24"/>
  <c r="J27" i="24"/>
  <c r="K27" i="24"/>
  <c r="L27" i="24"/>
  <c r="N27" i="24"/>
  <c r="O27" i="24"/>
  <c r="M36" i="24"/>
  <c r="H41" i="24"/>
  <c r="I41" i="24"/>
  <c r="J41" i="24"/>
  <c r="K41" i="24"/>
  <c r="L41" i="24"/>
  <c r="N41" i="24"/>
  <c r="O41" i="24"/>
  <c r="M50" i="24"/>
  <c r="P50" i="24" s="1"/>
  <c r="H55" i="24"/>
  <c r="I55" i="24"/>
  <c r="J55" i="24"/>
  <c r="K55" i="24"/>
  <c r="L55" i="24"/>
  <c r="N55" i="24"/>
  <c r="O55" i="24"/>
  <c r="M64" i="24"/>
  <c r="H69" i="24"/>
  <c r="I69" i="24"/>
  <c r="J69" i="24"/>
  <c r="K69" i="24"/>
  <c r="L69" i="24"/>
  <c r="N69" i="24"/>
  <c r="O69" i="24"/>
  <c r="H86" i="24"/>
  <c r="I86" i="24"/>
  <c r="J86" i="24"/>
  <c r="H100" i="24"/>
  <c r="I100" i="24"/>
  <c r="J100" i="24"/>
  <c r="H114" i="24"/>
  <c r="I114" i="24"/>
  <c r="J114" i="24"/>
  <c r="H128" i="24"/>
  <c r="I128" i="24"/>
  <c r="J128" i="24"/>
  <c r="G137" i="24"/>
  <c r="H137" i="24"/>
  <c r="I137" i="24"/>
  <c r="J137" i="24"/>
  <c r="M22" i="22"/>
  <c r="P22" i="22" s="1"/>
  <c r="D165" i="22" s="1"/>
  <c r="H27" i="22"/>
  <c r="I27" i="22"/>
  <c r="J27" i="22"/>
  <c r="K27" i="22"/>
  <c r="L27" i="22"/>
  <c r="N27" i="22"/>
  <c r="O27" i="22"/>
  <c r="M36" i="22"/>
  <c r="P36" i="22" s="1"/>
  <c r="H41" i="22"/>
  <c r="I41" i="22"/>
  <c r="J41" i="22"/>
  <c r="K41" i="22"/>
  <c r="L41" i="22"/>
  <c r="N41" i="22"/>
  <c r="O41" i="22"/>
  <c r="M50" i="22"/>
  <c r="P50" i="22" s="1"/>
  <c r="H55" i="22"/>
  <c r="I55" i="22"/>
  <c r="J55" i="22"/>
  <c r="K55" i="22"/>
  <c r="L55" i="22"/>
  <c r="N55" i="22"/>
  <c r="O55" i="22"/>
  <c r="H71" i="22"/>
  <c r="I71" i="22"/>
  <c r="J71" i="22"/>
  <c r="H85" i="22"/>
  <c r="I85" i="22"/>
  <c r="J85" i="22"/>
  <c r="H99" i="22"/>
  <c r="I99" i="22"/>
  <c r="J99" i="22"/>
  <c r="H113" i="22"/>
  <c r="I113" i="22"/>
  <c r="J113" i="22"/>
  <c r="G123" i="22"/>
  <c r="H123" i="22"/>
  <c r="I123" i="22"/>
  <c r="J123" i="22"/>
  <c r="G16" i="5"/>
  <c r="G18" i="5"/>
  <c r="G19" i="5"/>
  <c r="G20" i="5"/>
  <c r="G21" i="5"/>
  <c r="G22" i="5"/>
  <c r="G23" i="5"/>
  <c r="G40" i="5"/>
  <c r="G42" i="5"/>
  <c r="G43" i="5"/>
  <c r="G44" i="5"/>
  <c r="G45" i="5"/>
  <c r="G46" i="5"/>
  <c r="G47" i="5"/>
  <c r="G64" i="5"/>
  <c r="G66" i="5"/>
  <c r="G67" i="5"/>
  <c r="G68" i="5"/>
  <c r="G69" i="5"/>
  <c r="G70" i="5"/>
  <c r="G71" i="5"/>
  <c r="C7" i="4"/>
  <c r="C8" i="4"/>
  <c r="D12" i="3"/>
  <c r="D13" i="3"/>
  <c r="E160" i="22"/>
  <c r="G53" i="26"/>
  <c r="O51" i="3"/>
  <c r="E66" i="5" l="1"/>
  <c r="E70" i="5"/>
  <c r="E69" i="5"/>
  <c r="E64" i="5"/>
  <c r="F64" i="5" s="1"/>
  <c r="E68" i="5"/>
  <c r="E44" i="5"/>
  <c r="E46" i="5"/>
  <c r="E43" i="5"/>
  <c r="F43" i="5" s="1"/>
  <c r="E41" i="5"/>
  <c r="F41" i="5" s="1"/>
  <c r="E16" i="5"/>
  <c r="F16" i="5" s="1"/>
  <c r="E22" i="5"/>
  <c r="E21" i="5"/>
  <c r="E20" i="5"/>
  <c r="E17" i="5"/>
  <c r="F17" i="5" s="1"/>
  <c r="U32" i="23"/>
  <c r="K123" i="22"/>
  <c r="F218" i="25"/>
  <c r="C35" i="23"/>
  <c r="C54" i="23" s="1"/>
  <c r="F175" i="24"/>
  <c r="F232" i="25"/>
  <c r="F231" i="25"/>
  <c r="M27" i="25"/>
  <c r="F234" i="25"/>
  <c r="P27" i="25"/>
  <c r="U55" i="23" s="1"/>
  <c r="F156" i="22"/>
  <c r="F160" i="22"/>
  <c r="C36" i="11"/>
  <c r="C56" i="11" s="1"/>
  <c r="E18" i="5"/>
  <c r="F154" i="24"/>
  <c r="M27" i="22"/>
  <c r="M27" i="26"/>
  <c r="F159" i="24"/>
  <c r="K192" i="25"/>
  <c r="F162" i="24"/>
  <c r="K71" i="22"/>
  <c r="U23" i="23" s="1"/>
  <c r="F221" i="25"/>
  <c r="F220" i="25"/>
  <c r="F216" i="25"/>
  <c r="F185" i="24"/>
  <c r="F169" i="24"/>
  <c r="D20" i="4"/>
  <c r="E18" i="14" s="1"/>
  <c r="C15" i="4"/>
  <c r="D18" i="14" s="1"/>
  <c r="U53" i="3"/>
  <c r="AA39" i="11"/>
  <c r="P55" i="22"/>
  <c r="U19" i="23" s="1"/>
  <c r="C42" i="23"/>
  <c r="C63" i="23" s="1"/>
  <c r="C70" i="11" s="1"/>
  <c r="C29" i="11"/>
  <c r="C49" i="11" s="1"/>
  <c r="P52" i="24"/>
  <c r="P55" i="24" s="1"/>
  <c r="U38" i="23" s="1"/>
  <c r="M55" i="24"/>
  <c r="M55" i="22"/>
  <c r="U50" i="23"/>
  <c r="K137" i="24"/>
  <c r="F163" i="24"/>
  <c r="F167" i="24"/>
  <c r="M27" i="24"/>
  <c r="P27" i="24"/>
  <c r="U36" i="23" s="1"/>
  <c r="D241" i="25"/>
  <c r="P41" i="22"/>
  <c r="U18" i="23" s="1"/>
  <c r="P64" i="24"/>
  <c r="P69" i="24" s="1"/>
  <c r="U39" i="23" s="1"/>
  <c r="M69" i="24"/>
  <c r="D174" i="22"/>
  <c r="F236" i="25"/>
  <c r="K99" i="22"/>
  <c r="U25" i="23" s="1"/>
  <c r="F229" i="25"/>
  <c r="F207" i="25"/>
  <c r="F209" i="25"/>
  <c r="P27" i="22"/>
  <c r="U17" i="23" s="1"/>
  <c r="M41" i="22"/>
  <c r="F183" i="24"/>
  <c r="F179" i="24"/>
  <c r="F153" i="24"/>
  <c r="F152" i="24"/>
  <c r="F174" i="24"/>
  <c r="F227" i="25"/>
  <c r="F225" i="25"/>
  <c r="F223" i="25"/>
  <c r="Y92" i="23"/>
  <c r="K100" i="11" s="1"/>
  <c r="K53" i="26"/>
  <c r="P27" i="26"/>
  <c r="U77" i="23" s="1"/>
  <c r="U78" i="23" s="1"/>
  <c r="F166" i="24"/>
  <c r="F165" i="24"/>
  <c r="F230" i="25"/>
  <c r="F161" i="22"/>
  <c r="F219" i="25"/>
  <c r="F237" i="25"/>
  <c r="F233" i="25"/>
  <c r="F214" i="25"/>
  <c r="F222" i="25"/>
  <c r="F212" i="25"/>
  <c r="S39" i="11"/>
  <c r="F157" i="22"/>
  <c r="M40" i="23"/>
  <c r="E67" i="5"/>
  <c r="E45" i="5"/>
  <c r="E19" i="5"/>
  <c r="F19" i="5" s="1"/>
  <c r="K131" i="25"/>
  <c r="U65" i="23" s="1"/>
  <c r="E239" i="25"/>
  <c r="F239" i="25" s="1"/>
  <c r="K86" i="24"/>
  <c r="U43" i="23" s="1"/>
  <c r="E176" i="24"/>
  <c r="F176" i="24" s="1"/>
  <c r="K100" i="24"/>
  <c r="U44" i="23" s="1"/>
  <c r="F168" i="24"/>
  <c r="F163" i="22"/>
  <c r="F166" i="22"/>
  <c r="F153" i="22"/>
  <c r="F152" i="22"/>
  <c r="F159" i="22"/>
  <c r="F158" i="22"/>
  <c r="F162" i="22"/>
  <c r="F167" i="22"/>
  <c r="F150" i="22"/>
  <c r="F148" i="22"/>
  <c r="F147" i="22"/>
  <c r="F155" i="22"/>
  <c r="K113" i="22"/>
  <c r="U26" i="23" s="1"/>
  <c r="E173" i="22"/>
  <c r="F173" i="22" s="1"/>
  <c r="Q39" i="11"/>
  <c r="O39" i="11"/>
  <c r="AC39" i="11"/>
  <c r="Y31" i="23"/>
  <c r="K38" i="11" s="1"/>
  <c r="U38" i="11" s="1"/>
  <c r="S60" i="23"/>
  <c r="C28" i="17"/>
  <c r="F173" i="24"/>
  <c r="F181" i="24"/>
  <c r="F161" i="24"/>
  <c r="F160" i="24"/>
  <c r="F177" i="24"/>
  <c r="F178" i="24"/>
  <c r="K128" i="24"/>
  <c r="U46" i="23" s="1"/>
  <c r="F182" i="24"/>
  <c r="F172" i="24"/>
  <c r="F164" i="24"/>
  <c r="F158" i="24"/>
  <c r="F171" i="24"/>
  <c r="F184" i="24"/>
  <c r="F180" i="24"/>
  <c r="F157" i="24"/>
  <c r="F155" i="24"/>
  <c r="S27" i="23"/>
  <c r="E99" i="26"/>
  <c r="D99" i="26"/>
  <c r="E240" i="25"/>
  <c r="F240" i="25" s="1"/>
  <c r="K117" i="25"/>
  <c r="U64" i="23" s="1"/>
  <c r="S59" i="23"/>
  <c r="S36" i="23"/>
  <c r="S18" i="23"/>
  <c r="I49" i="5"/>
  <c r="E35" i="12" s="1"/>
  <c r="E42" i="5"/>
  <c r="S89" i="23"/>
  <c r="B28" i="17" s="1"/>
  <c r="S69" i="23"/>
  <c r="F206" i="25"/>
  <c r="S47" i="23"/>
  <c r="S58" i="23"/>
  <c r="S57" i="23"/>
  <c r="S39" i="23"/>
  <c r="K40" i="23"/>
  <c r="O40" i="23"/>
  <c r="S19" i="23"/>
  <c r="K20" i="23"/>
  <c r="M20" i="23"/>
  <c r="O20" i="23"/>
  <c r="F213" i="25"/>
  <c r="K183" i="25"/>
  <c r="U68" i="23" s="1"/>
  <c r="F217" i="25"/>
  <c r="K150" i="25"/>
  <c r="U66" i="23" s="1"/>
  <c r="E235" i="25"/>
  <c r="F235" i="25" s="1"/>
  <c r="F208" i="25"/>
  <c r="F211" i="25"/>
  <c r="F210" i="25"/>
  <c r="F215" i="25"/>
  <c r="F226" i="25"/>
  <c r="F228" i="25"/>
  <c r="M61" i="23"/>
  <c r="K61" i="23"/>
  <c r="O61" i="23"/>
  <c r="S38" i="23"/>
  <c r="W39" i="11"/>
  <c r="F142" i="22"/>
  <c r="Y27" i="11"/>
  <c r="Q76" i="11"/>
  <c r="F169" i="22"/>
  <c r="F143" i="22"/>
  <c r="U54" i="11"/>
  <c r="W27" i="11"/>
  <c r="F151" i="22"/>
  <c r="O47" i="11"/>
  <c r="AA54" i="11"/>
  <c r="F144" i="22"/>
  <c r="F141" i="22"/>
  <c r="F146" i="22"/>
  <c r="S76" i="11"/>
  <c r="S97" i="11"/>
  <c r="Q34" i="11"/>
  <c r="O76" i="11"/>
  <c r="F139" i="22"/>
  <c r="F154" i="22"/>
  <c r="Y97" i="11"/>
  <c r="S27" i="11"/>
  <c r="F140" i="22"/>
  <c r="Y47" i="11"/>
  <c r="Q97" i="11"/>
  <c r="Q47" i="11"/>
  <c r="W76" i="11"/>
  <c r="F164" i="22"/>
  <c r="F172" i="22"/>
  <c r="F170" i="22"/>
  <c r="F168" i="22"/>
  <c r="F149" i="22"/>
  <c r="AA47" i="11"/>
  <c r="AA97" i="11"/>
  <c r="Y34" i="11"/>
  <c r="U76" i="11"/>
  <c r="AA34" i="11"/>
  <c r="U68" i="11"/>
  <c r="AC68" i="11"/>
  <c r="S47" i="11"/>
  <c r="S54" i="11"/>
  <c r="O34" i="11"/>
  <c r="O97" i="11"/>
  <c r="W34" i="11"/>
  <c r="S34" i="11"/>
  <c r="Q20" i="23"/>
  <c r="AC27" i="11"/>
  <c r="C19" i="17"/>
  <c r="AA27" i="11"/>
  <c r="S17" i="23"/>
  <c r="I25" i="5"/>
  <c r="E20" i="12" s="1"/>
  <c r="P78" i="25"/>
  <c r="P83" i="25" s="1"/>
  <c r="U59" i="23" s="1"/>
  <c r="M83" i="25"/>
  <c r="F165" i="22"/>
  <c r="E40" i="5"/>
  <c r="P92" i="25"/>
  <c r="P97" i="25" s="1"/>
  <c r="U60" i="23" s="1"/>
  <c r="M97" i="25"/>
  <c r="P36" i="25"/>
  <c r="P41" i="25" s="1"/>
  <c r="U56" i="23" s="1"/>
  <c r="M41" i="25"/>
  <c r="C25" i="17"/>
  <c r="C22" i="17"/>
  <c r="I73" i="5"/>
  <c r="E49" i="12" s="1"/>
  <c r="P64" i="25"/>
  <c r="P69" i="25" s="1"/>
  <c r="U58" i="23" s="1"/>
  <c r="M69" i="25"/>
  <c r="D19" i="4"/>
  <c r="G18" i="14" s="1"/>
  <c r="D18" i="4"/>
  <c r="S37" i="23"/>
  <c r="Q40" i="23"/>
  <c r="P36" i="24"/>
  <c r="P41" i="24" s="1"/>
  <c r="U37" i="23" s="1"/>
  <c r="M41" i="24"/>
  <c r="P50" i="25"/>
  <c r="P55" i="25" s="1"/>
  <c r="U57" i="23" s="1"/>
  <c r="M55" i="25"/>
  <c r="Y30" i="23"/>
  <c r="S32" i="23"/>
  <c r="B31" i="17" s="1"/>
  <c r="D31" i="17" s="1"/>
  <c r="F156" i="24"/>
  <c r="D187" i="24"/>
  <c r="U86" i="23"/>
  <c r="K44" i="26"/>
  <c r="F145" i="22"/>
  <c r="F224" i="25"/>
  <c r="K164" i="25"/>
  <c r="U67" i="23" s="1"/>
  <c r="F238" i="25"/>
  <c r="Q61" i="23"/>
  <c r="Q54" i="11"/>
  <c r="O54" i="11"/>
  <c r="W68" i="11"/>
  <c r="W97" i="11"/>
  <c r="K114" i="24"/>
  <c r="U45" i="23" s="1"/>
  <c r="E171" i="22"/>
  <c r="E174" i="22" s="1"/>
  <c r="K85" i="22"/>
  <c r="U24" i="23" s="1"/>
  <c r="Y54" i="11"/>
  <c r="Y72" i="23"/>
  <c r="O27" i="11"/>
  <c r="U47" i="11"/>
  <c r="F186" i="24"/>
  <c r="F170" i="24"/>
  <c r="AC47" i="11"/>
  <c r="S77" i="23"/>
  <c r="Y39" i="11"/>
  <c r="S55" i="23"/>
  <c r="Q27" i="11"/>
  <c r="S56" i="23"/>
  <c r="U97" i="11"/>
  <c r="E73" i="5" l="1"/>
  <c r="F67" i="5"/>
  <c r="F73" i="5" s="1"/>
  <c r="D49" i="12" s="1"/>
  <c r="F49" i="12" s="1"/>
  <c r="F25" i="5"/>
  <c r="D20" i="12" s="1"/>
  <c r="F20" i="12" s="1"/>
  <c r="E25" i="5"/>
  <c r="W64" i="23"/>
  <c r="Y64" i="23" s="1"/>
  <c r="K71" i="11" s="1"/>
  <c r="U20" i="23"/>
  <c r="U57" i="3"/>
  <c r="N41" i="1"/>
  <c r="W57" i="23"/>
  <c r="Y57" i="23" s="1"/>
  <c r="K64" i="11" s="1"/>
  <c r="Q64" i="11" s="1"/>
  <c r="Q68" i="11" s="1"/>
  <c r="Q103" i="11" s="1"/>
  <c r="O110" i="11" s="1"/>
  <c r="O132" i="11" s="1"/>
  <c r="W46" i="23"/>
  <c r="W66" i="23"/>
  <c r="Y66" i="23" s="1"/>
  <c r="K73" i="11" s="1"/>
  <c r="Y73" i="11" s="1"/>
  <c r="U61" i="23"/>
  <c r="W39" i="23"/>
  <c r="Y39" i="23" s="1"/>
  <c r="K46" i="11" s="1"/>
  <c r="W46" i="11" s="1"/>
  <c r="W45" i="23"/>
  <c r="Y45" i="23" s="1"/>
  <c r="K52" i="11" s="1"/>
  <c r="W52" i="11" s="1"/>
  <c r="W85" i="23"/>
  <c r="Y85" i="23" s="1"/>
  <c r="K93" i="11" s="1"/>
  <c r="AC93" i="11" s="1"/>
  <c r="W67" i="23"/>
  <c r="Y67" i="23" s="1"/>
  <c r="K74" i="11" s="1"/>
  <c r="AA74" i="11" s="1"/>
  <c r="AA76" i="11" s="1"/>
  <c r="Y93" i="23"/>
  <c r="W18" i="23"/>
  <c r="Y18" i="23" s="1"/>
  <c r="K25" i="11" s="1"/>
  <c r="U25" i="11" s="1"/>
  <c r="W82" i="23"/>
  <c r="Y82" i="23" s="1"/>
  <c r="K90" i="11" s="1"/>
  <c r="AC90" i="11" s="1"/>
  <c r="W81" i="23"/>
  <c r="Y81" i="23" s="1"/>
  <c r="K89" i="11" s="1"/>
  <c r="AC89" i="11" s="1"/>
  <c r="Y50" i="23"/>
  <c r="U51" i="23"/>
  <c r="U40" i="23"/>
  <c r="W55" i="23"/>
  <c r="Y55" i="23" s="1"/>
  <c r="W65" i="23"/>
  <c r="Y65" i="23" s="1"/>
  <c r="K72" i="11" s="1"/>
  <c r="AC72" i="11" s="1"/>
  <c r="AC76" i="11" s="1"/>
  <c r="W43" i="23"/>
  <c r="Y43" i="23" s="1"/>
  <c r="W37" i="23"/>
  <c r="Y37" i="23" s="1"/>
  <c r="K44" i="11" s="1"/>
  <c r="W44" i="11" s="1"/>
  <c r="W56" i="23"/>
  <c r="Y56" i="23" s="1"/>
  <c r="K63" i="11" s="1"/>
  <c r="O63" i="11" s="1"/>
  <c r="O68" i="11" s="1"/>
  <c r="O103" i="11" s="1"/>
  <c r="O108" i="11" s="1"/>
  <c r="D28" i="17"/>
  <c r="W87" i="23"/>
  <c r="Y87" i="23" s="1"/>
  <c r="K95" i="11" s="1"/>
  <c r="AC95" i="11" s="1"/>
  <c r="W36" i="23"/>
  <c r="Y36" i="23" s="1"/>
  <c r="W84" i="23"/>
  <c r="Y84" i="23" s="1"/>
  <c r="K92" i="11" s="1"/>
  <c r="AC92" i="11" s="1"/>
  <c r="E187" i="24"/>
  <c r="W68" i="23"/>
  <c r="W60" i="23"/>
  <c r="Y60" i="23" s="1"/>
  <c r="K67" i="11" s="1"/>
  <c r="Y67" i="11" s="1"/>
  <c r="Y46" i="23"/>
  <c r="K53" i="11" s="1"/>
  <c r="W53" i="11" s="1"/>
  <c r="W38" i="23"/>
  <c r="Y38" i="23" s="1"/>
  <c r="K45" i="11" s="1"/>
  <c r="W45" i="11" s="1"/>
  <c r="W59" i="23"/>
  <c r="Y59" i="23" s="1"/>
  <c r="K66" i="11" s="1"/>
  <c r="AA66" i="11" s="1"/>
  <c r="AA68" i="11" s="1"/>
  <c r="S20" i="23"/>
  <c r="B19" i="17" s="1"/>
  <c r="D19" i="17" s="1"/>
  <c r="M95" i="23"/>
  <c r="W25" i="23"/>
  <c r="Y25" i="23" s="1"/>
  <c r="K32" i="11" s="1"/>
  <c r="U32" i="11" s="1"/>
  <c r="W17" i="23"/>
  <c r="Y17" i="23" s="1"/>
  <c r="K24" i="11" s="1"/>
  <c r="W77" i="23"/>
  <c r="W78" i="23" s="1"/>
  <c r="W44" i="23"/>
  <c r="Y44" i="23" s="1"/>
  <c r="K51" i="11" s="1"/>
  <c r="AC51" i="11" s="1"/>
  <c r="AC54" i="11" s="1"/>
  <c r="W23" i="23"/>
  <c r="Y23" i="23" s="1"/>
  <c r="K30" i="11" s="1"/>
  <c r="W19" i="23"/>
  <c r="Y19" i="23" s="1"/>
  <c r="K26" i="11" s="1"/>
  <c r="U26" i="11" s="1"/>
  <c r="S40" i="23"/>
  <c r="B22" i="17" s="1"/>
  <c r="D22" i="17" s="1"/>
  <c r="K95" i="23"/>
  <c r="O95" i="23"/>
  <c r="W83" i="23"/>
  <c r="Y83" i="23" s="1"/>
  <c r="K91" i="11" s="1"/>
  <c r="E241" i="25"/>
  <c r="W58" i="23"/>
  <c r="F241" i="25"/>
  <c r="W88" i="23"/>
  <c r="Y88" i="23" s="1"/>
  <c r="K96" i="11" s="1"/>
  <c r="AC96" i="11" s="1"/>
  <c r="S61" i="23"/>
  <c r="B25" i="17" s="1"/>
  <c r="D25" i="17" s="1"/>
  <c r="U27" i="23"/>
  <c r="F171" i="22"/>
  <c r="W86" i="23" s="1"/>
  <c r="F187" i="24"/>
  <c r="W24" i="23"/>
  <c r="U69" i="23"/>
  <c r="K101" i="11"/>
  <c r="AC100" i="11"/>
  <c r="AC101" i="11" s="1"/>
  <c r="W26" i="23"/>
  <c r="Y26" i="23" s="1"/>
  <c r="K33" i="11" s="1"/>
  <c r="U33" i="11" s="1"/>
  <c r="F18" i="14"/>
  <c r="D21" i="4"/>
  <c r="S78" i="23"/>
  <c r="K79" i="11"/>
  <c r="Y73" i="23"/>
  <c r="U47" i="23"/>
  <c r="Q95" i="23"/>
  <c r="U89" i="23"/>
  <c r="F40" i="5"/>
  <c r="F49" i="5" s="1"/>
  <c r="D35" i="12" s="1"/>
  <c r="F35" i="12" s="1"/>
  <c r="E49" i="5"/>
  <c r="K37" i="11"/>
  <c r="Y32" i="23"/>
  <c r="B46" i="17" l="1"/>
  <c r="K57" i="11"/>
  <c r="Y51" i="23"/>
  <c r="W69" i="23"/>
  <c r="Y68" i="23"/>
  <c r="K75" i="11" s="1"/>
  <c r="Y75" i="11" s="1"/>
  <c r="W61" i="23"/>
  <c r="W40" i="23"/>
  <c r="Y77" i="23"/>
  <c r="Y78" i="23" s="1"/>
  <c r="W47" i="23"/>
  <c r="Y58" i="23"/>
  <c r="K65" i="11" s="1"/>
  <c r="S65" i="11" s="1"/>
  <c r="S68" i="11" s="1"/>
  <c r="S103" i="11" s="1"/>
  <c r="O112" i="11" s="1"/>
  <c r="O134" i="11" s="1"/>
  <c r="AA103" i="11"/>
  <c r="O120" i="11" s="1"/>
  <c r="O140" i="11" s="1"/>
  <c r="W20" i="23"/>
  <c r="S95" i="23"/>
  <c r="Y20" i="23"/>
  <c r="W89" i="23"/>
  <c r="U95" i="23"/>
  <c r="W27" i="23"/>
  <c r="Y86" i="23"/>
  <c r="K94" i="11" s="1"/>
  <c r="AC94" i="11" s="1"/>
  <c r="F174" i="22"/>
  <c r="Y24" i="23"/>
  <c r="K50" i="11"/>
  <c r="Y47" i="23"/>
  <c r="K43" i="11"/>
  <c r="Y40" i="23"/>
  <c r="U24" i="11"/>
  <c r="U27" i="11" s="1"/>
  <c r="K27" i="11"/>
  <c r="O130" i="11"/>
  <c r="AC91" i="11"/>
  <c r="U30" i="11"/>
  <c r="U34" i="11" s="1"/>
  <c r="K62" i="11"/>
  <c r="U37" i="11"/>
  <c r="U39" i="11" s="1"/>
  <c r="K39" i="11"/>
  <c r="Y79" i="11"/>
  <c r="Y80" i="11" s="1"/>
  <c r="K80" i="11"/>
  <c r="Y71" i="11"/>
  <c r="W57" i="11" l="1"/>
  <c r="W58" i="11" s="1"/>
  <c r="K58" i="11"/>
  <c r="K76" i="11"/>
  <c r="Y76" i="11"/>
  <c r="Y69" i="23"/>
  <c r="K84" i="11"/>
  <c r="K85" i="11" s="1"/>
  <c r="Y61" i="23"/>
  <c r="W95" i="23"/>
  <c r="Y89" i="23"/>
  <c r="I41" i="3" s="1"/>
  <c r="B52" i="17" s="1"/>
  <c r="K97" i="11"/>
  <c r="AC97" i="11"/>
  <c r="U103" i="11"/>
  <c r="O114" i="11" s="1"/>
  <c r="I37" i="3"/>
  <c r="B50" i="17" s="1"/>
  <c r="C50" i="17"/>
  <c r="W50" i="11"/>
  <c r="W54" i="11" s="1"/>
  <c r="K54" i="11"/>
  <c r="Y62" i="11"/>
  <c r="Y68" i="11" s="1"/>
  <c r="K68" i="11"/>
  <c r="K47" i="11"/>
  <c r="W43" i="11"/>
  <c r="W47" i="11" s="1"/>
  <c r="K31" i="11"/>
  <c r="Y27" i="23"/>
  <c r="C52" i="17" l="1"/>
  <c r="D52" i="17" s="1"/>
  <c r="C51" i="17"/>
  <c r="Y103" i="11"/>
  <c r="O118" i="11" s="1"/>
  <c r="O138" i="11" s="1"/>
  <c r="I39" i="3"/>
  <c r="B51" i="17" s="1"/>
  <c r="AC84" i="11"/>
  <c r="AC85" i="11" s="1"/>
  <c r="Y95" i="23"/>
  <c r="D50" i="17"/>
  <c r="W103" i="11"/>
  <c r="O116" i="11" s="1"/>
  <c r="C49" i="17"/>
  <c r="I35" i="3"/>
  <c r="AC31" i="11"/>
  <c r="AC34" i="11" s="1"/>
  <c r="K34" i="11"/>
  <c r="K103" i="11" s="1"/>
  <c r="C34" i="17" s="1"/>
  <c r="B34" i="17" l="1"/>
  <c r="D34" i="17" s="1"/>
  <c r="B16" i="17"/>
  <c r="D16" i="17" s="1"/>
  <c r="C53" i="17"/>
  <c r="D51" i="17"/>
  <c r="AC103" i="11"/>
  <c r="O122" i="11" s="1"/>
  <c r="O142" i="11" s="1"/>
  <c r="F24" i="16"/>
  <c r="F26" i="16" s="1"/>
  <c r="O136" i="11"/>
  <c r="B49" i="17"/>
  <c r="I44" i="3"/>
  <c r="O124" i="11" l="1"/>
  <c r="O144" i="11"/>
  <c r="Q136" i="11" s="1"/>
  <c r="S136" i="11" s="1"/>
  <c r="B53" i="17"/>
  <c r="D53" i="17" s="1"/>
  <c r="D49" i="17"/>
  <c r="Q132" i="11" l="1"/>
  <c r="S132" i="11" s="1"/>
  <c r="O152" i="11" s="1"/>
  <c r="Q134" i="11"/>
  <c r="S134" i="11" s="1"/>
  <c r="O154" i="11" s="1"/>
  <c r="Q130" i="11"/>
  <c r="Q140" i="11"/>
  <c r="S140" i="11" s="1"/>
  <c r="O158" i="11" s="1"/>
  <c r="Q138" i="11"/>
  <c r="S138" i="11" s="1"/>
  <c r="O156" i="11" s="1"/>
  <c r="Q142" i="11"/>
  <c r="S142" i="11" s="1"/>
  <c r="O160" i="11" s="1"/>
  <c r="S160" i="11" s="1"/>
  <c r="Q144" i="11" l="1"/>
  <c r="S130" i="11"/>
  <c r="S144" i="11" l="1"/>
  <c r="O150" i="11"/>
  <c r="O162" i="11" l="1"/>
  <c r="Q150" i="11" s="1"/>
  <c r="S150" i="11" s="1"/>
  <c r="C22" i="12" l="1"/>
  <c r="B37" i="17"/>
  <c r="Q152" i="11"/>
  <c r="S152" i="11" s="1"/>
  <c r="Q156" i="11"/>
  <c r="S156" i="11" s="1"/>
  <c r="Q154" i="11"/>
  <c r="S154" i="11" s="1"/>
  <c r="Q158" i="11"/>
  <c r="S158" i="11" s="1"/>
  <c r="C30" i="14" s="1"/>
  <c r="D30" i="14" l="1"/>
  <c r="D32" i="14" s="1"/>
  <c r="G32" i="14" s="1"/>
  <c r="H30" i="14"/>
  <c r="H32" i="14" s="1"/>
  <c r="S162" i="11"/>
  <c r="C51" i="12"/>
  <c r="B39" i="17"/>
  <c r="C25" i="12"/>
  <c r="C37" i="17" s="1"/>
  <c r="D37" i="17" s="1"/>
  <c r="E22" i="12"/>
  <c r="E25" i="12" s="1"/>
  <c r="C18" i="15" s="1"/>
  <c r="D22" i="12"/>
  <c r="B40" i="17"/>
  <c r="C65" i="12"/>
  <c r="C37" i="12"/>
  <c r="B38" i="17"/>
  <c r="Q162" i="11"/>
  <c r="S43" i="3" l="1"/>
  <c r="E32" i="14"/>
  <c r="F32" i="14"/>
  <c r="Q43" i="3" s="1"/>
  <c r="F22" i="12"/>
  <c r="F25" i="12" s="1"/>
  <c r="C40" i="12"/>
  <c r="C38" i="17" s="1"/>
  <c r="D38" i="17" s="1"/>
  <c r="E37" i="12"/>
  <c r="E40" i="12" s="1"/>
  <c r="C19" i="15" s="1"/>
  <c r="U41" i="3" s="1"/>
  <c r="D37" i="12"/>
  <c r="D25" i="12"/>
  <c r="C20" i="14" s="1"/>
  <c r="H20" i="14" s="1"/>
  <c r="E65" i="12"/>
  <c r="E68" i="12" s="1"/>
  <c r="C21" i="15" s="1"/>
  <c r="U39" i="3" s="1"/>
  <c r="C68" i="12"/>
  <c r="C40" i="17" s="1"/>
  <c r="D40" i="17" s="1"/>
  <c r="D65" i="12"/>
  <c r="F65" i="12"/>
  <c r="F68" i="12" s="1"/>
  <c r="U40" i="3"/>
  <c r="D51" i="12"/>
  <c r="E51" i="12"/>
  <c r="E54" i="12" s="1"/>
  <c r="C20" i="15" s="1"/>
  <c r="U42" i="3" s="1"/>
  <c r="C54" i="12"/>
  <c r="C39" i="17" s="1"/>
  <c r="D39" i="17" s="1"/>
  <c r="O43" i="3" l="1"/>
  <c r="I32" i="14"/>
  <c r="S40" i="3"/>
  <c r="G22" i="12"/>
  <c r="G25" i="12" s="1"/>
  <c r="F51" i="12"/>
  <c r="F54" i="12" s="1"/>
  <c r="C23" i="15"/>
  <c r="C25" i="15" s="1"/>
  <c r="C27" i="15" s="1"/>
  <c r="C46" i="17" s="1"/>
  <c r="D46" i="17" s="1"/>
  <c r="D20" i="14"/>
  <c r="U45" i="3"/>
  <c r="N37" i="1" s="1"/>
  <c r="D40" i="12"/>
  <c r="C21" i="14" s="1"/>
  <c r="D54" i="12"/>
  <c r="C22" i="14" s="1"/>
  <c r="G65" i="12"/>
  <c r="G68" i="12" s="1"/>
  <c r="D68" i="12"/>
  <c r="C23" i="14" s="1"/>
  <c r="F37" i="12"/>
  <c r="F40" i="12" s="1"/>
  <c r="D23" i="14" l="1"/>
  <c r="F23" i="14" s="1"/>
  <c r="Q39" i="3" s="1"/>
  <c r="H23" i="14"/>
  <c r="S39" i="3" s="1"/>
  <c r="D21" i="14"/>
  <c r="E21" i="14" s="1"/>
  <c r="H21" i="14"/>
  <c r="D22" i="14"/>
  <c r="F22" i="14" s="1"/>
  <c r="Q42" i="3" s="1"/>
  <c r="H22" i="14"/>
  <c r="S42" i="3" s="1"/>
  <c r="G51" i="12"/>
  <c r="G54" i="12" s="1"/>
  <c r="C25" i="14"/>
  <c r="G37" i="12"/>
  <c r="G40" i="12" s="1"/>
  <c r="G20" i="14"/>
  <c r="F20" i="14"/>
  <c r="E20" i="14"/>
  <c r="I20" i="14" l="1"/>
  <c r="D25" i="14"/>
  <c r="S41" i="3"/>
  <c r="S45" i="3" s="1"/>
  <c r="L37" i="1" s="1"/>
  <c r="H25" i="14"/>
  <c r="E23" i="14"/>
  <c r="G23" i="14"/>
  <c r="F21" i="14"/>
  <c r="Q41" i="3" s="1"/>
  <c r="G21" i="14"/>
  <c r="E22" i="14"/>
  <c r="G22" i="14"/>
  <c r="Q40" i="3"/>
  <c r="O40" i="3"/>
  <c r="O41" i="3"/>
  <c r="E25" i="14" l="1"/>
  <c r="E34" i="14" s="1"/>
  <c r="E36" i="14" s="1"/>
  <c r="O49" i="3" s="1"/>
  <c r="G25" i="14"/>
  <c r="G34" i="14" s="1"/>
  <c r="Q45" i="3"/>
  <c r="J37" i="1" s="1"/>
  <c r="F25" i="14"/>
  <c r="F34" i="14" s="1"/>
  <c r="F36" i="14" s="1"/>
  <c r="I22" i="14"/>
  <c r="H34" i="14"/>
  <c r="H36" i="14" s="1"/>
  <c r="I23" i="14"/>
  <c r="O39" i="3"/>
  <c r="I21" i="14"/>
  <c r="O42" i="3"/>
  <c r="O45" i="3" l="1"/>
  <c r="H37" i="1" s="1"/>
  <c r="Q49" i="3"/>
  <c r="J39" i="1" s="1"/>
  <c r="I25" i="14"/>
  <c r="I34" i="14" s="1"/>
  <c r="S49" i="3"/>
  <c r="H38" i="14"/>
  <c r="C45" i="17" s="1"/>
  <c r="E38" i="14"/>
  <c r="C43" i="17" s="1"/>
  <c r="Q51" i="3"/>
  <c r="O53" i="3"/>
  <c r="H41" i="1" s="1"/>
  <c r="B43" i="17" s="1"/>
  <c r="H39" i="1"/>
  <c r="S53" i="3" l="1"/>
  <c r="L41" i="1" s="1"/>
  <c r="B45" i="17" s="1"/>
  <c r="D45" i="17" s="1"/>
  <c r="L39" i="1"/>
  <c r="Q53" i="3"/>
  <c r="J41" i="1" s="1"/>
  <c r="B44" i="17" s="1"/>
  <c r="F38" i="14"/>
  <c r="C44" i="17" s="1"/>
  <c r="D43" i="17"/>
  <c r="D44" i="17" l="1"/>
</calcChain>
</file>

<file path=xl/sharedStrings.xml><?xml version="1.0" encoding="utf-8"?>
<sst xmlns="http://schemas.openxmlformats.org/spreadsheetml/2006/main" count="1699" uniqueCount="602">
  <si>
    <t>CERTIFICATION BY OFFICER OF THE PROVIDER</t>
  </si>
  <si>
    <t>Salary and Benefit Reductions - Salary and Benefits to be Removed from Cost Center</t>
  </si>
  <si>
    <t>Additional Amounts to be Removed from Cost Center</t>
  </si>
  <si>
    <t>Is position funded by Federal funds?          Yes or No</t>
  </si>
  <si>
    <t>Enter Amount of Salary to be Removed from Cost Center</t>
  </si>
  <si>
    <t>Enter Amount of Benefits to be Removed from Cost Center</t>
  </si>
  <si>
    <t>Enter Amount of Employer - FICA to be Removed from Cost Center</t>
  </si>
  <si>
    <t>Enter Amount of Medicare Tax to be Removed from Cost Center</t>
  </si>
  <si>
    <t>Enter Amount of Other Benefits to be Removed from Cost Center</t>
  </si>
  <si>
    <t>Total Reduction to Salary and Benefits</t>
  </si>
  <si>
    <t>TOTAL Amount to be Reduced from Cost Center</t>
  </si>
  <si>
    <t>Identify COST CENTER Where Reduction Amount Will Be Moved</t>
  </si>
  <si>
    <t>Identify ACCOUNT Detail Where Reduction Will Appear for Exhibit 5</t>
  </si>
  <si>
    <t>Non-Reimbursable - WIC</t>
  </si>
  <si>
    <t>TOTAL REDUCTIONS</t>
  </si>
  <si>
    <t>Non-Reimbursable - Other Non-Reimbursable</t>
  </si>
  <si>
    <t>Non-Reimbursable - Environmental Health</t>
  </si>
  <si>
    <t>SECTION II. Operating Expenditures</t>
  </si>
  <si>
    <t>Operating Cost Center Information</t>
  </si>
  <si>
    <t>Expenditure Information</t>
  </si>
  <si>
    <t>Operating Expenditure Reductions - Amount to be Removed from Cost Center</t>
  </si>
  <si>
    <t>Is expenditure funded by Federal funds?          Yes or No</t>
  </si>
  <si>
    <t>Enter Amount of Operating Expenditure to be Removed from Cost Center</t>
  </si>
  <si>
    <t>Non-Reimbursable - Capital Expenditures</t>
  </si>
  <si>
    <t>SECTION III. Adjustments/Transfers to Trial Balance</t>
  </si>
  <si>
    <t>Cost Center Information</t>
  </si>
  <si>
    <t>Adjustment / Transfer</t>
  </si>
  <si>
    <t>Medicaid Charges</t>
  </si>
  <si>
    <t>Total Family Planning Waiver Medicaid Charges - Applicable Period</t>
  </si>
  <si>
    <t>Direct Medical / Clinic - Physician, PA, PE</t>
  </si>
  <si>
    <t>Direct Medical / Clinic - Nurse (PHN, RN, Etc.)</t>
  </si>
  <si>
    <t>Direct Medical / Clinic - Social Worker</t>
  </si>
  <si>
    <t>Direct Medical / Clinic - Outreach Worker/Health Education</t>
  </si>
  <si>
    <t>Direct Medical / Clinic - Other Medical / Clinic Personnel</t>
  </si>
  <si>
    <t>Direct Medical / Clinic - Supplies</t>
  </si>
  <si>
    <t>Direct Medical / Clinic - Capital Expenditures</t>
  </si>
  <si>
    <t>Direct Medical / Clinic - Laboratory Expenditures</t>
  </si>
  <si>
    <t>Direct Medical / Clinic - Contracted Services</t>
  </si>
  <si>
    <t>Direct Medical / Clinic - Other Operating Expenditures</t>
  </si>
  <si>
    <t>Direct Medical / Clinic Exp.</t>
  </si>
  <si>
    <t>Costs will be allocated to all cost pools using Total Salaries and Benefits Costs</t>
  </si>
  <si>
    <t>Non-Reimbursable - Home Health</t>
  </si>
  <si>
    <t>Direct Medical / Clinic - Laboratory Staff</t>
  </si>
  <si>
    <t>Nurses Actual Time Grouping</t>
  </si>
  <si>
    <t>Social Workers Actual Time Grouping</t>
  </si>
  <si>
    <t>Allocation #1 - Allocating the Allocated Admin Support Cost Pool</t>
  </si>
  <si>
    <t>Amt. From Allocation #1</t>
  </si>
  <si>
    <t>To Allocated Clinical Admin Cost Pool</t>
  </si>
  <si>
    <t>(7) 
Allocated Clinical Admin Cost Pool</t>
  </si>
  <si>
    <t>(6) 
Allocated Admin Support Cost Pool</t>
  </si>
  <si>
    <t>Subtotal Allocated Clinical Admin Cost Pool</t>
  </si>
  <si>
    <t>Total Adjusted Allocated Clinical Admin Cost Pool</t>
  </si>
  <si>
    <t>NET SETTLEMENT AMOUNT</t>
  </si>
  <si>
    <r>
      <t xml:space="preserve">TOTAL MEDICAID MAC PAYMENTS FOR FISCAL YEAR </t>
    </r>
    <r>
      <rPr>
        <sz val="11"/>
        <rFont val="Arial"/>
        <family val="2"/>
      </rPr>
      <t>(From Exhibit 8)</t>
    </r>
  </si>
  <si>
    <t>Exhibit 5 Total Expenditures</t>
  </si>
  <si>
    <t>LHD Financials (Exhibit 10)</t>
  </si>
  <si>
    <t>Financial Report Summary</t>
  </si>
  <si>
    <t>LHD FINANCIAL SUMMARY</t>
  </si>
  <si>
    <t>Paid Time Off (Vacation, Paid Leave, etc.)</t>
  </si>
  <si>
    <t>NET COMPUTABLE SETTLEMENT (FMAP Applied)</t>
  </si>
  <si>
    <t>FMAP/FFP</t>
  </si>
  <si>
    <t>Non-Reimbursable Comparison - Exhibits 5 vs. 4d</t>
  </si>
  <si>
    <t>Total Allocated Adj. Expenditures - Exhibit 6</t>
  </si>
  <si>
    <t>Administration and Support Comparison - Exhibits 5 vs. 4a</t>
  </si>
  <si>
    <t>Direct Medical Comparison - Exhibits 5 vs. 4c</t>
  </si>
  <si>
    <t>Section I</t>
  </si>
  <si>
    <t>Section II&amp;III</t>
  </si>
  <si>
    <t>(6)
Total Reductions to Trial Balance Accounts</t>
  </si>
  <si>
    <t>(7)
Total Additions to Trial Balance Accounts</t>
  </si>
  <si>
    <t>Total Trial Balance Amount</t>
  </si>
  <si>
    <t>Total Expenditure by Classification (Expenditure Summary)</t>
  </si>
  <si>
    <t>Allocation #2 - Allocating the Allocated Clinical Admin Cost Pool</t>
  </si>
  <si>
    <t>Nursing Cost Pool for Settlement</t>
  </si>
  <si>
    <t>Cost Pool</t>
  </si>
  <si>
    <t>Total Adjusted Expenditures from Allocation</t>
  </si>
  <si>
    <t>Total Adjusted Nursing Cost Pool</t>
  </si>
  <si>
    <t>Total Adjusted Social Worker Cost Pool</t>
  </si>
  <si>
    <r>
      <rPr>
        <b/>
        <sz val="10"/>
        <rFont val="Arial"/>
        <family val="2"/>
      </rPr>
      <t>N / A</t>
    </r>
    <r>
      <rPr>
        <sz val="10"/>
        <rFont val="Arial"/>
        <family val="2"/>
      </rPr>
      <t xml:space="preserve">
Non-Reimbursable Costs</t>
    </r>
  </si>
  <si>
    <t>Health Director</t>
  </si>
  <si>
    <t>Actual Time Reporting</t>
  </si>
  <si>
    <t>Percent of Total</t>
  </si>
  <si>
    <t>TOTAL</t>
  </si>
  <si>
    <t>Referral and Coordination of Care Coordination for Children (CC4C)</t>
  </si>
  <si>
    <t>Referral and Coordination of Pregnancy Care Management (PCM)</t>
  </si>
  <si>
    <t>(Col. G x Col. H)</t>
  </si>
  <si>
    <t>All Expenditures Come from Financial Statements</t>
  </si>
  <si>
    <t>SECTION I. Personnel / Staff Expenditures</t>
  </si>
  <si>
    <t>Personnel Cost Center Information</t>
  </si>
  <si>
    <t>Cost Center Name</t>
  </si>
  <si>
    <t>Salary and Benefits</t>
  </si>
  <si>
    <t>TOTAL SALARY AND BENEFITS</t>
  </si>
  <si>
    <t>Trial Balance Amount (From Financial Statements)</t>
  </si>
  <si>
    <t>Reductions to Trial Balance</t>
  </si>
  <si>
    <t>Personnel Information</t>
  </si>
  <si>
    <t>Expenditure Reductions - Amount to be Removed from Cost Center</t>
  </si>
  <si>
    <t>TOTAL Amount to be Transferred to Trial Balance</t>
  </si>
  <si>
    <t>Enter Amount of Expenditure to be Removed from Cost Center</t>
  </si>
  <si>
    <t>Cost Center List</t>
  </si>
  <si>
    <t>Account/COA List</t>
  </si>
  <si>
    <t>Non-Reimbursable - CC4C</t>
  </si>
  <si>
    <t>Non-Reimbursable - PCM</t>
  </si>
  <si>
    <t>Non-Reimbursable - Reference Lab</t>
  </si>
  <si>
    <t>Admin/Support - Finance Office and Staff</t>
  </si>
  <si>
    <t>Admin/Support - Supplies</t>
  </si>
  <si>
    <t>Admin/Support - Capital Expenditures</t>
  </si>
  <si>
    <t>Admin/Support - Contracted Services</t>
  </si>
  <si>
    <t>Admin/Support - Other Operating Expenditures</t>
  </si>
  <si>
    <t>Clinical Admin - Supplies</t>
  </si>
  <si>
    <t>Clinical Admin - Capital Expenditures</t>
  </si>
  <si>
    <t>Clinical Admin - Contracted Services</t>
  </si>
  <si>
    <t>Clinical Admin - Other Operating Expenditures</t>
  </si>
  <si>
    <t>Clinical Admin - Nursing Director's Office and Clinical Supervisors</t>
  </si>
  <si>
    <t>(1)
Salary &amp; Wages</t>
  </si>
  <si>
    <t>(2)
Employee Benefits</t>
  </si>
  <si>
    <t>(3)
Payroll Taxes</t>
  </si>
  <si>
    <t>(4)
Other Comp.</t>
  </si>
  <si>
    <t>(5)
Subtotal Expenditures</t>
  </si>
  <si>
    <t>LHD Administration / Support Costs by Discipline</t>
  </si>
  <si>
    <t>SECTION II. Non-Reimbursable Expenditures</t>
  </si>
  <si>
    <t>To Non-Reimbursable Cost Pool</t>
  </si>
  <si>
    <t>(9) 
Laboratory Services Cost Pool</t>
  </si>
  <si>
    <t>(10) 
Non-Reimbursable Cost Pool</t>
  </si>
  <si>
    <t xml:space="preserve">(2) 
Allocation
</t>
  </si>
  <si>
    <t>To Allocated Administration/Support Cost Pools</t>
  </si>
  <si>
    <t>(1) 
Total Expenditure</t>
  </si>
  <si>
    <t>(8)
(5) - (6) + (7) Total Adj. Expenditures</t>
  </si>
  <si>
    <t>Gross Expenditures from LHD Financials</t>
  </si>
  <si>
    <t>Net Expenditures from Financials</t>
  </si>
  <si>
    <t>Total Expenditure Comparison - Exhibit 5 vs. LHD Financials</t>
  </si>
  <si>
    <t>Clinical Administration Comparison - Exhibits 5 vs. 4b</t>
  </si>
  <si>
    <t>Adjustments / Transfers to Trial Balance Comparison - Exhibits 5 vs. LHD Financials</t>
  </si>
  <si>
    <t>Adjustments/Transfers Exhibit 5</t>
  </si>
  <si>
    <t>LHD Financials Exhibit 10</t>
  </si>
  <si>
    <t>Allocations and Total Expenditures Comparison - Exhibits 5 vs. 6</t>
  </si>
  <si>
    <t>Nurses Cost Pool</t>
  </si>
  <si>
    <t>Social Worker Cost Pool</t>
  </si>
  <si>
    <t>Direct Medical Cost Pool</t>
  </si>
  <si>
    <t>Total Expenditures for Settlement - Exhibit 7</t>
  </si>
  <si>
    <t>Total Allocated Expenditures and Settlement Cost Comparison - Exhibits 6 vs. 7</t>
  </si>
  <si>
    <t>Summary Expenditure Comparison - Exhibits 1c and 5</t>
  </si>
  <si>
    <t>Summary Settlement Comparison - Exhibits 1a vs. 9a, 9b, 9c</t>
  </si>
  <si>
    <t>Total Calculated Summary - Exhibits 9a-c</t>
  </si>
  <si>
    <t>Medical Settlement</t>
  </si>
  <si>
    <t>Family Planning Settlement</t>
  </si>
  <si>
    <t>Summary of Settlement Amounts - Exhibit 1a</t>
  </si>
  <si>
    <t>Complete Shaded Areas Only</t>
  </si>
  <si>
    <t>(Check One)</t>
  </si>
  <si>
    <t>x</t>
  </si>
  <si>
    <t>To:</t>
  </si>
  <si>
    <t>Position Title</t>
  </si>
  <si>
    <t>Date</t>
  </si>
  <si>
    <t>Telephone No.:</t>
  </si>
  <si>
    <t>Email Address:</t>
  </si>
  <si>
    <t>Fax No.:</t>
  </si>
  <si>
    <t>Local Health Department</t>
  </si>
  <si>
    <t>CDSA</t>
  </si>
  <si>
    <t>Other</t>
  </si>
  <si>
    <t xml:space="preserve"> </t>
  </si>
  <si>
    <t>a. Type of Report:</t>
  </si>
  <si>
    <t xml:space="preserve"> [     ]</t>
  </si>
  <si>
    <t>Partial Period Report</t>
  </si>
  <si>
    <t>Medicaid</t>
  </si>
  <si>
    <t>Medicaid Administration</t>
  </si>
  <si>
    <t>Quarterly  Cost Report</t>
  </si>
  <si>
    <t>Medical Services</t>
  </si>
  <si>
    <t>(Approved MAC Plan)</t>
  </si>
  <si>
    <t>Full Year Cost Report</t>
  </si>
  <si>
    <t xml:space="preserve">    DATE</t>
  </si>
  <si>
    <t>TITLE</t>
  </si>
  <si>
    <t xml:space="preserve">     PHONE NUMBER</t>
  </si>
  <si>
    <t>Non Reimbursable</t>
  </si>
  <si>
    <t>STATISTICAL INFORMATION</t>
  </si>
  <si>
    <t>Enter **</t>
  </si>
  <si>
    <t>Activity %</t>
  </si>
  <si>
    <t xml:space="preserve">After Reallocation </t>
  </si>
  <si>
    <t xml:space="preserve">Administrative % </t>
  </si>
  <si>
    <t>Type</t>
  </si>
  <si>
    <t xml:space="preserve">from </t>
  </si>
  <si>
    <t xml:space="preserve">of </t>
  </si>
  <si>
    <t>Direct</t>
  </si>
  <si>
    <t>Discounted</t>
  </si>
  <si>
    <t>Activity</t>
  </si>
  <si>
    <t>Gen. Admin.</t>
  </si>
  <si>
    <t>Medical %</t>
  </si>
  <si>
    <t>Administrative  %</t>
  </si>
  <si>
    <t>Administrative</t>
  </si>
  <si>
    <t xml:space="preserve">Total Allocation Percentage </t>
  </si>
  <si>
    <t>Enter code (1-4) for type of activity **</t>
  </si>
  <si>
    <t xml:space="preserve">Enter if activity is for Direct Medical </t>
  </si>
  <si>
    <t xml:space="preserve">Enter if Medicaid activity is for Direct Administrative </t>
  </si>
  <si>
    <t xml:space="preserve">Enter if activity is General Administration for reallocation </t>
  </si>
  <si>
    <t xml:space="preserve">Enter if activity is Non-Medicaid </t>
  </si>
  <si>
    <t>Time Study Data</t>
  </si>
  <si>
    <t>TOTAL EXPENDITURES</t>
  </si>
  <si>
    <t>Reference</t>
  </si>
  <si>
    <t>Subtotal Non-Reimbursable Cost Pool</t>
  </si>
  <si>
    <t>Total Expenditures</t>
  </si>
  <si>
    <t>Total Adjusted Non-Reimbursable Cost Pool</t>
  </si>
  <si>
    <t>Other amounts to be removed</t>
  </si>
  <si>
    <t>Add: State/Local Match required for Federal Funds</t>
  </si>
  <si>
    <t>Vendor/ Employee</t>
  </si>
  <si>
    <t>Job Title</t>
  </si>
  <si>
    <t>First Name</t>
  </si>
  <si>
    <t>Last Name</t>
  </si>
  <si>
    <t xml:space="preserve">Position Number / Employee ID </t>
  </si>
  <si>
    <t>Trial Balance Account Number</t>
  </si>
  <si>
    <t>Account Description</t>
  </si>
  <si>
    <t>Non-Reimbursable Expenditures</t>
  </si>
  <si>
    <t>Amt. From Calculated Expenditures</t>
  </si>
  <si>
    <t>Total Adjusted Amount</t>
  </si>
  <si>
    <t>Total - All Disciplines</t>
  </si>
  <si>
    <t>Col. C * Col. D %</t>
  </si>
  <si>
    <t>LOCAL HEALTH DEPARTMENT CALCULATED COST POOLS</t>
  </si>
  <si>
    <t>LOCAL HEALTH DEPARTMENT ADJUSTED COST POOLS</t>
  </si>
  <si>
    <t xml:space="preserve">Local Health Department Cost Report </t>
  </si>
  <si>
    <t>Diff</t>
  </si>
  <si>
    <t>Allocations</t>
  </si>
  <si>
    <t>TOTAL COST</t>
  </si>
  <si>
    <t>Allocations:</t>
  </si>
  <si>
    <t>Total Facility Expenditures After Reclassification</t>
  </si>
  <si>
    <t>Total Reclassifications</t>
  </si>
  <si>
    <t>Admin Support</t>
  </si>
  <si>
    <t>Direct Medical</t>
  </si>
  <si>
    <t>Total Expenditure</t>
  </si>
  <si>
    <t>To Social Worker Cost Pool</t>
  </si>
  <si>
    <t>Subtotal Social Worker Cost Pool</t>
  </si>
  <si>
    <t>Nurses</t>
  </si>
  <si>
    <t>Social Workers</t>
  </si>
  <si>
    <t>Clinical Administration / Support Costs by Discipline</t>
  </si>
  <si>
    <t>Direct Medical / Clinic Costs by Discipline</t>
  </si>
  <si>
    <t>To Nursing Cost Pool</t>
  </si>
  <si>
    <t>(3)
Nursing Cost Pool</t>
  </si>
  <si>
    <t>(4) 
Social Worker Cost Pool</t>
  </si>
  <si>
    <t>To Direct Medical Cost Pool</t>
  </si>
  <si>
    <t>(8) 
Direct Medical Cost Pool</t>
  </si>
  <si>
    <t>Subtotal Nursing Cost Pool</t>
  </si>
  <si>
    <t>Subtotal Direct Medical Cost Pool</t>
  </si>
  <si>
    <t>Adjusted Nursing Cost Pool</t>
  </si>
  <si>
    <t>Adjusted Social Worker Cost Pool</t>
  </si>
  <si>
    <t>Total Adjusted Direct Medical Cost Pool</t>
  </si>
  <si>
    <t>Total</t>
  </si>
  <si>
    <t>FFP</t>
  </si>
  <si>
    <t>Subtotal Allocated Admin Support Cost Pool</t>
  </si>
  <si>
    <t xml:space="preserve">I.    Direct Medical Costs </t>
  </si>
  <si>
    <t>Non-Reimbursable Costs</t>
  </si>
  <si>
    <t>Social Worker Cost Pool for Settlement</t>
  </si>
  <si>
    <t>Costs</t>
  </si>
  <si>
    <t>Direct Medical Settlement</t>
  </si>
  <si>
    <t>I.    Medicaid Administrative Costs</t>
  </si>
  <si>
    <t>MEDICAID ADMINISTRATIVE CLAIMING AMOUNT</t>
  </si>
  <si>
    <t>NET MEDICAID SETTLEMENT AMOUNT</t>
  </si>
  <si>
    <t>COMPUTABLE MEDICAID ADMINISTRATIVE COSTS</t>
  </si>
  <si>
    <t>Clinic Settlement</t>
  </si>
  <si>
    <t>Medical Support</t>
  </si>
  <si>
    <t>Total Amount</t>
  </si>
  <si>
    <t>Adjustments</t>
  </si>
  <si>
    <t>Variance</t>
  </si>
  <si>
    <t>Depreciation</t>
  </si>
  <si>
    <t>NA</t>
  </si>
  <si>
    <t>Medicaid Family</t>
  </si>
  <si>
    <t>Planning Settlement</t>
  </si>
  <si>
    <t>Total Net Computable Medicaid Expenditures</t>
  </si>
  <si>
    <t>Governmental Provider Name and Address:</t>
  </si>
  <si>
    <t>Medicaid Provider Number:</t>
  </si>
  <si>
    <t>Federal Employer Identification Number:</t>
  </si>
  <si>
    <t>Reporting Period (Medicaid State Plan Rate Year):</t>
  </si>
  <si>
    <t>From:</t>
  </si>
  <si>
    <t>b.  Cost by Component:</t>
  </si>
  <si>
    <t>Type of Submission:</t>
  </si>
  <si>
    <t xml:space="preserve">Approved For Submittal to DMA By: </t>
  </si>
  <si>
    <t>2a.</t>
  </si>
  <si>
    <t>Original Cost Report</t>
  </si>
  <si>
    <t>1.</t>
  </si>
  <si>
    <t>2.</t>
  </si>
  <si>
    <t>Reporting Period and Approval:</t>
  </si>
  <si>
    <t>3a. Type of Report:</t>
  </si>
  <si>
    <t>3b. Total Reported Costs</t>
  </si>
  <si>
    <t>3c.  Cost Claimed by Component:</t>
  </si>
  <si>
    <t>COST REPORT SUMMARY</t>
  </si>
  <si>
    <t>NET MAC SETTLEMENT AMOUNT</t>
  </si>
  <si>
    <t>Planning Services</t>
  </si>
  <si>
    <t>Period for Expenditures</t>
  </si>
  <si>
    <t>Expenditures for Settlement</t>
  </si>
  <si>
    <t>Fiscal Year Start Date</t>
  </si>
  <si>
    <t>Fiscal Year End Date</t>
  </si>
  <si>
    <t>All Expenditures Come from Audited Financial Statements</t>
  </si>
  <si>
    <t>DO NOT ENTER ANY INFORMATION ON FORM</t>
  </si>
  <si>
    <t>Period for Expenditures:</t>
  </si>
  <si>
    <t>Period for Statistics</t>
  </si>
  <si>
    <t xml:space="preserve">DO NOT ENTER ANY INFORMATION ON FORM  </t>
  </si>
  <si>
    <t>From Exhibit  6 - Allocations</t>
  </si>
  <si>
    <t xml:space="preserve">Direct Medical </t>
  </si>
  <si>
    <r>
      <rPr>
        <b/>
        <sz val="10"/>
        <rFont val="Arial"/>
        <family val="2"/>
      </rPr>
      <t xml:space="preserve">MEDICAID COSTS </t>
    </r>
    <r>
      <rPr>
        <sz val="10"/>
        <rFont val="Arial"/>
        <family val="2"/>
      </rPr>
      <t xml:space="preserve">
Apply Medicaid Utilization % from Exhibit 2-Statistical Information                     </t>
    </r>
  </si>
  <si>
    <t>Description of Payment/Transaction</t>
  </si>
  <si>
    <t>Medicaid Interim Payments - Clinic Services</t>
  </si>
  <si>
    <t>Medicaid Interim Payments - Family Planning</t>
  </si>
  <si>
    <t xml:space="preserve">MEDICAID CLINIC SERVICES RELATED </t>
  </si>
  <si>
    <t>MEDICAID FAMILY PLANNING SERVICES RELATED</t>
  </si>
  <si>
    <t>MEDICAID ADMINISTRATIVE CLAIMING RELATED</t>
  </si>
  <si>
    <t>MAC Payment - Q1</t>
  </si>
  <si>
    <t>MAC Payment - Q2</t>
  </si>
  <si>
    <t>MAC Payment - Q3</t>
  </si>
  <si>
    <t>MAC Payment - Q4</t>
  </si>
  <si>
    <t>Direct Medical Costs for Settlement</t>
  </si>
  <si>
    <t>Medicaid Administrative Claiming Costs for Settlement</t>
  </si>
  <si>
    <t>Medicaid Administrative Claiming Settlement</t>
  </si>
  <si>
    <t>*Please see accompanying audited financial report for more information.</t>
  </si>
  <si>
    <t>Period for Expenditures and Payments</t>
  </si>
  <si>
    <t>Period for Transactions</t>
  </si>
  <si>
    <t>Variance Report - QC</t>
  </si>
  <si>
    <t>Differences Between Exhibits - ALL DIFFERENCES SHOULD EQUAL $0</t>
  </si>
  <si>
    <t>Total Expenditures Exhibit 6</t>
  </si>
  <si>
    <t>Total Expenditures Exhibit 4d</t>
  </si>
  <si>
    <t>Total Expenditures Exhibit 4c</t>
  </si>
  <si>
    <t>Total Expenditures Exhibit 4b</t>
  </si>
  <si>
    <t>Total Expenditures Exhibit 4a</t>
  </si>
  <si>
    <t>Total Expenditures Exhibit 5</t>
  </si>
  <si>
    <t>Total on Cover - Exhibit 1c</t>
  </si>
  <si>
    <t>Total Expenditures - Exhibit 5</t>
  </si>
  <si>
    <t>SECTION I - COST REPORT ATTESTATION</t>
  </si>
  <si>
    <t>2b. Type of Provider</t>
  </si>
  <si>
    <t>Administration / Support (From Exhibit 5)</t>
  </si>
  <si>
    <t>Clinical Administration / Support (From Exhibit 5)</t>
  </si>
  <si>
    <t>Direct Medical Care / Clinic (From Exhibit 5)</t>
  </si>
  <si>
    <t>Non Reimbursable (From Exhibit 5)</t>
  </si>
  <si>
    <t>Gross Computable Medicaid Expenditure (From Exhibit 9a &amp; 9b)</t>
  </si>
  <si>
    <t>TOTAL MEDICAID ADMIN CLAIMS FOR FISCAL YEAR (From Exhibit 9b)</t>
  </si>
  <si>
    <t>Name of Officer Authorized to Sign Cost Report</t>
  </si>
  <si>
    <t>Name of Contact Person</t>
  </si>
  <si>
    <t xml:space="preserve">Rate </t>
  </si>
  <si>
    <t>(From Exhibit 2)</t>
  </si>
  <si>
    <t>Col. C * Col. F %</t>
  </si>
  <si>
    <t>Col. C * Col. E %</t>
  </si>
  <si>
    <t>Col. D + E + F</t>
  </si>
  <si>
    <t>From Exhibit 7</t>
  </si>
  <si>
    <r>
      <rPr>
        <b/>
        <sz val="10"/>
        <rFont val="Arial"/>
        <family val="2"/>
      </rPr>
      <t>MEDICAID FAMILY PLANNING COSTS</t>
    </r>
    <r>
      <rPr>
        <sz val="10"/>
        <rFont val="Arial"/>
        <family val="2"/>
      </rPr>
      <t xml:space="preserve">
Apply Medicaid Family Planning Paid Claims % From Exhibit 2-Statistical Information</t>
    </r>
  </si>
  <si>
    <t>Total Expenditures per Cost Report (From Exhibit 5)</t>
  </si>
  <si>
    <r>
      <t xml:space="preserve">MEDICAID ADMINISTRATIVE CLAIMING COSTS
</t>
    </r>
    <r>
      <rPr>
        <sz val="10"/>
        <rFont val="Arial"/>
        <family val="2"/>
      </rPr>
      <t>From Exhibit 7</t>
    </r>
  </si>
  <si>
    <t>Indirect Costs</t>
  </si>
  <si>
    <t>Admin./Support/Non-Medical Exp.</t>
  </si>
  <si>
    <t xml:space="preserve">Clinical Administration/Support </t>
  </si>
  <si>
    <t>Non Reimbursable Expenditures</t>
  </si>
  <si>
    <t>Admin/Support - Health Director's Office and Staff</t>
  </si>
  <si>
    <t>Admin/Support - Other Personnel</t>
  </si>
  <si>
    <t>Clinical Admin - Billing Office</t>
  </si>
  <si>
    <t>Clinical Admin - Interpreters</t>
  </si>
  <si>
    <t>Clinical Admin - Other Personnel</t>
  </si>
  <si>
    <t>Select from Dropdown Menu</t>
  </si>
  <si>
    <t>Actual Time Study Results &amp; Reallocation of General Administrative Time</t>
  </si>
  <si>
    <t>LOCAL HEALTH DEPARTMENT ACTUAL TIME RESULTS - APPLICABLE GROUPING</t>
  </si>
  <si>
    <t>Non-Reimbursable - Non Clinical/Medical Personnel</t>
  </si>
  <si>
    <t>General Administration - Clinical Related (Meetings, Training and Development)</t>
  </si>
  <si>
    <t>Medicaid Provider Number</t>
  </si>
  <si>
    <t>NPI Number</t>
  </si>
  <si>
    <t>Reporting Period</t>
  </si>
  <si>
    <t>Amended Cost Report - Reason:</t>
  </si>
  <si>
    <t>Apply 
Direct Medical Time Study   
Alloc. % from Actual Time Results</t>
  </si>
  <si>
    <t>Apply 
Medicaid Administrative Time Study Alloc. % from Actual Time Results
MEDICAID COSTS
(Medicaid Utilization Already Applied)</t>
  </si>
  <si>
    <r>
      <rPr>
        <b/>
        <sz val="10"/>
        <rFont val="Arial"/>
        <family val="2"/>
      </rPr>
      <t xml:space="preserve">N / A </t>
    </r>
    <r>
      <rPr>
        <sz val="10"/>
        <rFont val="Arial"/>
        <family val="2"/>
      </rPr>
      <t xml:space="preserve">
(Apply Direct Medical Percentage from Actual Time Results) - 100%</t>
    </r>
  </si>
  <si>
    <r>
      <rPr>
        <b/>
        <sz val="10"/>
        <rFont val="Arial"/>
        <family val="2"/>
      </rPr>
      <t>N / A</t>
    </r>
    <r>
      <rPr>
        <sz val="10"/>
        <rFont val="Arial"/>
        <family val="2"/>
      </rPr>
      <t xml:space="preserve">
(Apply Medicaid Administrative Time Study Alloc. % from Actual Time Results
MEDICAID COSTS
(Medicaid Utilization Already Applied))</t>
    </r>
  </si>
  <si>
    <t>"When the provider files a cost report indicating that an overpayment has occurred, full refund is to be remitted with the cost report." CMS Publication 15-1, Section 2409.1(A)(2)</t>
  </si>
  <si>
    <t>DHHS Accounts Receivable</t>
  </si>
  <si>
    <t>2022 Mail Service Center</t>
  </si>
  <si>
    <t>Raleigh, North Carolina 27699-2022</t>
  </si>
  <si>
    <t>Laboratory Direct Service Activity</t>
  </si>
  <si>
    <t>Direct Medical Costs Pool for Settlement (Physicians / Physicians Assistance/Nurse Practitioner/Nurse Midwife)</t>
  </si>
  <si>
    <t>Direct Medical (Physicians/Billing/Intake)</t>
  </si>
  <si>
    <t>110XX Health Director's Office and Staff</t>
  </si>
  <si>
    <t>Employee Benefits 11010</t>
  </si>
  <si>
    <t>Employer- FICA (if not covered under employee benefits) 11015</t>
  </si>
  <si>
    <t>Medicare Tax -Employer - (if not listed under employee benefits) 11020</t>
  </si>
  <si>
    <t>Other Benefits / Vendor or Contractor Payments         11025</t>
  </si>
  <si>
    <t>120XX Finance Office and Staff</t>
  </si>
  <si>
    <t>Employee Benefits 12010</t>
  </si>
  <si>
    <t>Employer- FICA (if not covered under employee benefits) 12015</t>
  </si>
  <si>
    <t>Medicare Tax -Employer - (if not listed under employee benefits) 12020</t>
  </si>
  <si>
    <t>130XX Other Personnel</t>
  </si>
  <si>
    <t>14800 Supplies - LHD Admin / Support</t>
  </si>
  <si>
    <t>15000 Capital Expenditures - LHD Admin / Support</t>
  </si>
  <si>
    <t>16000 Contracted Services - LHD Admin / Support</t>
  </si>
  <si>
    <t>17000 Other Operating Expenditures - LHD Admin / Support</t>
  </si>
  <si>
    <t>18500   Depreciation Expense - LHD Admin / Support</t>
  </si>
  <si>
    <t>18600   Indirect Costs from CAP</t>
  </si>
  <si>
    <t>210XX Nursing Director's Office and Clinical Supervisor Staff</t>
  </si>
  <si>
    <t>Total Gross Salary          21000</t>
  </si>
  <si>
    <t>Employee Benefits   21010</t>
  </si>
  <si>
    <t>Employer- FICA (if not covered under employee benefits)  21015</t>
  </si>
  <si>
    <t>Medicare Tax -Employer - (if not listed under employee benefits)      21020</t>
  </si>
  <si>
    <t>Other Benefits / Vendor or Contractor Payments      21025</t>
  </si>
  <si>
    <t>220XX Billing Office and Staff</t>
  </si>
  <si>
    <t>Total Gross Salary        22000</t>
  </si>
  <si>
    <t>Employee Benefits     22010</t>
  </si>
  <si>
    <t>Employer- FICA (if not covered under employee benefits)   22015</t>
  </si>
  <si>
    <t>Medicare Tax -Employer - (if not listed under employee benefits)     22020</t>
  </si>
  <si>
    <t>Other Benefits / Vendor or Contractor Payments        22025</t>
  </si>
  <si>
    <t>230XX Interpreters</t>
  </si>
  <si>
    <t>Total Gross Salary        23000</t>
  </si>
  <si>
    <t>Employee Benefits      23010</t>
  </si>
  <si>
    <t>Medicare Tax -Employer - (if not listed under employee benefits)   23020</t>
  </si>
  <si>
    <t>Employer- FICA (if not covered under employee benefits)   23015</t>
  </si>
  <si>
    <t>Other Benefits / Vendor or Contractor Payments       23025</t>
  </si>
  <si>
    <t>240XX Other Personnel</t>
  </si>
  <si>
    <t>Total Gross Salary        24000</t>
  </si>
  <si>
    <t>Employee Benefits      24010</t>
  </si>
  <si>
    <t>Employer- FICA (if not covered under employee benefits)   24015</t>
  </si>
  <si>
    <t>Medicare Tax -Employer - (if not listed under employee benefits)    24020</t>
  </si>
  <si>
    <t>Other Benefits / Vendor or Contractor Payments   24025</t>
  </si>
  <si>
    <t>24800 Supplies - Clinic Admin</t>
  </si>
  <si>
    <t>25000 Capital Expenditures - Clinic Admin</t>
  </si>
  <si>
    <t>26000 Contracted Services - Clinic Admin</t>
  </si>
  <si>
    <t>27000 Other Operating Expenditures - Clinic Admin</t>
  </si>
  <si>
    <t>29500   Depreciation Expense</t>
  </si>
  <si>
    <t>Total Gross Salary        31000</t>
  </si>
  <si>
    <t>Employee Benefits      31010</t>
  </si>
  <si>
    <t>Employer- FICA (if not covered under employee benefits)  31015</t>
  </si>
  <si>
    <t>Medicare Tax -Employer - (if not listed under employee benefits)      31020</t>
  </si>
  <si>
    <t>Other Benefits / Vendor or Contractor Payments      31025</t>
  </si>
  <si>
    <t>Employer- FICA (if not covered under employee benefits)   32015</t>
  </si>
  <si>
    <t>Employee Benefits     32010</t>
  </si>
  <si>
    <t>Total Gross Salary         32000</t>
  </si>
  <si>
    <t>Medicare Tax -Employer - (if not listed under employee benefits)      32020</t>
  </si>
  <si>
    <t>Other Benefits / Vendor or Contractor Payments        32025</t>
  </si>
  <si>
    <t>330XX Social Workers</t>
  </si>
  <si>
    <t>Total Gross Salary         33000</t>
  </si>
  <si>
    <t>Employee Benefits         33010</t>
  </si>
  <si>
    <t>Employer- FICA (if not covered under employee benefits)    33015</t>
  </si>
  <si>
    <t>Medicare Tax -Employer - (if not listed under employee benefits)      33020</t>
  </si>
  <si>
    <t>Other Benefits / Vendor or Contractor Payments      33025</t>
  </si>
  <si>
    <t>Total Gross Salary         34000</t>
  </si>
  <si>
    <t>Employee Benefits       34010</t>
  </si>
  <si>
    <t>Employer- FICA (if not covered under employee benefits)     34015</t>
  </si>
  <si>
    <t>Medicare Tax -Employer - (if not listed under employee benefits)       34020</t>
  </si>
  <si>
    <t>Other Benefits / Vendor or Contractor Payments        34025</t>
  </si>
  <si>
    <t>341XX Laboratory Staff (Techs, etc.)</t>
  </si>
  <si>
    <t>Total Gross Salary         34100</t>
  </si>
  <si>
    <t>Employee Benefits        34110</t>
  </si>
  <si>
    <t>Employer- FICA (if not covered under employee benefits)     34115</t>
  </si>
  <si>
    <t>Medicare Tax -Employer - (if not listed under employee benefits)         34120</t>
  </si>
  <si>
    <t>Other Benefits / Vendor or Contractor Payments        34125</t>
  </si>
  <si>
    <t>342XX Other Medical / Clinic Personnel</t>
  </si>
  <si>
    <t>Total Gross Salary         34200</t>
  </si>
  <si>
    <t>Employee Benefits       34210</t>
  </si>
  <si>
    <t>Employer- FICA (if not covered under employee benefits)     34215</t>
  </si>
  <si>
    <t>Medicare Tax -Employer - (if not listed under employee benefits)       34220</t>
  </si>
  <si>
    <t>Other Benefits / Vendor or Contractor Payments       34225</t>
  </si>
  <si>
    <t>34800 Supplies - Medical / Clinic</t>
  </si>
  <si>
    <t>35000 Capital Expenditures - Medical / Clinic</t>
  </si>
  <si>
    <t>36000 Contracted Services - Medical / Clinic</t>
  </si>
  <si>
    <t>36900 Laboratory Expenditures</t>
  </si>
  <si>
    <t>37000 Other Operating Expenditures - Medical / Clinic</t>
  </si>
  <si>
    <t>39500  Depreciation Expense</t>
  </si>
  <si>
    <t>510XX Non Clinical/Medical Personnel Cost (Environmental Health, Home Health, Bioterrorism, etc)</t>
  </si>
  <si>
    <t>Total Gross Salary         51000</t>
  </si>
  <si>
    <t>Employee Benefits       51010</t>
  </si>
  <si>
    <t>Employer- FICA (if not covered under employee benefits)       51015</t>
  </si>
  <si>
    <t>Medicare Tax -Employer - (if not listed under employee benefits)        51020</t>
  </si>
  <si>
    <t>Other Benefits / Vendor or Contractor Payments       51025</t>
  </si>
  <si>
    <t>51100  Environmental Health</t>
  </si>
  <si>
    <t>51200  Home Health</t>
  </si>
  <si>
    <t>51300  CC4C (Community Care 4 Child)</t>
  </si>
  <si>
    <t>51400  PCM (Pregnancy Case Management)</t>
  </si>
  <si>
    <t>51500  WIC (Women Infant Children)</t>
  </si>
  <si>
    <t>55000  Capital Expenditures</t>
  </si>
  <si>
    <t xml:space="preserve">51600  Reference Lab  </t>
  </si>
  <si>
    <t>51700  Other Non-Reimbursable Expenditures</t>
  </si>
  <si>
    <t>59500  Depreciation Expense - Non-Reimbursable</t>
  </si>
  <si>
    <t>310XX - Physicians (MD, PA, Nurse Practitioner)</t>
  </si>
  <si>
    <t>Direct Clinical Service Activity</t>
  </si>
  <si>
    <t>Non Clinical Service Activity</t>
  </si>
  <si>
    <t>Total Family Planning Medicaid Charges - Applicable Period</t>
  </si>
  <si>
    <t>Total Clinical Medicaid Charges - Applicable Period</t>
  </si>
  <si>
    <t>Physicians / PE / Case Managers / Billing / Intake (From Exhibit 9a &amp; 9b)</t>
  </si>
  <si>
    <t>Nurses (From Exhibit 9a &amp; 9b)</t>
  </si>
  <si>
    <t>Social Workers (From Exhibit 9a &amp; 9b)</t>
  </si>
  <si>
    <t>Total Medicaid Interim Payments (From Exhibits 9a &amp; 9b)</t>
  </si>
  <si>
    <t>Col. D * Col. E %</t>
  </si>
  <si>
    <t>Col. D * Col. F %</t>
  </si>
  <si>
    <t>Col. D * Col. G %</t>
  </si>
  <si>
    <t>FMAP (Blended)</t>
  </si>
  <si>
    <t>Admin Support Cost Pool Allocated in Section 1. Below</t>
  </si>
  <si>
    <t>Clinical Admin Support Cost Pool Allocated in Section 2. Below</t>
  </si>
  <si>
    <t>PART I CERTIFICATION</t>
  </si>
  <si>
    <t>320XX Nurses (PHN, RN, Enhanced Role Nurse)</t>
  </si>
  <si>
    <t>To Health Educator / Nutritionist Cost Pool</t>
  </si>
  <si>
    <t>Health Educator &amp; Nutritionist Cost Pool for Settlement</t>
  </si>
  <si>
    <t>(5) 
Health Educator &amp; Nutritionist Cost Pool</t>
  </si>
  <si>
    <t>Subtotal Health Educator &amp; Nutritionist Cost Pool</t>
  </si>
  <si>
    <t>Total Adjusted Health Educator &amp; Nutritionist Cost Pool</t>
  </si>
  <si>
    <t>340XX Health Educators &amp; Nutritionists</t>
  </si>
  <si>
    <t>Health Educators &amp; Nutritionists (From Exhibit 9a &amp; 9b)</t>
  </si>
  <si>
    <t>Health Educators &amp; Nutritionists Actual Time Grouping</t>
  </si>
  <si>
    <t>Health Educators &amp; Nutritionists</t>
  </si>
  <si>
    <t>Health Educators &amp; Nutrtionists</t>
  </si>
  <si>
    <t>Health Educator &amp; Nutritionist Cost Pool</t>
  </si>
  <si>
    <t>Total Gross Computable Expenditure (Exhibit 1b)</t>
  </si>
  <si>
    <t>Total Net Computable Expenditure (Exhibit 1b)</t>
  </si>
  <si>
    <t>Total Net Computable Settlement 
(FMAP/FFP Applied) (Exhibits 1b)</t>
  </si>
  <si>
    <t>I HEREBY CERTIFY that:</t>
  </si>
  <si>
    <t>SIGNATURE (Officer of the Government Agency)</t>
  </si>
  <si>
    <t>Type of Time Report</t>
  </si>
  <si>
    <t>Period of Time Reporting</t>
  </si>
  <si>
    <t>Time Reporting Information</t>
  </si>
  <si>
    <r>
      <t xml:space="preserve">TOTAL </t>
    </r>
    <r>
      <rPr>
        <sz val="7"/>
        <color indexed="8"/>
        <rFont val="Arial"/>
        <family val="2"/>
      </rPr>
      <t>(From Exhibit 4a, Section I)</t>
    </r>
  </si>
  <si>
    <r>
      <t xml:space="preserve">TOTAL </t>
    </r>
    <r>
      <rPr>
        <sz val="7"/>
        <color indexed="8"/>
        <rFont val="Arial"/>
        <family val="2"/>
      </rPr>
      <t>(From Exhibit 4a, Section II)</t>
    </r>
  </si>
  <si>
    <r>
      <t xml:space="preserve">TOTAL </t>
    </r>
    <r>
      <rPr>
        <sz val="7"/>
        <color indexed="8"/>
        <rFont val="Arial"/>
        <family val="2"/>
      </rPr>
      <t>(From Exhibit 4a, Section III)</t>
    </r>
  </si>
  <si>
    <r>
      <t xml:space="preserve">TOTAL </t>
    </r>
    <r>
      <rPr>
        <sz val="7"/>
        <color indexed="8"/>
        <rFont val="Arial"/>
        <family val="2"/>
      </rPr>
      <t>(From Exhibit 4b, Section I)</t>
    </r>
  </si>
  <si>
    <r>
      <t xml:space="preserve">TOTAL </t>
    </r>
    <r>
      <rPr>
        <sz val="7"/>
        <color indexed="8"/>
        <rFont val="Arial"/>
        <family val="2"/>
      </rPr>
      <t>(From Exhibit 4b, Section II)</t>
    </r>
  </si>
  <si>
    <r>
      <t xml:space="preserve">TOTAL </t>
    </r>
    <r>
      <rPr>
        <sz val="7"/>
        <color indexed="8"/>
        <rFont val="Arial"/>
        <family val="2"/>
      </rPr>
      <t>(From Exhibit 4b, Section III)</t>
    </r>
  </si>
  <si>
    <r>
      <t xml:space="preserve">TOTAL </t>
    </r>
    <r>
      <rPr>
        <sz val="7"/>
        <color indexed="8"/>
        <rFont val="Arial"/>
        <family val="2"/>
      </rPr>
      <t>(From Exhibit 4c, Section I)</t>
    </r>
  </si>
  <si>
    <r>
      <t xml:space="preserve">TOTAL </t>
    </r>
    <r>
      <rPr>
        <sz val="7"/>
        <color indexed="8"/>
        <rFont val="Arial"/>
        <family val="2"/>
      </rPr>
      <t>(From Exhibit 4c, Section II)</t>
    </r>
  </si>
  <si>
    <r>
      <t xml:space="preserve">TOTAL </t>
    </r>
    <r>
      <rPr>
        <sz val="7"/>
        <color indexed="8"/>
        <rFont val="Arial"/>
        <family val="2"/>
      </rPr>
      <t>(From Exhibit 4c, Section III)</t>
    </r>
  </si>
  <si>
    <r>
      <t xml:space="preserve">TOTAL </t>
    </r>
    <r>
      <rPr>
        <sz val="7"/>
        <color indexed="8"/>
        <rFont val="Arial"/>
        <family val="2"/>
      </rPr>
      <t>(From Exhibit 4d, Section I)</t>
    </r>
  </si>
  <si>
    <r>
      <t xml:space="preserve">TOTAL </t>
    </r>
    <r>
      <rPr>
        <sz val="7"/>
        <color indexed="8"/>
        <rFont val="Arial"/>
        <family val="2"/>
      </rPr>
      <t>(From Exhibit 4d, Section II)</t>
    </r>
  </si>
  <si>
    <t xml:space="preserve">I have examined this statement, the accompanying Supporting Schedules, the allocation of expenses and </t>
  </si>
  <si>
    <t>services, and the attached Worksheets for the period from</t>
  </si>
  <si>
    <t>to</t>
  </si>
  <si>
    <t>and that to the best of my knowledge and belief they are true and correct statements prepared from the books and</t>
  </si>
  <si>
    <t>records of the provider in accordance with applicable instructions.</t>
  </si>
  <si>
    <t>The expenditures included in this statement are based on the actual total cost of recorded expenditures including</t>
  </si>
  <si>
    <t>the federal and non-federal share.</t>
  </si>
  <si>
    <t>The required amount of state and/or local funds were available and used to pay for total computable allowable</t>
  </si>
  <si>
    <t>expenditures included in this statement, and as such state and/or local funds were in accordance with all applicable</t>
  </si>
  <si>
    <t>federal requirements for the non-federal share match of expenditures (including that the funds were not Federal funds</t>
  </si>
  <si>
    <t>in origin, or are Federal funds authorized by Federal law to be used to match other Federal funds, and that the claimed</t>
  </si>
  <si>
    <t>expenditures were not used to meet matching requirements under other Federally funded programs).</t>
  </si>
  <si>
    <t>Federal matching funds are being claimed on this report in accordance with the Cost Report instructions provided by</t>
  </si>
  <si>
    <t xml:space="preserve">the NC Department of Health &amp; Human Services effective for the above reporting period.  </t>
  </si>
  <si>
    <t>I am the officer authorized by the referenced government agency to submit this form and I have made a good faith effort</t>
  </si>
  <si>
    <t>to assure that all information reported is true and accurate.</t>
  </si>
  <si>
    <t>I understand that this information will be used as a basis for claims for federal funds, and possibly state funds, and that</t>
  </si>
  <si>
    <t xml:space="preserve">falsification and concealment of a material fact may be prosecuted under federal or state civil or criminal law.  </t>
  </si>
  <si>
    <t>Costs will be allocated to all cost pools using Accumulated Cost</t>
  </si>
  <si>
    <t>Amt. From Allocated Admin Support Cost Pool
(Calculated Using Accumulated Cost)</t>
  </si>
  <si>
    <t>Actual Time</t>
  </si>
  <si>
    <t>Amt. From Allocated Clinical Admin Cost Pool
(Calculated Using Accumulated Cost)</t>
  </si>
  <si>
    <r>
      <rPr>
        <b/>
        <sz val="10"/>
        <rFont val="Arial"/>
        <family val="2"/>
      </rPr>
      <t xml:space="preserve">MEDICAID FAMILY PLANNING WAIVER COSTS - Non-Reimbursable 
</t>
    </r>
    <r>
      <rPr>
        <sz val="10"/>
        <rFont val="Arial"/>
        <family val="2"/>
      </rPr>
      <t>Apply Medicaid FP Waiver Charges % From Exhibit 2-Statistical Information</t>
    </r>
  </si>
  <si>
    <r>
      <rPr>
        <b/>
        <sz val="10"/>
        <rFont val="Arial"/>
        <family val="2"/>
      </rPr>
      <t>MEDICAID CLINIC SERVICES COSTS</t>
    </r>
    <r>
      <rPr>
        <sz val="10"/>
        <rFont val="Arial"/>
        <family val="2"/>
      </rPr>
      <t xml:space="preserve">
Apply Medicaid Clinical Charges % From Exhibit 2-Statistical Information</t>
    </r>
  </si>
  <si>
    <r>
      <t xml:space="preserve">TOTAL </t>
    </r>
    <r>
      <rPr>
        <sz val="9"/>
        <color indexed="8"/>
        <rFont val="Arial"/>
        <family val="2"/>
      </rPr>
      <t>(From Exhibit 5)</t>
    </r>
  </si>
  <si>
    <t>From Exhibit 6</t>
  </si>
  <si>
    <t>Medicaid Costs</t>
  </si>
  <si>
    <t>Medicaid Clinic Services Cost</t>
  </si>
  <si>
    <t>Medcaid Family Planning Services Cost</t>
  </si>
  <si>
    <t>Medicaid Famil Planning Waiver Costs</t>
  </si>
  <si>
    <t>Laboratory Service Costs</t>
  </si>
  <si>
    <t>Laboratory Medicare Fee Schedule Rate</t>
  </si>
  <si>
    <t>Lesser of Lab Service Costs or Medicare Fee Schedule</t>
  </si>
  <si>
    <t>Total Direct Medical Costs Plus Lab Costs</t>
  </si>
  <si>
    <t>Lab Services (From Exhibit 9a)</t>
  </si>
  <si>
    <t>Total Medicaid Charges - Applicable Period</t>
  </si>
  <si>
    <t>Total Charges - Applicable Period</t>
  </si>
  <si>
    <t>Total Medicaid Charges to Total Charges</t>
  </si>
  <si>
    <t>Total NC Health Choice Charges - Applicable Period</t>
  </si>
  <si>
    <t>Total NC Health Choice Charges to Total Charges</t>
  </si>
  <si>
    <t xml:space="preserve">Section I. Payments and Transactions  </t>
  </si>
  <si>
    <t>Payments</t>
  </si>
  <si>
    <t>NC HEALTH CHOICE SERVICES</t>
  </si>
  <si>
    <t>Medicaid and Health Choice Total Expenditures</t>
  </si>
  <si>
    <t>NC Health Choice Costs</t>
  </si>
  <si>
    <t>NC Health Choice Services - Interim Claim Payments</t>
  </si>
  <si>
    <t>Col. C * Col. H %</t>
  </si>
  <si>
    <t>Sum Cols. E- H</t>
  </si>
  <si>
    <t>NC Health Choice</t>
  </si>
  <si>
    <t>Services</t>
  </si>
  <si>
    <t>Settlement</t>
  </si>
  <si>
    <t>Any return of overpament shall be remitted under a separate cover with a copy of Exhibit 9a to:</t>
  </si>
  <si>
    <r>
      <t xml:space="preserve">*** IMPORTANT NOTE***   Medicaid and NCHC are derived from separate funding sources; therefore, any Medicaid and NC Health Choice settlements which are identified as payables or receivables </t>
    </r>
    <r>
      <rPr>
        <b/>
        <u/>
        <sz val="12"/>
        <rFont val="Arial"/>
        <family val="2"/>
      </rPr>
      <t>shall not be combined or netted</t>
    </r>
    <r>
      <rPr>
        <b/>
        <sz val="12"/>
        <rFont val="Arial"/>
        <family val="2"/>
      </rPr>
      <t xml:space="preserve">. The settlements for Medicaid and NC Health Choice must be executed as </t>
    </r>
    <r>
      <rPr>
        <b/>
        <u/>
        <sz val="12"/>
        <rFont val="Arial"/>
        <family val="2"/>
      </rPr>
      <t>separate and distinct transactions</t>
    </r>
    <r>
      <rPr>
        <b/>
        <sz val="12"/>
        <rFont val="Arial"/>
        <family val="2"/>
      </rPr>
      <t>.  If the provider has payables due the Program(s) for both Medicaid and NC Health Choice, the provider shall submit separate remittances.  Providers shall enclose a copy of the Exhibit 9a showing the Medicaid and NC Health Choice settlement with the appropriate corresponding remittance so that payments can be properly posted as Medicaid or NC Health Choice.</t>
    </r>
  </si>
  <si>
    <t>Primary</t>
  </si>
  <si>
    <t>Primary NPI Number:</t>
  </si>
  <si>
    <t>Primary NPI Number</t>
  </si>
  <si>
    <t>(Admin Support Exhibit 6 Cell O114) X (Adjusted Nursing Cost Pool Exhibit 6 Cell O130 / (Total Expenditures Exhibit 6 Cell O144))</t>
  </si>
  <si>
    <t>(Admin Support Exhibit 6 Cell O114) X (Adjusted Social Worker Cost Pool Exhibit 6 Cell O132 / (Total Expenditures Exhibit 6 Cell O144))</t>
  </si>
  <si>
    <t>(Admin Support Exhibit 6 Cell O114) X (Adjusted Health Educator &amp; Nutritionist Cost Pool Exhibit 6 Cell O134 / (Total Expenditures Exhibit 6 Cell O144))</t>
  </si>
  <si>
    <t>(Admin Support Exhibit 6 Cell O114) X (Adjusted Clinical Admin Cost Pool Exhibit 6 Cell O136 / (Total Expenditures Exhibit 6 Cell O144))</t>
  </si>
  <si>
    <t>(Admin Support Exhibit 6 Cell O114) X (Adjusted Direct Medical Cost Pool Exhibit 6 Cell O138 / (Total Expenditures Exhibit 6 Cell O144))</t>
  </si>
  <si>
    <t>(Admin Support Exhibit 6 Cell O114) X (Adjusted Laboratory Cost Pool Exhibit 6 Cell O140 / (Total Expenditures Exhibit 6 Cell O144))</t>
  </si>
  <si>
    <t>(Admin Support Exhibit 6 Cell O114) X (Adjusted Non-Reimbursable Cost Pool Exhibit 6 Cell O142 / (Total Expenditures Exhibit 6 Cell O144))</t>
  </si>
  <si>
    <t>(Total Adjusted Clinical Admin Support Cost Pool Cell S136) X (Total Adjusted Nursing Cost Pool Cell O150 / (Total Expenditures Cell O162 - Total Adjusted Non-Reimburseable Cost Pool Cell O160))</t>
  </si>
  <si>
    <t>(Total Adjusted Clinical Admin Support Cost Pool Cell S136) X (Total Adjusted Social Worker Cost Pool Cell O152 / (Total Expenditures Cell O162 - Total Adjusted Non-Reimburseable Cost Pool Cell O160))</t>
  </si>
  <si>
    <t>(Total Adjusted Clinical Admin Support Cost Pool Cell S136) X (Total Adjusted Health Educator &amp; Nutritionist Cost Pool Cell O154 / (Total Expenditures Cell O162 - Total Adjusted Non-Reimburseable Cost Pool Cell O160))</t>
  </si>
  <si>
    <t>(Total Adjusted Clinical Admin Support Cost Pool Cell S136) X (Total Adjusted Direct Medical Cost Pool Cell O156 / (Total Expenditures Cell O162 - Total Adjusted Non-Reimburseable Cost Pool Cell O160))</t>
  </si>
  <si>
    <t>(Total Adjusted Clinical Admin Support Cost Pool Cell S136) X (Total Adjusted Laboratory Cost Pool Cell O158 / (Total Expenditures Cell O162 - Total Adjusted Non-Reimburseable Cost Pool Cell O160))</t>
  </si>
  <si>
    <t>Admin Support Allocation Formula used in Column Q, Rows 130, 132, 134, 136, 138, 140, 142</t>
  </si>
  <si>
    <t>Clinical Admin Support Allocation Formula Used in Column Q Rows 150, 152, 154, 156, 158</t>
  </si>
  <si>
    <t>NC Health Choice Settlement</t>
  </si>
  <si>
    <t>Is position funded by Federal funds?   Yes or No</t>
  </si>
  <si>
    <r>
      <rPr>
        <b/>
        <sz val="10"/>
        <rFont val="Arial"/>
        <family val="2"/>
      </rPr>
      <t xml:space="preserve">NC HEALTH CHOICE COSTS </t>
    </r>
    <r>
      <rPr>
        <sz val="10"/>
        <rFont val="Arial"/>
        <family val="2"/>
      </rPr>
      <t xml:space="preserve">
Apply NC Health Choice Utilization % from Exhibit 2-Statistical Information                     </t>
    </r>
  </si>
  <si>
    <t>Total Gross Salary 11000</t>
  </si>
  <si>
    <t>Total Gross Salary 12000</t>
  </si>
  <si>
    <t>Other Benefits / Vendor or Contractor Payments 12025</t>
  </si>
  <si>
    <t>Total Gross Salary 13000</t>
  </si>
  <si>
    <t>Employee Benefits 13010</t>
  </si>
  <si>
    <t>Employer- FICA (if not covered under employee benefits) 13015</t>
  </si>
  <si>
    <t>Medicare Tax -Employer - (if not listed under employee benefits) 13020</t>
  </si>
  <si>
    <t>Other Benefits / Vendor or Contractor Payments 13025</t>
  </si>
  <si>
    <t>NET MEDICAID / HEALTH CHOICE COMPUTABLE COSTS</t>
  </si>
  <si>
    <t>TOTAL MEDICAID / HEALTH CHOICE INTERIM PAYMENTS (From Exhibit 8)</t>
  </si>
  <si>
    <t xml:space="preserve">Subtotal Laboratory Cost Pool </t>
  </si>
  <si>
    <t>Total Adjusted Laboratory Cost Pool</t>
  </si>
  <si>
    <t>Behavioral Health Direct Clinical Service Activity</t>
  </si>
  <si>
    <t>Division of Health Benefits</t>
  </si>
  <si>
    <t xml:space="preserve">To Laboratory Services Cost Pool </t>
  </si>
  <si>
    <t>North Carolina Division of Health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</si>
</sst>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Red]_$* \(#,##0.00\);_$* &quot;0.00&quot;_$;_$@_$"/>
    <numFmt numFmtId="165" formatCode="0."/>
    <numFmt numFmtId="166" formatCode="0.00_)"/>
    <numFmt numFmtId="167" formatCode="mm/dd/yy"/>
    <numFmt numFmtId="168" formatCode="[&lt;=9999999]###\-####;\(###\)\ ###\-####"/>
    <numFmt numFmtId="169" formatCode="&quot;$&quot;#,##0"/>
    <numFmt numFmtId="170" formatCode="_(* #,##0_);_(* \(#,##0\);_(* &quot;-&quot;??_);_(@_)"/>
    <numFmt numFmtId="171" formatCode="0.000%"/>
    <numFmt numFmtId="172" formatCode="_(&quot;$&quot;* #,##0_);_(&quot;$&quot;* \(#,##0\);_(&quot;$&quot;* &quot;-&quot;??_);_(@_)"/>
    <numFmt numFmtId="173" formatCode="0.000000"/>
    <numFmt numFmtId="174" formatCode="&quot;$&quot;#,##0.00"/>
  </numFmts>
  <fonts count="66" x14ac:knownFonts="1">
    <font>
      <sz val="10"/>
      <name val="Arial"/>
    </font>
    <font>
      <sz val="11"/>
      <color indexed="8"/>
      <name val="Calibri"/>
      <family val="2"/>
    </font>
    <font>
      <sz val="11"/>
      <color indexed="8"/>
      <name val="Calibri"/>
      <family val="2"/>
    </font>
    <font>
      <b/>
      <sz val="12"/>
      <name val="Arial"/>
      <family val="2"/>
    </font>
    <font>
      <u/>
      <sz val="10"/>
      <color indexed="12"/>
      <name val="Arial"/>
      <family val="2"/>
    </font>
    <font>
      <b/>
      <i/>
      <sz val="12"/>
      <name val="Times New Roman"/>
      <family val="1"/>
    </font>
    <font>
      <u/>
      <sz val="10"/>
      <name val="Times New Roman"/>
      <family val="1"/>
    </font>
    <font>
      <sz val="10"/>
      <name val="Arial"/>
      <family val="2"/>
    </font>
    <font>
      <sz val="10"/>
      <name val="Times New Roman"/>
      <family val="1"/>
    </font>
    <font>
      <b/>
      <sz val="10"/>
      <name val="Tms Rmn"/>
    </font>
    <font>
      <sz val="10"/>
      <name val="Tms Rmn"/>
    </font>
    <font>
      <b/>
      <i/>
      <u/>
      <sz val="12"/>
      <name val="Times New Roman"/>
      <family val="1"/>
    </font>
    <font>
      <sz val="8"/>
      <name val="Arial"/>
      <family val="2"/>
    </font>
    <font>
      <sz val="7"/>
      <name val="Small Fonts"/>
      <family val="2"/>
    </font>
    <font>
      <b/>
      <i/>
      <sz val="16"/>
      <name val="Helv"/>
    </font>
    <font>
      <sz val="12"/>
      <name val="Helv"/>
    </font>
    <font>
      <sz val="12"/>
      <name val="Arial"/>
      <family val="2"/>
    </font>
    <font>
      <u/>
      <sz val="10"/>
      <name val="Arial"/>
      <family val="2"/>
    </font>
    <font>
      <b/>
      <u/>
      <sz val="10"/>
      <name val="Arial"/>
      <family val="2"/>
    </font>
    <font>
      <sz val="10"/>
      <color indexed="10"/>
      <name val="Arial"/>
      <family val="2"/>
    </font>
    <font>
      <b/>
      <sz val="10"/>
      <name val="Arial"/>
      <family val="2"/>
    </font>
    <font>
      <u/>
      <sz val="8"/>
      <name val="Arial"/>
      <family val="2"/>
    </font>
    <font>
      <sz val="9"/>
      <name val="Arial"/>
      <family val="2"/>
    </font>
    <font>
      <sz val="10"/>
      <name val="Arial"/>
      <family val="2"/>
    </font>
    <font>
      <b/>
      <sz val="8"/>
      <name val="Arial"/>
      <family val="2"/>
    </font>
    <font>
      <b/>
      <sz val="9"/>
      <name val="Arial"/>
      <family val="2"/>
    </font>
    <font>
      <b/>
      <sz val="10"/>
      <color indexed="10"/>
      <name val="Arial"/>
      <family val="2"/>
    </font>
    <font>
      <b/>
      <sz val="11"/>
      <name val="Arial"/>
      <family val="2"/>
    </font>
    <font>
      <sz val="11"/>
      <name val="Arial"/>
      <family val="2"/>
    </font>
    <font>
      <b/>
      <sz val="10"/>
      <name val="Arial"/>
      <family val="2"/>
    </font>
    <font>
      <sz val="10"/>
      <color indexed="8"/>
      <name val="Arial"/>
      <family val="2"/>
    </font>
    <font>
      <b/>
      <sz val="8"/>
      <color indexed="10"/>
      <name val="Arial"/>
      <family val="2"/>
    </font>
    <font>
      <b/>
      <sz val="16"/>
      <name val="Arial"/>
      <family val="2"/>
    </font>
    <font>
      <b/>
      <sz val="8"/>
      <color indexed="8"/>
      <name val="Arial"/>
      <family val="2"/>
    </font>
    <font>
      <b/>
      <sz val="12"/>
      <color indexed="10"/>
      <name val="Arial"/>
      <family val="2"/>
    </font>
    <font>
      <b/>
      <sz val="10"/>
      <color indexed="8"/>
      <name val="Arial"/>
      <family val="2"/>
    </font>
    <font>
      <b/>
      <sz val="14"/>
      <name val="Arial"/>
      <family val="2"/>
    </font>
    <font>
      <b/>
      <sz val="14"/>
      <color indexed="8"/>
      <name val="Arial"/>
      <family val="2"/>
    </font>
    <font>
      <b/>
      <u/>
      <sz val="12"/>
      <name val="Arial"/>
      <family val="2"/>
    </font>
    <font>
      <sz val="8"/>
      <color indexed="8"/>
      <name val="Arial"/>
      <family val="2"/>
    </font>
    <font>
      <sz val="8"/>
      <name val="Arial"/>
      <family val="2"/>
    </font>
    <font>
      <sz val="7"/>
      <color indexed="8"/>
      <name val="Arial"/>
      <family val="2"/>
    </font>
    <font>
      <b/>
      <sz val="7"/>
      <color indexed="8"/>
      <name val="Arial"/>
      <family val="2"/>
    </font>
    <font>
      <sz val="7"/>
      <name val="Arial"/>
      <family val="2"/>
    </font>
    <font>
      <u/>
      <sz val="7"/>
      <color indexed="8"/>
      <name val="Arial"/>
      <family val="2"/>
    </font>
    <font>
      <sz val="7"/>
      <color indexed="10"/>
      <name val="Arial"/>
      <family val="2"/>
    </font>
    <font>
      <sz val="9"/>
      <color indexed="8"/>
      <name val="Arial"/>
      <family val="2"/>
    </font>
    <font>
      <b/>
      <u/>
      <sz val="7"/>
      <color indexed="8"/>
      <name val="Arial"/>
      <family val="2"/>
    </font>
    <font>
      <b/>
      <sz val="12"/>
      <color indexed="14"/>
      <name val="Arial"/>
      <family val="2"/>
    </font>
    <font>
      <b/>
      <u/>
      <sz val="10"/>
      <color indexed="8"/>
      <name val="Arial"/>
      <family val="2"/>
    </font>
    <font>
      <b/>
      <u/>
      <sz val="9"/>
      <color indexed="8"/>
      <name val="Arial"/>
      <family val="2"/>
    </font>
    <font>
      <sz val="11"/>
      <color theme="1"/>
      <name val="Calibri"/>
      <family val="2"/>
      <scheme val="minor"/>
    </font>
    <font>
      <sz val="7"/>
      <color indexed="8"/>
      <name val="Helvetica"/>
      <family val="2"/>
    </font>
    <font>
      <b/>
      <sz val="9"/>
      <color indexed="8"/>
      <name val="Arial"/>
      <family val="2"/>
    </font>
    <font>
      <sz val="9"/>
      <color indexed="10"/>
      <name val="Arial"/>
      <family val="2"/>
    </font>
    <font>
      <sz val="11"/>
      <color indexed="10"/>
      <name val="Arial"/>
      <family val="2"/>
    </font>
    <font>
      <b/>
      <sz val="9"/>
      <color indexed="10"/>
      <name val="Arial"/>
      <family val="2"/>
    </font>
    <font>
      <u/>
      <sz val="9"/>
      <color indexed="8"/>
      <name val="Arial"/>
      <family val="2"/>
    </font>
    <font>
      <sz val="9"/>
      <color indexed="8"/>
      <name val="Arial Narrow"/>
      <family val="2"/>
    </font>
    <font>
      <b/>
      <sz val="9"/>
      <color indexed="8"/>
      <name val="Arial Narrow"/>
      <family val="2"/>
    </font>
    <font>
      <b/>
      <sz val="12"/>
      <name val="Arial Narrow"/>
      <family val="2"/>
    </font>
    <font>
      <sz val="8"/>
      <color indexed="8"/>
      <name val="Helv"/>
    </font>
    <font>
      <b/>
      <sz val="12"/>
      <color indexed="8"/>
      <name val="Arial"/>
      <family val="2"/>
    </font>
    <font>
      <b/>
      <sz val="12"/>
      <color rgb="FFFF0000"/>
      <name val="Arial"/>
      <family val="2"/>
    </font>
    <font>
      <b/>
      <sz val="12.5"/>
      <color indexed="8"/>
      <name val="Arial"/>
      <family val="2"/>
    </font>
    <font>
      <sz val="9"/>
      <color indexed="8"/>
      <name val="Helvetica"/>
      <family val="2"/>
    </font>
  </fonts>
  <fills count="8">
    <fill>
      <patternFill patternType="none"/>
    </fill>
    <fill>
      <patternFill patternType="gray125"/>
    </fill>
    <fill>
      <patternFill patternType="gray125">
        <bgColor indexed="22"/>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1"/>
        <bgColor indexed="64"/>
      </patternFill>
    </fill>
    <fill>
      <patternFill patternType="solid">
        <fgColor rgb="FFFFFF99"/>
        <bgColor indexed="64"/>
      </patternFill>
    </fill>
  </fills>
  <borders count="6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8"/>
      </top>
      <bottom/>
      <diagonal/>
    </border>
    <border>
      <left/>
      <right/>
      <top style="medium">
        <color indexed="8"/>
      </top>
      <bottom/>
      <diagonal/>
    </border>
    <border>
      <left/>
      <right style="medium">
        <color indexed="64"/>
      </right>
      <top style="medium">
        <color indexed="8"/>
      </top>
      <bottom/>
      <diagonal/>
    </border>
    <border>
      <left/>
      <right style="medium">
        <color indexed="64"/>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0">
    <xf numFmtId="0" fontId="0" fillId="0" borderId="0"/>
    <xf numFmtId="0" fontId="5" fillId="0" borderId="0" applyFill="0" applyBorder="0" applyProtection="0">
      <alignment horizontal="left"/>
    </xf>
    <xf numFmtId="0" fontId="6" fillId="0" borderId="0" applyNumberFormat="0" applyFill="0" applyBorder="0" applyProtection="0">
      <alignment horizontal="left"/>
    </xf>
    <xf numFmtId="43" fontId="7" fillId="0" borderId="0" applyFont="0" applyFill="0" applyBorder="0" applyAlignment="0" applyProtection="0"/>
    <xf numFmtId="164" fontId="8" fillId="0" borderId="1" applyFill="0" applyBorder="0" applyAlignment="0" applyProtection="0"/>
    <xf numFmtId="165" fontId="9" fillId="2" borderId="2"/>
    <xf numFmtId="0" fontId="10" fillId="0" borderId="0" applyFont="0" applyFill="0"/>
    <xf numFmtId="44" fontId="2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1" fillId="0" borderId="3" applyNumberFormat="0" applyFill="0" applyBorder="0" applyProtection="0">
      <alignment horizontal="left"/>
    </xf>
    <xf numFmtId="38" fontId="12" fillId="3" borderId="0" applyNumberFormat="0" applyBorder="0" applyAlignment="0" applyProtection="0"/>
    <xf numFmtId="0" fontId="4" fillId="0" borderId="0" applyNumberFormat="0" applyFill="0" applyBorder="0" applyAlignment="0" applyProtection="0">
      <alignment vertical="top"/>
      <protection locked="0"/>
    </xf>
    <xf numFmtId="10" fontId="12" fillId="4" borderId="4" applyNumberFormat="0" applyBorder="0" applyAlignment="0" applyProtection="0"/>
    <xf numFmtId="37" fontId="13" fillId="0" borderId="0"/>
    <xf numFmtId="166"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 fillId="0" borderId="0"/>
    <xf numFmtId="0" fontId="51" fillId="0" borderId="0"/>
    <xf numFmtId="0" fontId="8" fillId="0" borderId="0"/>
    <xf numFmtId="9" fontId="23"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cellStyleXfs>
  <cellXfs count="1499">
    <xf numFmtId="0" fontId="0" fillId="0" borderId="0" xfId="0"/>
    <xf numFmtId="0" fontId="22" fillId="0" borderId="0" xfId="0" applyFont="1" applyFill="1" applyBorder="1"/>
    <xf numFmtId="42" fontId="20" fillId="0" borderId="0" xfId="0" applyNumberFormat="1" applyFont="1" applyFill="1" applyBorder="1"/>
    <xf numFmtId="0" fontId="7" fillId="0" borderId="4" xfId="24" applyFont="1" applyFill="1" applyBorder="1"/>
    <xf numFmtId="0" fontId="22" fillId="0" borderId="0" xfId="24" applyFont="1" applyFill="1" applyBorder="1"/>
    <xf numFmtId="0" fontId="7" fillId="0" borderId="16" xfId="24" applyFont="1" applyFill="1" applyBorder="1"/>
    <xf numFmtId="0" fontId="20" fillId="0" borderId="0" xfId="0" applyFont="1" applyFill="1" applyBorder="1" applyAlignment="1">
      <alignment wrapText="1"/>
    </xf>
    <xf numFmtId="42" fontId="20" fillId="0" borderId="17" xfId="0" applyNumberFormat="1" applyFont="1" applyFill="1" applyBorder="1"/>
    <xf numFmtId="0" fontId="12" fillId="0" borderId="0" xfId="24" applyFont="1" applyFill="1" applyBorder="1" applyAlignment="1">
      <alignment horizontal="center" vertical="center" wrapText="1"/>
    </xf>
    <xf numFmtId="0" fontId="12" fillId="0" borderId="0" xfId="24" applyFont="1" applyFill="1" applyBorder="1" applyAlignment="1">
      <alignment horizontal="center" wrapText="1"/>
    </xf>
    <xf numFmtId="0" fontId="12" fillId="0" borderId="17" xfId="24" applyFont="1" applyFill="1" applyBorder="1" applyAlignment="1">
      <alignment horizontal="center" wrapText="1"/>
    </xf>
    <xf numFmtId="42" fontId="20" fillId="0" borderId="0" xfId="24" applyNumberFormat="1" applyFont="1" applyFill="1" applyBorder="1"/>
    <xf numFmtId="42" fontId="20" fillId="0" borderId="17" xfId="24" applyNumberFormat="1" applyFont="1" applyFill="1" applyBorder="1"/>
    <xf numFmtId="0" fontId="12" fillId="0" borderId="20" xfId="24" applyFont="1" applyFill="1" applyBorder="1"/>
    <xf numFmtId="0" fontId="7" fillId="0" borderId="0" xfId="24" applyFont="1" applyFill="1" applyBorder="1" applyAlignment="1">
      <alignment horizontal="center"/>
    </xf>
    <xf numFmtId="0" fontId="12" fillId="0" borderId="0" xfId="24" applyFont="1" applyFill="1" applyBorder="1"/>
    <xf numFmtId="41" fontId="20" fillId="0" borderId="17" xfId="3" applyNumberFormat="1" applyFont="1" applyFill="1" applyBorder="1"/>
    <xf numFmtId="0" fontId="27" fillId="0" borderId="0" xfId="24" applyFont="1" applyFill="1" applyBorder="1" applyAlignment="1">
      <alignment wrapText="1"/>
    </xf>
    <xf numFmtId="0" fontId="24" fillId="0" borderId="0" xfId="24" applyFont="1" applyFill="1" applyBorder="1" applyAlignment="1">
      <alignment horizontal="center" vertical="center" wrapText="1"/>
    </xf>
    <xf numFmtId="42" fontId="20" fillId="0" borderId="0" xfId="10" applyNumberFormat="1" applyFont="1" applyFill="1" applyBorder="1" applyAlignment="1">
      <alignment horizontal="center"/>
    </xf>
    <xf numFmtId="0" fontId="24" fillId="0" borderId="0" xfId="24" applyFont="1" applyFill="1" applyBorder="1" applyAlignment="1">
      <alignment horizontal="center" wrapText="1"/>
    </xf>
    <xf numFmtId="7" fontId="20" fillId="0" borderId="0" xfId="24" applyNumberFormat="1" applyFont="1" applyFill="1" applyBorder="1"/>
    <xf numFmtId="41" fontId="12" fillId="0" borderId="0" xfId="24" applyNumberFormat="1" applyFont="1" applyFill="1" applyBorder="1"/>
    <xf numFmtId="0" fontId="3" fillId="0" borderId="3" xfId="24" applyFont="1" applyFill="1" applyBorder="1"/>
    <xf numFmtId="0" fontId="12" fillId="0" borderId="0" xfId="0" applyFont="1" applyFill="1" applyBorder="1" applyAlignment="1">
      <alignment horizontal="center" vertical="center" wrapText="1"/>
    </xf>
    <xf numFmtId="0" fontId="12" fillId="0" borderId="0" xfId="0" applyFont="1" applyFill="1" applyBorder="1" applyAlignment="1">
      <alignment horizontal="center" wrapText="1"/>
    </xf>
    <xf numFmtId="0" fontId="12" fillId="0" borderId="17" xfId="0" applyFont="1" applyFill="1" applyBorder="1" applyAlignment="1">
      <alignment horizontal="center" wrapText="1"/>
    </xf>
    <xf numFmtId="0" fontId="12" fillId="0" borderId="20" xfId="0" applyFont="1" applyFill="1" applyBorder="1"/>
    <xf numFmtId="0" fontId="7" fillId="0" borderId="0" xfId="0" applyFont="1" applyFill="1" applyBorder="1" applyAlignment="1">
      <alignment horizontal="center"/>
    </xf>
    <xf numFmtId="0" fontId="12" fillId="0" borderId="0" xfId="0" applyFont="1" applyFill="1" applyBorder="1"/>
    <xf numFmtId="0" fontId="27" fillId="0" borderId="0" xfId="0" applyFont="1" applyFill="1" applyBorder="1" applyAlignment="1">
      <alignment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wrapText="1"/>
    </xf>
    <xf numFmtId="7" fontId="20" fillId="0" borderId="0" xfId="0" applyNumberFormat="1" applyFont="1" applyFill="1" applyBorder="1"/>
    <xf numFmtId="41" fontId="12" fillId="0" borderId="0" xfId="0" applyNumberFormat="1" applyFont="1" applyFill="1" applyBorder="1"/>
    <xf numFmtId="0" fontId="3" fillId="0" borderId="0" xfId="0" applyFont="1" applyFill="1" applyBorder="1" applyAlignment="1">
      <alignment horizontal="right"/>
    </xf>
    <xf numFmtId="0" fontId="3" fillId="0" borderId="0" xfId="0" applyFont="1" applyFill="1" applyBorder="1" applyAlignment="1">
      <alignment horizontal="left"/>
    </xf>
    <xf numFmtId="0" fontId="7" fillId="0" borderId="0" xfId="0" applyFont="1" applyFill="1" applyBorder="1"/>
    <xf numFmtId="42" fontId="24" fillId="0" borderId="0" xfId="24" applyNumberFormat="1" applyFont="1" applyFill="1" applyBorder="1" applyAlignment="1">
      <alignment horizontal="center" vertical="center" wrapText="1"/>
    </xf>
    <xf numFmtId="8" fontId="20" fillId="0" borderId="4" xfId="3" applyNumberFormat="1" applyFont="1" applyFill="1" applyBorder="1"/>
    <xf numFmtId="8" fontId="20" fillId="0" borderId="0" xfId="3" applyNumberFormat="1" applyFont="1" applyFill="1" applyBorder="1"/>
    <xf numFmtId="8" fontId="20" fillId="0" borderId="32" xfId="24" applyNumberFormat="1" applyFont="1" applyFill="1" applyBorder="1"/>
    <xf numFmtId="8" fontId="20" fillId="0" borderId="32" xfId="0" applyNumberFormat="1" applyFont="1" applyFill="1" applyBorder="1"/>
    <xf numFmtId="8" fontId="20" fillId="0" borderId="4" xfId="10" applyNumberFormat="1" applyFont="1" applyFill="1" applyBorder="1" applyAlignment="1">
      <alignment horizontal="center"/>
    </xf>
    <xf numFmtId="8" fontId="20" fillId="0" borderId="4" xfId="10" applyNumberFormat="1" applyFont="1" applyFill="1" applyBorder="1" applyAlignment="1">
      <alignment horizontal="right"/>
    </xf>
    <xf numFmtId="8" fontId="20" fillId="0" borderId="4" xfId="3" applyNumberFormat="1" applyFont="1" applyFill="1" applyBorder="1" applyAlignment="1">
      <alignment horizontal="right"/>
    </xf>
    <xf numFmtId="8" fontId="20" fillId="0" borderId="0" xfId="3" applyNumberFormat="1" applyFont="1" applyFill="1" applyBorder="1" applyAlignment="1">
      <alignment horizontal="right"/>
    </xf>
    <xf numFmtId="8" fontId="20" fillId="0" borderId="32" xfId="0" applyNumberFormat="1" applyFont="1" applyFill="1" applyBorder="1" applyAlignment="1">
      <alignment horizontal="right"/>
    </xf>
    <xf numFmtId="0" fontId="7" fillId="0" borderId="0" xfId="24" applyFont="1" applyFill="1" applyBorder="1"/>
    <xf numFmtId="42" fontId="7" fillId="0" borderId="0" xfId="3" applyNumberFormat="1" applyFont="1" applyFill="1" applyBorder="1" applyAlignment="1">
      <alignment horizontal="center"/>
    </xf>
    <xf numFmtId="9" fontId="7" fillId="0" borderId="0" xfId="24" applyNumberFormat="1" applyFont="1" applyFill="1" applyBorder="1" applyAlignment="1">
      <alignment horizontal="center"/>
    </xf>
    <xf numFmtId="42" fontId="7" fillId="0" borderId="0" xfId="10" applyNumberFormat="1" applyFont="1" applyFill="1" applyBorder="1" applyAlignment="1">
      <alignment horizontal="center"/>
    </xf>
    <xf numFmtId="42" fontId="7" fillId="0" borderId="20" xfId="10" applyNumberFormat="1" applyFont="1" applyFill="1" applyBorder="1" applyAlignment="1">
      <alignment horizontal="center"/>
    </xf>
    <xf numFmtId="42" fontId="7" fillId="0" borderId="15" xfId="10" applyNumberFormat="1" applyFont="1" applyFill="1" applyBorder="1" applyAlignment="1">
      <alignment horizontal="center"/>
    </xf>
    <xf numFmtId="8" fontId="7" fillId="0" borderId="4" xfId="10" applyNumberFormat="1" applyFont="1" applyFill="1" applyBorder="1" applyAlignment="1">
      <alignment horizontal="right"/>
    </xf>
    <xf numFmtId="8" fontId="7" fillId="0" borderId="0" xfId="24" applyNumberFormat="1" applyFont="1" applyFill="1" applyBorder="1"/>
    <xf numFmtId="8" fontId="7" fillId="0" borderId="0" xfId="10" applyNumberFormat="1" applyFont="1" applyFill="1" applyBorder="1" applyAlignment="1">
      <alignment horizontal="center"/>
    </xf>
    <xf numFmtId="41" fontId="7" fillId="0" borderId="0" xfId="10" applyNumberFormat="1" applyFont="1" applyFill="1" applyBorder="1" applyAlignment="1">
      <alignment horizontal="center"/>
    </xf>
    <xf numFmtId="8" fontId="7" fillId="0" borderId="32" xfId="24" applyNumberFormat="1" applyFont="1" applyFill="1" applyBorder="1"/>
    <xf numFmtId="0" fontId="7" fillId="0" borderId="6" xfId="24" applyFont="1" applyFill="1" applyBorder="1"/>
    <xf numFmtId="8" fontId="7" fillId="0" borderId="0" xfId="10" applyNumberFormat="1" applyFont="1" applyFill="1" applyBorder="1" applyAlignment="1">
      <alignment horizontal="right"/>
    </xf>
    <xf numFmtId="8" fontId="7" fillId="0" borderId="32" xfId="24" applyNumberFormat="1" applyFont="1" applyFill="1" applyBorder="1" applyAlignment="1">
      <alignment horizontal="right"/>
    </xf>
    <xf numFmtId="0" fontId="39" fillId="0" borderId="0" xfId="24" applyFont="1" applyFill="1" applyBorder="1" applyProtection="1"/>
    <xf numFmtId="9" fontId="7" fillId="0" borderId="0" xfId="0" applyNumberFormat="1" applyFont="1" applyFill="1" applyBorder="1" applyAlignment="1">
      <alignment horizontal="center"/>
    </xf>
    <xf numFmtId="8" fontId="7" fillId="0" borderId="0" xfId="0" applyNumberFormat="1" applyFont="1" applyFill="1" applyBorder="1"/>
    <xf numFmtId="8" fontId="7" fillId="0" borderId="32" xfId="0" applyNumberFormat="1" applyFont="1" applyFill="1" applyBorder="1"/>
    <xf numFmtId="0" fontId="7" fillId="0" borderId="6" xfId="0" applyFont="1" applyFill="1" applyBorder="1"/>
    <xf numFmtId="0" fontId="7" fillId="0" borderId="0" xfId="0" applyFont="1" applyFill="1" applyBorder="1" applyAlignment="1">
      <alignment horizontal="right"/>
    </xf>
    <xf numFmtId="10" fontId="7" fillId="0" borderId="0" xfId="0" applyNumberFormat="1" applyFont="1" applyFill="1" applyBorder="1" applyAlignment="1">
      <alignment horizontal="center"/>
    </xf>
    <xf numFmtId="8" fontId="7" fillId="0" borderId="32" xfId="0" applyNumberFormat="1" applyFont="1" applyFill="1" applyBorder="1" applyAlignment="1">
      <alignment horizontal="right"/>
    </xf>
    <xf numFmtId="8" fontId="7" fillId="0" borderId="0" xfId="0" applyNumberFormat="1" applyFont="1" applyFill="1" applyBorder="1" applyAlignment="1">
      <alignment horizontal="right"/>
    </xf>
    <xf numFmtId="42" fontId="7" fillId="0" borderId="0" xfId="0" applyNumberFormat="1" applyFont="1" applyFill="1" applyBorder="1"/>
    <xf numFmtId="42" fontId="7" fillId="0" borderId="17" xfId="0" applyNumberFormat="1" applyFont="1" applyFill="1" applyBorder="1"/>
    <xf numFmtId="42" fontId="7" fillId="0" borderId="0" xfId="24" applyNumberFormat="1" applyFont="1" applyFill="1" applyBorder="1"/>
    <xf numFmtId="0" fontId="7" fillId="0" borderId="0" xfId="24" applyFont="1" applyFill="1"/>
    <xf numFmtId="37" fontId="3" fillId="0" borderId="16" xfId="26" applyNumberFormat="1" applyFont="1" applyFill="1" applyBorder="1" applyAlignment="1" applyProtection="1"/>
    <xf numFmtId="0" fontId="7" fillId="0" borderId="17" xfId="24" applyFont="1" applyFill="1" applyBorder="1"/>
    <xf numFmtId="0" fontId="7" fillId="0" borderId="12" xfId="24" applyFont="1" applyFill="1" applyBorder="1"/>
    <xf numFmtId="0" fontId="7" fillId="0" borderId="3" xfId="24" applyFont="1" applyFill="1" applyBorder="1"/>
    <xf numFmtId="0" fontId="7" fillId="0" borderId="13" xfId="24" applyFont="1" applyFill="1" applyBorder="1"/>
    <xf numFmtId="0" fontId="7" fillId="0" borderId="20" xfId="24" applyFont="1" applyFill="1" applyBorder="1"/>
    <xf numFmtId="0" fontId="3" fillId="0" borderId="16" xfId="24" applyFont="1" applyFill="1" applyBorder="1"/>
    <xf numFmtId="37" fontId="3" fillId="0" borderId="16" xfId="24" applyNumberFormat="1" applyFont="1" applyFill="1" applyBorder="1"/>
    <xf numFmtId="0" fontId="28" fillId="0" borderId="0" xfId="24" applyFont="1" applyFill="1" applyBorder="1" applyAlignment="1">
      <alignment horizontal="right"/>
    </xf>
    <xf numFmtId="0" fontId="7" fillId="0" borderId="24" xfId="24" applyFont="1" applyFill="1" applyBorder="1"/>
    <xf numFmtId="0" fontId="20" fillId="0" borderId="16" xfId="24" applyFont="1" applyFill="1" applyBorder="1"/>
    <xf numFmtId="0" fontId="7" fillId="0" borderId="16" xfId="24" applyFont="1" applyFill="1" applyBorder="1" applyAlignment="1">
      <alignment horizontal="center"/>
    </xf>
    <xf numFmtId="0" fontId="7" fillId="0" borderId="12" xfId="24" applyFont="1" applyFill="1" applyBorder="1" applyAlignment="1">
      <alignment horizontal="center"/>
    </xf>
    <xf numFmtId="0" fontId="20" fillId="0" borderId="0" xfId="24" applyFont="1" applyFill="1" applyBorder="1"/>
    <xf numFmtId="37" fontId="3" fillId="0" borderId="14" xfId="24" applyNumberFormat="1" applyFont="1" applyFill="1" applyBorder="1"/>
    <xf numFmtId="42" fontId="7" fillId="0" borderId="20" xfId="24" applyNumberFormat="1" applyFont="1" applyFill="1" applyBorder="1"/>
    <xf numFmtId="0" fontId="7" fillId="0" borderId="17" xfId="24" applyFont="1" applyFill="1" applyBorder="1" applyAlignment="1">
      <alignment horizontal="right"/>
    </xf>
    <xf numFmtId="0" fontId="7" fillId="0" borderId="22" xfId="24" applyFont="1" applyFill="1" applyBorder="1"/>
    <xf numFmtId="0" fontId="32" fillId="0" borderId="23" xfId="24" applyFont="1" applyFill="1" applyBorder="1"/>
    <xf numFmtId="0" fontId="7" fillId="0" borderId="25" xfId="24" applyFont="1" applyFill="1" applyBorder="1"/>
    <xf numFmtId="0" fontId="7" fillId="0" borderId="37" xfId="24" applyFont="1" applyFill="1" applyBorder="1"/>
    <xf numFmtId="0" fontId="7" fillId="0" borderId="52" xfId="24" applyFont="1" applyFill="1" applyBorder="1" applyAlignment="1">
      <alignment horizontal="center"/>
    </xf>
    <xf numFmtId="0" fontId="20" fillId="0" borderId="0" xfId="24" applyFont="1" applyFill="1" applyBorder="1" applyAlignment="1">
      <alignment wrapText="1"/>
    </xf>
    <xf numFmtId="0" fontId="7" fillId="0" borderId="29" xfId="24" applyFont="1" applyFill="1" applyBorder="1" applyAlignment="1">
      <alignment horizontal="center" vertical="center" wrapText="1"/>
    </xf>
    <xf numFmtId="0" fontId="24" fillId="0" borderId="4" xfId="24" applyFont="1" applyFill="1" applyBorder="1" applyAlignment="1">
      <alignment horizontal="center" vertical="center" wrapText="1"/>
    </xf>
    <xf numFmtId="0" fontId="24" fillId="0" borderId="10" xfId="24" applyFont="1" applyFill="1" applyBorder="1" applyAlignment="1">
      <alignment horizontal="center" vertical="center" wrapText="1"/>
    </xf>
    <xf numFmtId="0" fontId="7" fillId="0" borderId="29" xfId="24" applyFont="1" applyFill="1" applyBorder="1" applyAlignment="1">
      <alignment horizontal="right"/>
    </xf>
    <xf numFmtId="0" fontId="7" fillId="0" borderId="29" xfId="24" applyFont="1" applyFill="1" applyBorder="1" applyAlignment="1">
      <alignment horizontal="center"/>
    </xf>
    <xf numFmtId="0" fontId="20" fillId="0" borderId="6" xfId="24" applyFont="1" applyFill="1" applyBorder="1" applyAlignment="1">
      <alignment wrapText="1"/>
    </xf>
    <xf numFmtId="0" fontId="7" fillId="0" borderId="17" xfId="24" applyFont="1" applyFill="1" applyBorder="1" applyAlignment="1">
      <alignment horizontal="center" wrapText="1"/>
    </xf>
    <xf numFmtId="0" fontId="12" fillId="0" borderId="5" xfId="24" applyFont="1" applyFill="1" applyBorder="1" applyAlignment="1">
      <alignment horizontal="center" wrapText="1"/>
    </xf>
    <xf numFmtId="0" fontId="12" fillId="0" borderId="10" xfId="24" applyFont="1" applyFill="1" applyBorder="1" applyAlignment="1">
      <alignment horizontal="center"/>
    </xf>
    <xf numFmtId="0" fontId="12" fillId="0" borderId="10" xfId="24" applyFont="1" applyFill="1" applyBorder="1" applyAlignment="1">
      <alignment horizontal="center" wrapText="1"/>
    </xf>
    <xf numFmtId="0" fontId="12" fillId="0" borderId="10" xfId="24" applyFont="1" applyFill="1" applyBorder="1" applyAlignment="1">
      <alignment horizontal="center" vertical="center" wrapText="1"/>
    </xf>
    <xf numFmtId="0" fontId="24" fillId="0" borderId="4" xfId="24" applyFont="1" applyFill="1" applyBorder="1" applyAlignment="1">
      <alignment horizontal="center" wrapText="1"/>
    </xf>
    <xf numFmtId="0" fontId="24" fillId="0" borderId="2" xfId="24" applyFont="1" applyFill="1" applyBorder="1" applyAlignment="1">
      <alignment horizontal="center" wrapText="1"/>
    </xf>
    <xf numFmtId="0" fontId="24" fillId="0" borderId="31" xfId="24" applyFont="1" applyFill="1" applyBorder="1" applyAlignment="1">
      <alignment horizontal="center" wrapText="1"/>
    </xf>
    <xf numFmtId="0" fontId="12" fillId="0" borderId="4" xfId="24" applyFont="1" applyFill="1" applyBorder="1" applyAlignment="1">
      <alignment horizontal="center"/>
    </xf>
    <xf numFmtId="0" fontId="12" fillId="0" borderId="4" xfId="24" applyFont="1" applyFill="1" applyBorder="1" applyAlignment="1">
      <alignment horizontal="center" wrapText="1"/>
    </xf>
    <xf numFmtId="0" fontId="24" fillId="0" borderId="10" xfId="24" applyFont="1" applyFill="1" applyBorder="1" applyAlignment="1">
      <alignment horizontal="center" wrapText="1"/>
    </xf>
    <xf numFmtId="7" fontId="20" fillId="0" borderId="31" xfId="24" applyNumberFormat="1" applyFont="1" applyFill="1" applyBorder="1"/>
    <xf numFmtId="0" fontId="22" fillId="0" borderId="26" xfId="24" applyFont="1" applyFill="1" applyBorder="1"/>
    <xf numFmtId="0" fontId="7" fillId="0" borderId="53" xfId="24" applyFont="1" applyFill="1" applyBorder="1" applyAlignment="1">
      <alignment horizontal="right"/>
    </xf>
    <xf numFmtId="0" fontId="7" fillId="0" borderId="16" xfId="24" applyFont="1" applyFill="1" applyBorder="1" applyAlignment="1">
      <alignment horizontal="right"/>
    </xf>
    <xf numFmtId="0" fontId="24" fillId="0" borderId="0" xfId="24" applyFont="1" applyFill="1" applyBorder="1" applyAlignment="1"/>
    <xf numFmtId="44" fontId="7" fillId="0" borderId="0" xfId="10" applyFont="1" applyFill="1" applyBorder="1"/>
    <xf numFmtId="44" fontId="7" fillId="0" borderId="17" xfId="10" applyFont="1" applyFill="1" applyBorder="1"/>
    <xf numFmtId="0" fontId="27" fillId="0" borderId="4" xfId="24" applyFont="1" applyFill="1" applyBorder="1" applyAlignment="1">
      <alignment wrapText="1"/>
    </xf>
    <xf numFmtId="0" fontId="7" fillId="0" borderId="0" xfId="24" applyFont="1" applyFill="1" applyBorder="1" applyAlignment="1">
      <alignment horizontal="center" wrapText="1"/>
    </xf>
    <xf numFmtId="7" fontId="20" fillId="0" borderId="4" xfId="24" applyNumberFormat="1" applyFont="1" applyFill="1" applyBorder="1"/>
    <xf numFmtId="41" fontId="20" fillId="0" borderId="0" xfId="24" applyNumberFormat="1" applyFont="1" applyFill="1" applyBorder="1"/>
    <xf numFmtId="7" fontId="7" fillId="0" borderId="3" xfId="24" applyNumberFormat="1" applyFont="1" applyFill="1" applyBorder="1"/>
    <xf numFmtId="0" fontId="12" fillId="0" borderId="4" xfId="24" applyFont="1" applyFill="1" applyBorder="1" applyAlignment="1">
      <alignment horizontal="center" vertical="center" wrapText="1"/>
    </xf>
    <xf numFmtId="8" fontId="20" fillId="0" borderId="32" xfId="24" applyNumberFormat="1" applyFont="1" applyFill="1" applyBorder="1" applyAlignment="1">
      <alignment horizontal="right"/>
    </xf>
    <xf numFmtId="0" fontId="39" fillId="0" borderId="16" xfId="24" applyFont="1" applyFill="1" applyBorder="1" applyProtection="1"/>
    <xf numFmtId="0" fontId="39" fillId="0" borderId="0" xfId="24" applyFont="1" applyFill="1"/>
    <xf numFmtId="172" fontId="7" fillId="0" borderId="4" xfId="7" applyNumberFormat="1" applyFont="1" applyFill="1" applyBorder="1"/>
    <xf numFmtId="172" fontId="7" fillId="0" borderId="4" xfId="24" applyNumberFormat="1" applyFont="1" applyFill="1" applyBorder="1"/>
    <xf numFmtId="0" fontId="12" fillId="0" borderId="0" xfId="24" applyFont="1" applyFill="1"/>
    <xf numFmtId="0" fontId="7" fillId="0" borderId="4" xfId="24" applyFont="1" applyFill="1" applyBorder="1" applyAlignment="1">
      <alignment horizontal="right"/>
    </xf>
    <xf numFmtId="37" fontId="3" fillId="0" borderId="14" xfId="0" applyNumberFormat="1" applyFont="1" applyFill="1" applyBorder="1"/>
    <xf numFmtId="0" fontId="7" fillId="0" borderId="20" xfId="0" applyFont="1" applyFill="1" applyBorder="1"/>
    <xf numFmtId="0" fontId="7" fillId="0" borderId="15" xfId="0" applyFont="1" applyFill="1" applyBorder="1"/>
    <xf numFmtId="0" fontId="7" fillId="0" borderId="0" xfId="0" applyFont="1" applyFill="1"/>
    <xf numFmtId="37" fontId="3" fillId="0" borderId="16" xfId="0" applyNumberFormat="1" applyFont="1" applyFill="1" applyBorder="1"/>
    <xf numFmtId="0" fontId="7" fillId="0" borderId="17" xfId="0" applyFont="1" applyFill="1" applyBorder="1"/>
    <xf numFmtId="0" fontId="3" fillId="0" borderId="16" xfId="0" applyFont="1" applyFill="1" applyBorder="1"/>
    <xf numFmtId="0" fontId="20" fillId="0" borderId="0" xfId="0" applyFont="1" applyFill="1" applyBorder="1"/>
    <xf numFmtId="0" fontId="3" fillId="0" borderId="0" xfId="0" applyFont="1" applyFill="1" applyBorder="1" applyAlignment="1"/>
    <xf numFmtId="0" fontId="7" fillId="0" borderId="16" xfId="0" applyFont="1" applyFill="1" applyBorder="1"/>
    <xf numFmtId="0" fontId="36" fillId="0" borderId="0" xfId="0" applyFont="1" applyFill="1" applyBorder="1" applyAlignment="1">
      <alignment horizontal="center"/>
    </xf>
    <xf numFmtId="0" fontId="20" fillId="0" borderId="16" xfId="0" applyFont="1" applyFill="1" applyBorder="1"/>
    <xf numFmtId="0" fontId="7" fillId="0" borderId="22" xfId="0" applyFont="1" applyFill="1" applyBorder="1"/>
    <xf numFmtId="0" fontId="36" fillId="0" borderId="6" xfId="0" applyFont="1" applyFill="1" applyBorder="1" applyAlignment="1">
      <alignment horizontal="center"/>
    </xf>
    <xf numFmtId="0" fontId="7" fillId="0" borderId="24" xfId="0" applyFont="1" applyFill="1" applyBorder="1"/>
    <xf numFmtId="0" fontId="32" fillId="0" borderId="23" xfId="0" applyFont="1" applyFill="1" applyBorder="1"/>
    <xf numFmtId="0" fontId="7" fillId="0" borderId="25" xfId="0" applyFont="1" applyFill="1" applyBorder="1"/>
    <xf numFmtId="0" fontId="7" fillId="0" borderId="37" xfId="0" applyFont="1" applyFill="1" applyBorder="1"/>
    <xf numFmtId="0" fontId="7" fillId="0" borderId="52" xfId="0" applyFont="1" applyFill="1" applyBorder="1" applyAlignment="1">
      <alignment horizontal="center"/>
    </xf>
    <xf numFmtId="0" fontId="7" fillId="0" borderId="29"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7" fillId="0" borderId="29" xfId="0" applyFont="1" applyFill="1" applyBorder="1" applyAlignment="1">
      <alignment horizontal="right"/>
    </xf>
    <xf numFmtId="0" fontId="7" fillId="0" borderId="29" xfId="0" applyFont="1" applyFill="1" applyBorder="1" applyAlignment="1">
      <alignment horizontal="center"/>
    </xf>
    <xf numFmtId="0" fontId="20" fillId="0" borderId="6" xfId="0" applyFont="1" applyFill="1" applyBorder="1" applyAlignment="1">
      <alignment wrapText="1"/>
    </xf>
    <xf numFmtId="0" fontId="7" fillId="0" borderId="17" xfId="0" applyFont="1" applyFill="1" applyBorder="1" applyAlignment="1">
      <alignment horizontal="center" wrapText="1"/>
    </xf>
    <xf numFmtId="0" fontId="12" fillId="0" borderId="5" xfId="0" applyFont="1" applyFill="1" applyBorder="1" applyAlignment="1">
      <alignment horizontal="center" wrapText="1"/>
    </xf>
    <xf numFmtId="0" fontId="12" fillId="0" borderId="30" xfId="0" applyFont="1" applyFill="1" applyBorder="1" applyAlignment="1">
      <alignment horizontal="center"/>
    </xf>
    <xf numFmtId="0" fontId="12" fillId="0" borderId="10" xfId="0" applyFont="1" applyFill="1" applyBorder="1" applyAlignment="1">
      <alignment horizontal="center"/>
    </xf>
    <xf numFmtId="0" fontId="12" fillId="0" borderId="10" xfId="0" applyFont="1" applyFill="1" applyBorder="1" applyAlignment="1">
      <alignment horizontal="center" wrapText="1"/>
    </xf>
    <xf numFmtId="0" fontId="12" fillId="0" borderId="10" xfId="0" applyFont="1" applyFill="1" applyBorder="1" applyAlignment="1">
      <alignment horizontal="center" vertical="center" wrapText="1"/>
    </xf>
    <xf numFmtId="0" fontId="24" fillId="0" borderId="4" xfId="0" applyFont="1" applyFill="1" applyBorder="1" applyAlignment="1">
      <alignment horizontal="center" wrapText="1"/>
    </xf>
    <xf numFmtId="0" fontId="24" fillId="0" borderId="2" xfId="0" applyFont="1" applyFill="1" applyBorder="1" applyAlignment="1">
      <alignment horizontal="center" wrapText="1"/>
    </xf>
    <xf numFmtId="0" fontId="24" fillId="0" borderId="31" xfId="0" applyFont="1" applyFill="1" applyBorder="1" applyAlignment="1">
      <alignment horizontal="center" wrapText="1"/>
    </xf>
    <xf numFmtId="0" fontId="12" fillId="0" borderId="4" xfId="0" applyFont="1" applyFill="1" applyBorder="1" applyAlignment="1">
      <alignment horizontal="center"/>
    </xf>
    <xf numFmtId="0" fontId="12" fillId="0" borderId="4" xfId="0" applyFont="1" applyFill="1" applyBorder="1" applyAlignment="1">
      <alignment horizontal="center" wrapText="1"/>
    </xf>
    <xf numFmtId="0" fontId="24" fillId="0" borderId="10" xfId="0" applyFont="1" applyFill="1" applyBorder="1" applyAlignment="1">
      <alignment horizontal="center" wrapText="1"/>
    </xf>
    <xf numFmtId="7" fontId="20" fillId="0" borderId="31" xfId="0" applyNumberFormat="1" applyFont="1" applyFill="1" applyBorder="1"/>
    <xf numFmtId="0" fontId="22" fillId="0" borderId="26" xfId="0" quotePrefix="1" applyFont="1" applyFill="1" applyBorder="1"/>
    <xf numFmtId="0" fontId="7" fillId="0" borderId="53" xfId="0" applyFont="1" applyFill="1" applyBorder="1" applyAlignment="1">
      <alignment horizontal="right"/>
    </xf>
    <xf numFmtId="0" fontId="7" fillId="0" borderId="16" xfId="0" applyFont="1" applyFill="1" applyBorder="1" applyAlignment="1">
      <alignment horizontal="right"/>
    </xf>
    <xf numFmtId="0" fontId="7" fillId="0" borderId="16" xfId="0" applyFont="1" applyFill="1" applyBorder="1" applyAlignment="1">
      <alignment horizontal="center"/>
    </xf>
    <xf numFmtId="0" fontId="24" fillId="0" borderId="0" xfId="0" applyFont="1" applyFill="1" applyBorder="1" applyAlignment="1"/>
    <xf numFmtId="0" fontId="27" fillId="0" borderId="4" xfId="0" applyFont="1" applyFill="1" applyBorder="1" applyAlignment="1">
      <alignment wrapText="1"/>
    </xf>
    <xf numFmtId="0" fontId="7" fillId="0" borderId="0" xfId="0" applyFont="1" applyFill="1" applyBorder="1" applyAlignment="1">
      <alignment horizontal="center" wrapText="1"/>
    </xf>
    <xf numFmtId="7" fontId="20" fillId="0" borderId="4" xfId="0" applyNumberFormat="1" applyFont="1" applyFill="1" applyBorder="1"/>
    <xf numFmtId="41" fontId="20" fillId="0" borderId="0" xfId="0" applyNumberFormat="1" applyFont="1" applyFill="1" applyBorder="1"/>
    <xf numFmtId="0" fontId="7" fillId="0" borderId="3" xfId="0" applyFont="1" applyFill="1" applyBorder="1"/>
    <xf numFmtId="0" fontId="7" fillId="0" borderId="13" xfId="0" applyFont="1" applyFill="1" applyBorder="1"/>
    <xf numFmtId="0" fontId="27" fillId="0" borderId="4" xfId="0" applyFont="1" applyFill="1" applyBorder="1" applyAlignment="1">
      <alignment horizontal="center" wrapText="1"/>
    </xf>
    <xf numFmtId="0" fontId="12" fillId="0" borderId="4" xfId="0" applyFont="1" applyFill="1" applyBorder="1" applyAlignment="1">
      <alignment horizontal="center" vertical="center" wrapText="1"/>
    </xf>
    <xf numFmtId="0" fontId="7" fillId="0" borderId="12" xfId="0" applyFont="1" applyFill="1" applyBorder="1"/>
    <xf numFmtId="2" fontId="7" fillId="0" borderId="0" xfId="0" applyNumberFormat="1" applyFont="1" applyFill="1"/>
    <xf numFmtId="0" fontId="7" fillId="0" borderId="0" xfId="0" applyFont="1" applyFill="1" applyAlignment="1">
      <alignment horizontal="left"/>
    </xf>
    <xf numFmtId="0" fontId="7" fillId="0" borderId="0" xfId="0" applyFont="1" applyFill="1" applyAlignment="1">
      <alignment horizontal="right"/>
    </xf>
    <xf numFmtId="0" fontId="3" fillId="0" borderId="20" xfId="0" applyFont="1" applyFill="1" applyBorder="1" applyAlignment="1">
      <alignment horizontal="right"/>
    </xf>
    <xf numFmtId="0" fontId="48" fillId="0" borderId="16" xfId="0" applyFont="1" applyFill="1" applyBorder="1"/>
    <xf numFmtId="0" fontId="3" fillId="0" borderId="20" xfId="24" applyFont="1" applyFill="1" applyBorder="1" applyAlignment="1">
      <alignment horizontal="right"/>
    </xf>
    <xf numFmtId="0" fontId="7" fillId="0" borderId="15" xfId="24" applyFont="1" applyFill="1" applyBorder="1" applyAlignment="1">
      <alignment horizontal="right"/>
    </xf>
    <xf numFmtId="0" fontId="3" fillId="0" borderId="17" xfId="24" applyFont="1" applyFill="1" applyBorder="1" applyAlignment="1">
      <alignment horizontal="right"/>
    </xf>
    <xf numFmtId="14" fontId="3" fillId="0" borderId="17" xfId="24" applyNumberFormat="1" applyFont="1" applyFill="1" applyBorder="1" applyAlignment="1"/>
    <xf numFmtId="0" fontId="7" fillId="5" borderId="17" xfId="24" applyFill="1" applyBorder="1"/>
    <xf numFmtId="0" fontId="7" fillId="5" borderId="0" xfId="24" applyFill="1"/>
    <xf numFmtId="37" fontId="41" fillId="5" borderId="0" xfId="24" applyNumberFormat="1" applyFont="1" applyFill="1" applyBorder="1" applyAlignment="1" applyProtection="1">
      <alignment horizontal="right"/>
    </xf>
    <xf numFmtId="14" fontId="3" fillId="0" borderId="0" xfId="24" applyNumberFormat="1" applyFont="1" applyFill="1" applyBorder="1" applyAlignment="1"/>
    <xf numFmtId="0" fontId="3" fillId="0" borderId="0" xfId="24" applyFont="1" applyFill="1" applyBorder="1" applyAlignment="1"/>
    <xf numFmtId="0" fontId="7" fillId="0" borderId="0" xfId="24" applyFont="1" applyFill="1" applyBorder="1" applyAlignment="1">
      <alignment horizontal="right"/>
    </xf>
    <xf numFmtId="0" fontId="3" fillId="0" borderId="0" xfId="24" applyFont="1" applyFill="1" applyBorder="1" applyAlignment="1">
      <alignment horizontal="right"/>
    </xf>
    <xf numFmtId="0" fontId="27" fillId="0" borderId="4" xfId="24" applyFont="1" applyFill="1" applyBorder="1" applyAlignment="1">
      <alignment horizontal="center" wrapText="1"/>
    </xf>
    <xf numFmtId="14" fontId="39" fillId="7" borderId="4" xfId="0" applyNumberFormat="1" applyFont="1" applyFill="1" applyBorder="1" applyAlignment="1" applyProtection="1">
      <alignment horizontal="center"/>
      <protection locked="0"/>
    </xf>
    <xf numFmtId="0" fontId="35" fillId="7" borderId="4" xfId="24" applyFont="1" applyFill="1" applyBorder="1" applyAlignment="1" applyProtection="1">
      <alignment horizontal="center" vertical="center"/>
      <protection locked="0"/>
    </xf>
    <xf numFmtId="170" fontId="3" fillId="7" borderId="4" xfId="3" applyNumberFormat="1" applyFont="1" applyFill="1" applyBorder="1" applyAlignment="1" applyProtection="1">
      <alignment horizontal="left"/>
      <protection locked="0"/>
    </xf>
    <xf numFmtId="38" fontId="3" fillId="7" borderId="4" xfId="7" applyNumberFormat="1" applyFont="1" applyFill="1" applyBorder="1" applyAlignment="1" applyProtection="1">
      <alignment horizontal="right"/>
      <protection locked="0"/>
    </xf>
    <xf numFmtId="1" fontId="3" fillId="7" borderId="4" xfId="0" applyNumberFormat="1" applyFont="1" applyFill="1" applyBorder="1" applyAlignment="1" applyProtection="1">
      <alignment horizontal="center" wrapText="1"/>
      <protection locked="0"/>
    </xf>
    <xf numFmtId="10" fontId="7" fillId="7" borderId="4" xfId="27" applyNumberFormat="1" applyFont="1" applyFill="1" applyBorder="1" applyAlignment="1" applyProtection="1">
      <alignment horizontal="center"/>
      <protection locked="0"/>
    </xf>
    <xf numFmtId="10" fontId="28" fillId="7" borderId="4" xfId="27" applyNumberFormat="1" applyFont="1" applyFill="1" applyBorder="1" applyAlignment="1" applyProtection="1">
      <alignment horizontal="center"/>
      <protection locked="0"/>
    </xf>
    <xf numFmtId="37" fontId="41" fillId="5" borderId="14" xfId="0" applyNumberFormat="1" applyFont="1" applyFill="1" applyBorder="1" applyAlignment="1" applyProtection="1">
      <alignment horizontal="left"/>
    </xf>
    <xf numFmtId="0" fontId="41" fillId="5" borderId="20" xfId="0" applyFont="1" applyFill="1" applyBorder="1" applyProtection="1"/>
    <xf numFmtId="0" fontId="42" fillId="5" borderId="15" xfId="0" applyFont="1" applyFill="1" applyBorder="1" applyProtection="1"/>
    <xf numFmtId="0" fontId="41" fillId="5" borderId="0" xfId="0" applyFont="1" applyFill="1" applyBorder="1" applyProtection="1"/>
    <xf numFmtId="0" fontId="41" fillId="5" borderId="0" xfId="0" applyFont="1" applyFill="1" applyProtection="1"/>
    <xf numFmtId="37" fontId="41" fillId="5" borderId="16" xfId="0" applyNumberFormat="1" applyFont="1" applyFill="1" applyBorder="1" applyAlignment="1" applyProtection="1">
      <alignment horizontal="left"/>
    </xf>
    <xf numFmtId="37" fontId="42" fillId="5" borderId="0" xfId="24" applyNumberFormat="1" applyFont="1" applyFill="1" applyBorder="1" applyAlignment="1" applyProtection="1">
      <alignment horizontal="left"/>
    </xf>
    <xf numFmtId="0" fontId="42" fillId="5" borderId="17" xfId="0" applyFont="1" applyFill="1" applyBorder="1" applyProtection="1"/>
    <xf numFmtId="0" fontId="41" fillId="5" borderId="16" xfId="0" applyFont="1" applyFill="1" applyBorder="1" applyProtection="1"/>
    <xf numFmtId="0" fontId="41" fillId="5" borderId="17" xfId="0" applyFont="1" applyFill="1" applyBorder="1" applyProtection="1"/>
    <xf numFmtId="37" fontId="41" fillId="5" borderId="0" xfId="0" applyNumberFormat="1" applyFont="1" applyFill="1" applyBorder="1" applyAlignment="1" applyProtection="1">
      <alignment horizontal="right"/>
    </xf>
    <xf numFmtId="37" fontId="41" fillId="5" borderId="0" xfId="0" applyNumberFormat="1" applyFont="1" applyFill="1" applyBorder="1" applyAlignment="1" applyProtection="1">
      <alignment horizontal="left"/>
    </xf>
    <xf numFmtId="37" fontId="41" fillId="5" borderId="34" xfId="0" applyNumberFormat="1" applyFont="1" applyFill="1" applyBorder="1" applyAlignment="1" applyProtection="1">
      <alignment horizontal="left"/>
    </xf>
    <xf numFmtId="0" fontId="41" fillId="5" borderId="35" xfId="0" applyFont="1" applyFill="1" applyBorder="1" applyProtection="1"/>
    <xf numFmtId="0" fontId="41" fillId="5" borderId="36" xfId="0" applyFont="1" applyFill="1" applyBorder="1" applyProtection="1"/>
    <xf numFmtId="37" fontId="35" fillId="5" borderId="23" xfId="0" applyNumberFormat="1" applyFont="1" applyFill="1" applyBorder="1" applyAlignment="1" applyProtection="1">
      <alignment horizontal="left"/>
    </xf>
    <xf numFmtId="37" fontId="35" fillId="5" borderId="25" xfId="0" applyNumberFormat="1" applyFont="1" applyFill="1" applyBorder="1" applyAlignment="1" applyProtection="1">
      <alignment horizontal="left"/>
    </xf>
    <xf numFmtId="0" fontId="41" fillId="5" borderId="25" xfId="0" applyFont="1" applyFill="1" applyBorder="1" applyProtection="1"/>
    <xf numFmtId="0" fontId="41" fillId="5" borderId="37" xfId="0" applyFont="1" applyFill="1" applyBorder="1" applyProtection="1"/>
    <xf numFmtId="37" fontId="41" fillId="5" borderId="38" xfId="0" quotePrefix="1" applyNumberFormat="1" applyFont="1" applyFill="1" applyBorder="1" applyAlignment="1" applyProtection="1">
      <alignment horizontal="left"/>
    </xf>
    <xf numFmtId="0" fontId="41" fillId="5" borderId="39" xfId="0" applyFont="1" applyFill="1" applyBorder="1" applyProtection="1"/>
    <xf numFmtId="49" fontId="41" fillId="5" borderId="0" xfId="0" applyNumberFormat="1" applyFont="1" applyFill="1" applyBorder="1" applyAlignment="1" applyProtection="1"/>
    <xf numFmtId="37" fontId="41" fillId="5" borderId="0" xfId="0" applyNumberFormat="1" applyFont="1" applyFill="1" applyBorder="1" applyProtection="1"/>
    <xf numFmtId="0" fontId="43" fillId="5" borderId="0" xfId="0" applyFont="1" applyFill="1" applyBorder="1" applyAlignment="1" applyProtection="1">
      <alignment horizontal="right"/>
    </xf>
    <xf numFmtId="0" fontId="41" fillId="5" borderId="0" xfId="0" applyNumberFormat="1" applyFont="1" applyFill="1" applyBorder="1" applyAlignment="1" applyProtection="1"/>
    <xf numFmtId="0" fontId="41" fillId="5" borderId="0" xfId="24" applyFont="1" applyFill="1" applyBorder="1" applyProtection="1"/>
    <xf numFmtId="0" fontId="41" fillId="5" borderId="41" xfId="0" applyFont="1" applyFill="1" applyBorder="1" applyProtection="1"/>
    <xf numFmtId="0" fontId="41" fillId="5" borderId="42" xfId="0" applyFont="1" applyFill="1" applyBorder="1" applyProtection="1"/>
    <xf numFmtId="0" fontId="41" fillId="5" borderId="43" xfId="0" applyFont="1" applyFill="1" applyBorder="1" applyProtection="1"/>
    <xf numFmtId="37" fontId="41" fillId="5" borderId="38" xfId="0" applyNumberFormat="1" applyFont="1" applyFill="1" applyBorder="1" applyAlignment="1" applyProtection="1">
      <alignment horizontal="left"/>
    </xf>
    <xf numFmtId="37" fontId="41" fillId="5" borderId="39" xfId="0" applyNumberFormat="1" applyFont="1" applyFill="1" applyBorder="1" applyAlignment="1" applyProtection="1">
      <alignment horizontal="left"/>
    </xf>
    <xf numFmtId="0" fontId="41" fillId="5" borderId="44" xfId="24" applyFont="1" applyFill="1" applyBorder="1" applyProtection="1"/>
    <xf numFmtId="0" fontId="41" fillId="5" borderId="39" xfId="24" applyFont="1" applyFill="1" applyBorder="1" applyProtection="1"/>
    <xf numFmtId="0" fontId="41" fillId="5" borderId="40" xfId="24" applyFont="1" applyFill="1" applyBorder="1" applyProtection="1"/>
    <xf numFmtId="0" fontId="41" fillId="5" borderId="1" xfId="24" applyFont="1" applyFill="1" applyBorder="1" applyProtection="1"/>
    <xf numFmtId="0" fontId="41" fillId="5" borderId="17" xfId="24" applyFont="1" applyFill="1" applyBorder="1" applyProtection="1"/>
    <xf numFmtId="14" fontId="41" fillId="5" borderId="0" xfId="0" applyNumberFormat="1" applyFont="1" applyFill="1" applyBorder="1" applyAlignment="1" applyProtection="1">
      <alignment horizontal="center"/>
    </xf>
    <xf numFmtId="37" fontId="41" fillId="5" borderId="0" xfId="24" applyNumberFormat="1" applyFont="1" applyFill="1" applyBorder="1" applyAlignment="1" applyProtection="1">
      <alignment horizontal="left"/>
    </xf>
    <xf numFmtId="0" fontId="35" fillId="5" borderId="0" xfId="24" applyFont="1" applyFill="1" applyBorder="1" applyAlignment="1" applyProtection="1">
      <alignment horizontal="center" vertical="center"/>
    </xf>
    <xf numFmtId="37" fontId="41" fillId="5" borderId="17" xfId="24" applyNumberFormat="1" applyFont="1" applyFill="1" applyBorder="1" applyAlignment="1" applyProtection="1">
      <alignment horizontal="left"/>
    </xf>
    <xf numFmtId="14" fontId="39" fillId="5" borderId="0" xfId="0" applyNumberFormat="1" applyFont="1" applyFill="1" applyBorder="1" applyProtection="1"/>
    <xf numFmtId="14" fontId="41" fillId="5" borderId="0" xfId="0" applyNumberFormat="1" applyFont="1" applyFill="1" applyBorder="1" applyProtection="1"/>
    <xf numFmtId="0" fontId="41" fillId="5" borderId="45" xfId="0" applyFont="1" applyFill="1" applyBorder="1" applyProtection="1"/>
    <xf numFmtId="37" fontId="41" fillId="5" borderId="44" xfId="0" applyNumberFormat="1" applyFont="1" applyFill="1" applyBorder="1" applyAlignment="1" applyProtection="1">
      <alignment horizontal="left"/>
    </xf>
    <xf numFmtId="0" fontId="41" fillId="5" borderId="0" xfId="0" applyFont="1" applyFill="1" applyBorder="1" applyAlignment="1" applyProtection="1">
      <alignment horizontal="left"/>
    </xf>
    <xf numFmtId="0" fontId="41" fillId="5" borderId="39" xfId="0" applyFont="1" applyFill="1" applyBorder="1" applyAlignment="1" applyProtection="1">
      <alignment horizontal="centerContinuous"/>
    </xf>
    <xf numFmtId="37" fontId="41" fillId="5" borderId="17" xfId="0" applyNumberFormat="1" applyFont="1" applyFill="1" applyBorder="1" applyAlignment="1" applyProtection="1">
      <alignment horizontal="centerContinuous"/>
    </xf>
    <xf numFmtId="0" fontId="41" fillId="5" borderId="0" xfId="0" applyFont="1" applyFill="1" applyBorder="1" applyAlignment="1" applyProtection="1">
      <alignment horizontal="centerContinuous"/>
    </xf>
    <xf numFmtId="0" fontId="41" fillId="5" borderId="46" xfId="0" applyFont="1" applyFill="1" applyBorder="1" applyProtection="1"/>
    <xf numFmtId="37" fontId="41" fillId="5" borderId="0" xfId="0" applyNumberFormat="1" applyFont="1" applyFill="1" applyBorder="1" applyAlignment="1" applyProtection="1">
      <alignment horizontal="left"/>
      <protection locked="0"/>
    </xf>
    <xf numFmtId="0" fontId="41" fillId="5" borderId="5" xfId="0" applyFont="1" applyFill="1" applyBorder="1" applyProtection="1"/>
    <xf numFmtId="37" fontId="41" fillId="5" borderId="0" xfId="0" applyNumberFormat="1" applyFont="1" applyFill="1" applyBorder="1" applyAlignment="1" applyProtection="1">
      <alignment horizontal="center"/>
    </xf>
    <xf numFmtId="37" fontId="41" fillId="5" borderId="17" xfId="0" applyNumberFormat="1" applyFont="1" applyFill="1" applyBorder="1" applyAlignment="1" applyProtection="1">
      <alignment horizontal="center"/>
    </xf>
    <xf numFmtId="0" fontId="41" fillId="5" borderId="0" xfId="0" applyFont="1" applyFill="1" applyBorder="1" applyAlignment="1" applyProtection="1"/>
    <xf numFmtId="37" fontId="44" fillId="5" borderId="0" xfId="0" applyNumberFormat="1" applyFont="1" applyFill="1" applyBorder="1" applyAlignment="1" applyProtection="1">
      <alignment horizontal="center"/>
    </xf>
    <xf numFmtId="37" fontId="44" fillId="5" borderId="17" xfId="0" applyNumberFormat="1" applyFont="1" applyFill="1" applyBorder="1" applyAlignment="1" applyProtection="1">
      <alignment horizontal="center"/>
    </xf>
    <xf numFmtId="6" fontId="58" fillId="5" borderId="0" xfId="0" applyNumberFormat="1" applyFont="1" applyFill="1" applyBorder="1" applyAlignment="1" applyProtection="1"/>
    <xf numFmtId="6" fontId="58" fillId="5" borderId="0" xfId="0" applyNumberFormat="1" applyFont="1" applyFill="1" applyBorder="1" applyProtection="1"/>
    <xf numFmtId="6" fontId="58" fillId="5" borderId="0" xfId="7" applyNumberFormat="1" applyFont="1" applyFill="1" applyBorder="1" applyProtection="1"/>
    <xf numFmtId="37" fontId="45" fillId="5" borderId="0" xfId="0" applyNumberFormat="1" applyFont="1" applyFill="1" applyBorder="1" applyAlignment="1" applyProtection="1">
      <alignment horizontal="center"/>
    </xf>
    <xf numFmtId="0" fontId="41" fillId="5" borderId="22" xfId="0" applyFont="1" applyFill="1" applyBorder="1" applyProtection="1"/>
    <xf numFmtId="0" fontId="41" fillId="5" borderId="6" xfId="0" applyFont="1" applyFill="1" applyBorder="1" applyProtection="1"/>
    <xf numFmtId="0" fontId="41" fillId="5" borderId="7" xfId="0" applyFont="1" applyFill="1" applyBorder="1" applyProtection="1"/>
    <xf numFmtId="0" fontId="41" fillId="5" borderId="24" xfId="0" applyFont="1" applyFill="1" applyBorder="1" applyProtection="1"/>
    <xf numFmtId="0" fontId="46" fillId="5" borderId="0" xfId="0" applyFont="1" applyFill="1" applyBorder="1" applyProtection="1"/>
    <xf numFmtId="0" fontId="46" fillId="5" borderId="17" xfId="0" applyFont="1" applyFill="1" applyBorder="1" applyProtection="1"/>
    <xf numFmtId="0" fontId="46" fillId="5" borderId="0" xfId="0" applyFont="1" applyFill="1" applyBorder="1" applyAlignment="1" applyProtection="1">
      <alignment horizontal="left" indent="1"/>
    </xf>
    <xf numFmtId="37" fontId="46" fillId="5" borderId="0" xfId="0" applyNumberFormat="1" applyFont="1" applyFill="1" applyBorder="1" applyAlignment="1" applyProtection="1">
      <alignment horizontal="left"/>
    </xf>
    <xf numFmtId="0" fontId="46" fillId="5" borderId="0" xfId="0" applyFont="1" applyFill="1" applyBorder="1" applyAlignment="1" applyProtection="1">
      <alignment horizontal="left"/>
    </xf>
    <xf numFmtId="37" fontId="39" fillId="5" borderId="0" xfId="0" applyNumberFormat="1" applyFont="1" applyFill="1" applyBorder="1" applyAlignment="1" applyProtection="1"/>
    <xf numFmtId="0" fontId="39" fillId="5" borderId="16" xfId="0" applyFont="1" applyFill="1" applyBorder="1" applyProtection="1"/>
    <xf numFmtId="37" fontId="39" fillId="5" borderId="0" xfId="0" applyNumberFormat="1" applyFont="1" applyFill="1" applyBorder="1" applyAlignment="1" applyProtection="1">
      <alignment horizontal="left"/>
    </xf>
    <xf numFmtId="0" fontId="39" fillId="5" borderId="0" xfId="0" applyFont="1" applyFill="1" applyBorder="1" applyProtection="1"/>
    <xf numFmtId="0" fontId="39" fillId="5" borderId="17" xfId="0" applyFont="1" applyFill="1" applyBorder="1" applyProtection="1"/>
    <xf numFmtId="0" fontId="39" fillId="5" borderId="0" xfId="0" applyFont="1" applyFill="1" applyProtection="1"/>
    <xf numFmtId="37" fontId="39" fillId="5" borderId="0" xfId="0" applyNumberFormat="1" applyFont="1" applyFill="1" applyBorder="1" applyAlignment="1" applyProtection="1">
      <alignment horizontal="center"/>
    </xf>
    <xf numFmtId="14" fontId="39" fillId="5" borderId="4" xfId="0" applyNumberFormat="1" applyFont="1" applyFill="1" applyBorder="1" applyAlignment="1" applyProtection="1">
      <alignment horizontal="center"/>
    </xf>
    <xf numFmtId="0" fontId="39" fillId="5" borderId="0" xfId="0" applyFont="1" applyFill="1" applyBorder="1" applyAlignment="1" applyProtection="1">
      <alignment horizontal="center"/>
    </xf>
    <xf numFmtId="14" fontId="39" fillId="5" borderId="0" xfId="0" applyNumberFormat="1" applyFont="1" applyFill="1" applyBorder="1" applyAlignment="1" applyProtection="1">
      <alignment horizontal="center"/>
    </xf>
    <xf numFmtId="167" fontId="41" fillId="5" borderId="0" xfId="0" applyNumberFormat="1" applyFont="1" applyFill="1" applyBorder="1" applyAlignment="1" applyProtection="1">
      <alignment horizontal="left"/>
    </xf>
    <xf numFmtId="37" fontId="41" fillId="5" borderId="20" xfId="0" applyNumberFormat="1" applyFont="1" applyFill="1" applyBorder="1" applyAlignment="1" applyProtection="1">
      <alignment horizontal="left"/>
    </xf>
    <xf numFmtId="37" fontId="41" fillId="5" borderId="15" xfId="0" applyNumberFormat="1" applyFont="1" applyFill="1" applyBorder="1" applyAlignment="1" applyProtection="1">
      <alignment horizontal="left"/>
    </xf>
    <xf numFmtId="168" fontId="41" fillId="5" borderId="0" xfId="0" applyNumberFormat="1" applyFont="1" applyFill="1" applyBorder="1" applyAlignment="1" applyProtection="1">
      <alignment horizontal="left"/>
    </xf>
    <xf numFmtId="0" fontId="41" fillId="5" borderId="0" xfId="0" quotePrefix="1" applyFont="1" applyFill="1" applyProtection="1"/>
    <xf numFmtId="0" fontId="41" fillId="5" borderId="0" xfId="0" applyFont="1" applyFill="1" applyAlignment="1" applyProtection="1"/>
    <xf numFmtId="37" fontId="41" fillId="5" borderId="0" xfId="0" applyNumberFormat="1" applyFont="1" applyFill="1" applyAlignment="1" applyProtection="1">
      <alignment horizontal="left"/>
    </xf>
    <xf numFmtId="0" fontId="12" fillId="5" borderId="5" xfId="24" applyFont="1" applyFill="1" applyBorder="1" applyAlignment="1">
      <alignment horizontal="center" wrapText="1"/>
    </xf>
    <xf numFmtId="0" fontId="12" fillId="5" borderId="30" xfId="24" applyFont="1" applyFill="1" applyBorder="1" applyAlignment="1">
      <alignment horizontal="center"/>
    </xf>
    <xf numFmtId="0" fontId="12" fillId="5" borderId="4" xfId="24" applyFont="1" applyFill="1" applyBorder="1" applyAlignment="1">
      <alignment horizontal="center"/>
    </xf>
    <xf numFmtId="0" fontId="12" fillId="5" borderId="4" xfId="24" applyFont="1" applyFill="1" applyBorder="1" applyAlignment="1">
      <alignment horizontal="center" wrapText="1"/>
    </xf>
    <xf numFmtId="0" fontId="12" fillId="5" borderId="10" xfId="24" applyFont="1" applyFill="1" applyBorder="1" applyAlignment="1">
      <alignment horizontal="center" wrapText="1"/>
    </xf>
    <xf numFmtId="0" fontId="12" fillId="5" borderId="10" xfId="24" applyFont="1" applyFill="1" applyBorder="1" applyAlignment="1">
      <alignment horizontal="center" vertical="center" wrapText="1"/>
    </xf>
    <xf numFmtId="37" fontId="3" fillId="0" borderId="14" xfId="24" applyNumberFormat="1" applyFont="1" applyFill="1" applyBorder="1" applyAlignment="1" applyProtection="1">
      <alignment horizontal="left"/>
    </xf>
    <xf numFmtId="0" fontId="3" fillId="0" borderId="20" xfId="24" applyFont="1" applyFill="1" applyBorder="1" applyAlignment="1" applyProtection="1">
      <alignment horizontal="left"/>
    </xf>
    <xf numFmtId="0" fontId="7" fillId="0" borderId="0" xfId="24" applyFont="1" applyFill="1" applyProtection="1"/>
    <xf numFmtId="0" fontId="3" fillId="0" borderId="0" xfId="24" applyFont="1" applyFill="1" applyBorder="1" applyAlignment="1" applyProtection="1">
      <alignment horizontal="left"/>
    </xf>
    <xf numFmtId="0" fontId="3" fillId="0" borderId="18" xfId="24" applyFont="1" applyFill="1" applyBorder="1" applyAlignment="1" applyProtection="1">
      <alignment horizontal="left"/>
    </xf>
    <xf numFmtId="0" fontId="3" fillId="0" borderId="21" xfId="24" applyFont="1" applyFill="1" applyBorder="1" applyAlignment="1" applyProtection="1">
      <alignment horizontal="left"/>
    </xf>
    <xf numFmtId="0" fontId="3" fillId="0" borderId="16" xfId="24" applyFont="1" applyFill="1" applyBorder="1" applyAlignment="1" applyProtection="1">
      <alignment horizontal="left"/>
    </xf>
    <xf numFmtId="0" fontId="3" fillId="0" borderId="0" xfId="24" applyFont="1" applyFill="1" applyBorder="1" applyAlignment="1" applyProtection="1">
      <alignment horizontal="center"/>
    </xf>
    <xf numFmtId="14" fontId="3" fillId="0" borderId="4" xfId="24" applyNumberFormat="1" applyFont="1" applyFill="1" applyBorder="1" applyAlignment="1" applyProtection="1">
      <alignment horizontal="center"/>
    </xf>
    <xf numFmtId="0" fontId="3" fillId="0" borderId="22" xfId="24" applyFont="1" applyFill="1" applyBorder="1" applyAlignment="1" applyProtection="1">
      <alignment horizontal="left"/>
    </xf>
    <xf numFmtId="0" fontId="3" fillId="0" borderId="6" xfId="24" applyFont="1" applyFill="1" applyBorder="1" applyAlignment="1" applyProtection="1">
      <alignment horizontal="left"/>
    </xf>
    <xf numFmtId="14" fontId="3" fillId="0" borderId="0" xfId="24" applyNumberFormat="1" applyFont="1" applyFill="1" applyBorder="1" applyAlignment="1" applyProtection="1"/>
    <xf numFmtId="14" fontId="3" fillId="0" borderId="16" xfId="24" applyNumberFormat="1" applyFont="1" applyFill="1" applyBorder="1" applyAlignment="1" applyProtection="1">
      <alignment horizontal="right"/>
    </xf>
    <xf numFmtId="0" fontId="3" fillId="0" borderId="0" xfId="24" applyFont="1" applyFill="1" applyBorder="1" applyAlignment="1" applyProtection="1">
      <alignment horizontal="right"/>
    </xf>
    <xf numFmtId="0" fontId="3" fillId="0" borderId="4" xfId="24" applyFont="1" applyFill="1" applyBorder="1" applyAlignment="1" applyProtection="1">
      <alignment horizontal="right"/>
    </xf>
    <xf numFmtId="2" fontId="16" fillId="0" borderId="16" xfId="24" applyNumberFormat="1" applyFont="1" applyFill="1" applyBorder="1" applyAlignment="1" applyProtection="1">
      <alignment horizontal="center"/>
    </xf>
    <xf numFmtId="10" fontId="3" fillId="0" borderId="4" xfId="29" applyNumberFormat="1" applyFont="1" applyFill="1" applyBorder="1" applyAlignment="1" applyProtection="1">
      <alignment horizontal="right"/>
    </xf>
    <xf numFmtId="10" fontId="3" fillId="0" borderId="4" xfId="27" applyNumberFormat="1" applyFont="1" applyFill="1" applyBorder="1" applyAlignment="1" applyProtection="1">
      <alignment horizontal="right"/>
    </xf>
    <xf numFmtId="172" fontId="3" fillId="0" borderId="4" xfId="7" applyNumberFormat="1" applyFont="1" applyFill="1" applyBorder="1" applyAlignment="1" applyProtection="1">
      <alignment horizontal="right"/>
    </xf>
    <xf numFmtId="9" fontId="3" fillId="0" borderId="4" xfId="27" applyFont="1" applyFill="1" applyBorder="1" applyAlignment="1" applyProtection="1">
      <alignment horizontal="right"/>
    </xf>
    <xf numFmtId="0" fontId="7" fillId="0" borderId="16" xfId="24" applyFont="1" applyFill="1" applyBorder="1" applyProtection="1"/>
    <xf numFmtId="0" fontId="7" fillId="0" borderId="0" xfId="24" applyFont="1" applyFill="1" applyBorder="1" applyProtection="1"/>
    <xf numFmtId="0" fontId="18" fillId="0" borderId="16" xfId="0" applyFont="1" applyFill="1" applyBorder="1" applyAlignment="1" applyProtection="1"/>
    <xf numFmtId="0" fontId="3" fillId="0" borderId="4" xfId="0" applyFont="1" applyFill="1" applyBorder="1" applyAlignment="1" applyProtection="1">
      <alignment wrapText="1"/>
    </xf>
    <xf numFmtId="1" fontId="3" fillId="0" borderId="4" xfId="0" applyNumberFormat="1" applyFont="1" applyFill="1" applyBorder="1" applyAlignment="1" applyProtection="1">
      <alignment horizontal="center" wrapText="1"/>
    </xf>
    <xf numFmtId="0" fontId="7" fillId="0" borderId="12" xfId="24" applyFont="1" applyFill="1" applyBorder="1" applyProtection="1"/>
    <xf numFmtId="0" fontId="7" fillId="0" borderId="3" xfId="24" applyFont="1" applyFill="1" applyBorder="1" applyProtection="1"/>
    <xf numFmtId="42" fontId="7" fillId="0" borderId="0" xfId="24" applyNumberFormat="1" applyFont="1" applyFill="1" applyProtection="1"/>
    <xf numFmtId="0" fontId="22" fillId="0" borderId="0" xfId="24" applyFont="1" applyFill="1" applyBorder="1" applyProtection="1"/>
    <xf numFmtId="8" fontId="20" fillId="7" borderId="4" xfId="3" applyNumberFormat="1" applyFont="1" applyFill="1" applyBorder="1" applyAlignment="1" applyProtection="1">
      <alignment horizontal="right"/>
      <protection locked="0"/>
    </xf>
    <xf numFmtId="8" fontId="20" fillId="7" borderId="4" xfId="10" applyNumberFormat="1" applyFont="1" applyFill="1" applyBorder="1" applyAlignment="1" applyProtection="1">
      <alignment horizontal="right"/>
      <protection locked="0"/>
    </xf>
    <xf numFmtId="0" fontId="22" fillId="7" borderId="26" xfId="24" applyFont="1" applyFill="1" applyBorder="1" applyProtection="1">
      <protection locked="0"/>
    </xf>
    <xf numFmtId="0" fontId="12" fillId="7" borderId="4" xfId="24" applyFont="1" applyFill="1" applyBorder="1" applyProtection="1">
      <protection locked="0"/>
    </xf>
    <xf numFmtId="9" fontId="7" fillId="7" borderId="4" xfId="24" applyNumberFormat="1" applyFont="1" applyFill="1" applyBorder="1" applyAlignment="1" applyProtection="1">
      <alignment horizontal="center"/>
      <protection locked="0"/>
    </xf>
    <xf numFmtId="0" fontId="22" fillId="7" borderId="26" xfId="24" quotePrefix="1" applyFont="1" applyFill="1" applyBorder="1" applyProtection="1">
      <protection locked="0"/>
    </xf>
    <xf numFmtId="0" fontId="7" fillId="7" borderId="4" xfId="24" applyFont="1" applyFill="1" applyBorder="1" applyProtection="1">
      <protection locked="0"/>
    </xf>
    <xf numFmtId="41" fontId="12" fillId="7" borderId="2" xfId="24" applyNumberFormat="1" applyFont="1" applyFill="1" applyBorder="1" applyProtection="1">
      <protection locked="0"/>
    </xf>
    <xf numFmtId="41" fontId="12" fillId="7" borderId="31" xfId="24" applyNumberFormat="1" applyFont="1" applyFill="1" applyBorder="1" applyProtection="1">
      <protection locked="0"/>
    </xf>
    <xf numFmtId="41" fontId="12" fillId="7" borderId="4" xfId="24" applyNumberFormat="1" applyFont="1" applyFill="1" applyBorder="1" applyProtection="1">
      <protection locked="0"/>
    </xf>
    <xf numFmtId="8" fontId="7" fillId="7" borderId="4" xfId="7" applyNumberFormat="1" applyFont="1" applyFill="1" applyBorder="1" applyAlignment="1" applyProtection="1">
      <alignment horizontal="right"/>
      <protection locked="0"/>
    </xf>
    <xf numFmtId="0" fontId="7" fillId="7" borderId="4" xfId="24" applyFont="1" applyFill="1" applyBorder="1" applyAlignment="1" applyProtection="1">
      <alignment horizontal="center"/>
      <protection locked="0"/>
    </xf>
    <xf numFmtId="8" fontId="7" fillId="7" borderId="4" xfId="10" applyNumberFormat="1" applyFont="1" applyFill="1" applyBorder="1" applyAlignment="1" applyProtection="1">
      <alignment horizontal="right"/>
      <protection locked="0"/>
    </xf>
    <xf numFmtId="0" fontId="12" fillId="0" borderId="0" xfId="24" applyFont="1" applyFill="1" applyBorder="1" applyProtection="1"/>
    <xf numFmtId="8" fontId="7" fillId="0" borderId="0" xfId="10" applyNumberFormat="1" applyFont="1" applyFill="1" applyBorder="1" applyAlignment="1" applyProtection="1">
      <alignment horizontal="center"/>
    </xf>
    <xf numFmtId="8" fontId="7" fillId="0" borderId="0" xfId="24" applyNumberFormat="1" applyFont="1" applyFill="1" applyBorder="1" applyProtection="1"/>
    <xf numFmtId="37" fontId="3" fillId="0" borderId="14" xfId="0" applyNumberFormat="1" applyFont="1" applyFill="1" applyBorder="1" applyProtection="1"/>
    <xf numFmtId="0" fontId="7" fillId="0" borderId="20" xfId="0" applyFont="1" applyFill="1" applyBorder="1" applyProtection="1"/>
    <xf numFmtId="0" fontId="7" fillId="0" borderId="15" xfId="0" applyFont="1" applyFill="1" applyBorder="1" applyProtection="1"/>
    <xf numFmtId="0" fontId="7" fillId="0" borderId="0" xfId="0" applyFont="1" applyFill="1" applyProtection="1"/>
    <xf numFmtId="37" fontId="3" fillId="0" borderId="16" xfId="0" applyNumberFormat="1" applyFont="1" applyFill="1" applyBorder="1" applyProtection="1"/>
    <xf numFmtId="0" fontId="7" fillId="0" borderId="0" xfId="0" applyFont="1" applyFill="1" applyBorder="1" applyProtection="1"/>
    <xf numFmtId="0" fontId="3" fillId="0" borderId="0" xfId="0" applyFont="1" applyFill="1" applyBorder="1" applyAlignment="1" applyProtection="1">
      <alignment horizontal="right"/>
    </xf>
    <xf numFmtId="0" fontId="7" fillId="0" borderId="17" xfId="0" applyFont="1" applyFill="1" applyBorder="1" applyProtection="1"/>
    <xf numFmtId="0" fontId="3" fillId="0" borderId="16" xfId="0" applyFont="1" applyFill="1" applyBorder="1" applyProtection="1"/>
    <xf numFmtId="0" fontId="20" fillId="0" borderId="0" xfId="0" applyFont="1" applyFill="1" applyBorder="1" applyProtection="1"/>
    <xf numFmtId="0" fontId="7" fillId="0" borderId="0" xfId="0" applyFont="1" applyFill="1" applyBorder="1" applyAlignment="1" applyProtection="1">
      <alignment horizontal="right"/>
    </xf>
    <xf numFmtId="0" fontId="7" fillId="0" borderId="16" xfId="0" applyFont="1" applyFill="1" applyBorder="1" applyProtection="1"/>
    <xf numFmtId="0" fontId="3" fillId="0" borderId="0" xfId="0" applyFont="1" applyFill="1" applyBorder="1" applyAlignment="1" applyProtection="1"/>
    <xf numFmtId="0" fontId="36" fillId="0" borderId="0" xfId="0" applyFont="1" applyFill="1" applyBorder="1" applyAlignment="1" applyProtection="1">
      <alignment horizontal="center"/>
    </xf>
    <xf numFmtId="0" fontId="20" fillId="0" borderId="16" xfId="0" applyFont="1" applyFill="1" applyBorder="1" applyProtection="1"/>
    <xf numFmtId="0" fontId="7" fillId="0" borderId="22" xfId="0" applyFont="1" applyFill="1" applyBorder="1" applyProtection="1"/>
    <xf numFmtId="0" fontId="7" fillId="0" borderId="6" xfId="0" applyFont="1" applyFill="1" applyBorder="1" applyProtection="1"/>
    <xf numFmtId="0" fontId="36" fillId="0" borderId="6" xfId="0" applyFont="1" applyFill="1" applyBorder="1" applyAlignment="1" applyProtection="1">
      <alignment horizontal="center"/>
    </xf>
    <xf numFmtId="0" fontId="7" fillId="0" borderId="24" xfId="0" applyFont="1" applyFill="1" applyBorder="1" applyProtection="1"/>
    <xf numFmtId="0" fontId="32" fillId="0" borderId="23" xfId="0" applyFont="1" applyFill="1" applyBorder="1" applyProtection="1"/>
    <xf numFmtId="0" fontId="7" fillId="0" borderId="25" xfId="0" applyFont="1" applyFill="1" applyBorder="1" applyProtection="1"/>
    <xf numFmtId="0" fontId="7" fillId="0" borderId="37" xfId="0" applyFont="1" applyFill="1" applyBorder="1" applyProtection="1"/>
    <xf numFmtId="0" fontId="7" fillId="0" borderId="52" xfId="0" applyFont="1" applyFill="1" applyBorder="1" applyAlignment="1" applyProtection="1">
      <alignment horizontal="center"/>
    </xf>
    <xf numFmtId="0" fontId="20" fillId="0" borderId="0" xfId="0" applyFont="1" applyFill="1" applyBorder="1" applyAlignment="1" applyProtection="1">
      <alignment wrapText="1"/>
    </xf>
    <xf numFmtId="0" fontId="7" fillId="0" borderId="29"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17" xfId="0" applyFont="1" applyFill="1" applyBorder="1" applyAlignment="1" applyProtection="1">
      <alignment horizontal="center" wrapText="1"/>
    </xf>
    <xf numFmtId="0" fontId="7" fillId="0" borderId="29" xfId="0" applyFont="1" applyFill="1" applyBorder="1" applyAlignment="1" applyProtection="1">
      <alignment horizontal="right"/>
    </xf>
    <xf numFmtId="8" fontId="20" fillId="0" borderId="4" xfId="10" applyNumberFormat="1" applyFont="1" applyFill="1" applyBorder="1" applyAlignment="1" applyProtection="1">
      <alignment horizontal="right"/>
    </xf>
    <xf numFmtId="42" fontId="20" fillId="0" borderId="0" xfId="0" applyNumberFormat="1" applyFont="1" applyFill="1" applyBorder="1" applyProtection="1"/>
    <xf numFmtId="42" fontId="20" fillId="0" borderId="17" xfId="0" applyNumberFormat="1" applyFont="1" applyFill="1" applyBorder="1" applyProtection="1"/>
    <xf numFmtId="0" fontId="12" fillId="0" borderId="20" xfId="0" applyFont="1" applyFill="1" applyBorder="1" applyProtection="1"/>
    <xf numFmtId="42" fontId="7" fillId="0" borderId="0" xfId="3" applyNumberFormat="1" applyFont="1" applyFill="1" applyBorder="1" applyAlignment="1" applyProtection="1">
      <alignment horizontal="center"/>
    </xf>
    <xf numFmtId="9" fontId="7" fillId="0" borderId="0" xfId="0" applyNumberFormat="1" applyFont="1" applyFill="1" applyBorder="1" applyAlignment="1" applyProtection="1">
      <alignment horizontal="center"/>
    </xf>
    <xf numFmtId="42" fontId="7" fillId="0" borderId="0" xfId="10" applyNumberFormat="1" applyFont="1" applyFill="1" applyBorder="1" applyAlignment="1" applyProtection="1">
      <alignment horizontal="center"/>
    </xf>
    <xf numFmtId="0" fontId="7" fillId="0" borderId="0" xfId="0" applyFont="1" applyFill="1" applyBorder="1" applyAlignment="1" applyProtection="1">
      <alignment horizontal="center"/>
    </xf>
    <xf numFmtId="42" fontId="7" fillId="0" borderId="20" xfId="10" applyNumberFormat="1" applyFont="1" applyFill="1" applyBorder="1" applyAlignment="1" applyProtection="1">
      <alignment horizontal="center"/>
    </xf>
    <xf numFmtId="42" fontId="7" fillId="0" borderId="15" xfId="10" applyNumberFormat="1" applyFont="1" applyFill="1" applyBorder="1" applyAlignment="1" applyProtection="1">
      <alignment horizontal="center"/>
    </xf>
    <xf numFmtId="0" fontId="7" fillId="0" borderId="29" xfId="0" applyFont="1" applyFill="1" applyBorder="1" applyAlignment="1" applyProtection="1">
      <alignment horizontal="center"/>
    </xf>
    <xf numFmtId="0" fontId="20" fillId="0" borderId="6" xfId="0" applyFont="1" applyFill="1" applyBorder="1" applyAlignment="1" applyProtection="1">
      <alignment wrapText="1"/>
    </xf>
    <xf numFmtId="0" fontId="7" fillId="0" borderId="17" xfId="0" applyFont="1" applyFill="1" applyBorder="1" applyAlignment="1" applyProtection="1">
      <alignment horizontal="center" wrapText="1"/>
    </xf>
    <xf numFmtId="0" fontId="12" fillId="0" borderId="5" xfId="0" applyFont="1" applyFill="1" applyBorder="1" applyAlignment="1" applyProtection="1">
      <alignment horizontal="center" wrapText="1"/>
    </xf>
    <xf numFmtId="0" fontId="12" fillId="0" borderId="30" xfId="0" applyFont="1" applyFill="1" applyBorder="1" applyAlignment="1" applyProtection="1">
      <alignment horizontal="center"/>
    </xf>
    <xf numFmtId="0" fontId="12" fillId="0" borderId="10" xfId="0" applyFont="1" applyFill="1" applyBorder="1" applyAlignment="1" applyProtection="1">
      <alignment horizontal="center"/>
    </xf>
    <xf numFmtId="0" fontId="12" fillId="0" borderId="10" xfId="0" applyFont="1" applyFill="1" applyBorder="1" applyAlignment="1" applyProtection="1">
      <alignment horizontal="center" wrapText="1"/>
    </xf>
    <xf numFmtId="0" fontId="12" fillId="0" borderId="10" xfId="0" applyFont="1" applyFill="1" applyBorder="1" applyAlignment="1" applyProtection="1">
      <alignment horizontal="center" vertical="center" wrapText="1"/>
    </xf>
    <xf numFmtId="0" fontId="24" fillId="0" borderId="4" xfId="0" applyFont="1" applyFill="1" applyBorder="1" applyAlignment="1" applyProtection="1">
      <alignment horizontal="center" wrapText="1"/>
    </xf>
    <xf numFmtId="0" fontId="24" fillId="0" borderId="2" xfId="0" applyFont="1" applyFill="1" applyBorder="1" applyAlignment="1" applyProtection="1">
      <alignment horizontal="center" wrapText="1"/>
    </xf>
    <xf numFmtId="0" fontId="24" fillId="0" borderId="31" xfId="0" applyFont="1" applyFill="1" applyBorder="1" applyAlignment="1" applyProtection="1">
      <alignment horizontal="center" wrapText="1"/>
    </xf>
    <xf numFmtId="0" fontId="12" fillId="0" borderId="4" xfId="0" applyFont="1" applyFill="1" applyBorder="1" applyAlignment="1" applyProtection="1">
      <alignment horizontal="center"/>
    </xf>
    <xf numFmtId="0" fontId="12" fillId="0" borderId="4" xfId="0" applyFont="1" applyFill="1" applyBorder="1" applyAlignment="1" applyProtection="1">
      <alignment horizontal="center" wrapText="1"/>
    </xf>
    <xf numFmtId="0" fontId="24" fillId="0" borderId="10" xfId="0" applyFont="1" applyFill="1" applyBorder="1" applyAlignment="1" applyProtection="1">
      <alignment horizontal="center" wrapText="1"/>
    </xf>
    <xf numFmtId="7" fontId="20" fillId="0" borderId="0" xfId="0" applyNumberFormat="1" applyFont="1" applyFill="1" applyBorder="1" applyProtection="1"/>
    <xf numFmtId="7" fontId="20" fillId="0" borderId="31" xfId="0" applyNumberFormat="1" applyFont="1" applyFill="1" applyBorder="1" applyProtection="1"/>
    <xf numFmtId="0" fontId="22" fillId="0" borderId="26" xfId="0" applyFont="1" applyFill="1" applyBorder="1" applyProtection="1"/>
    <xf numFmtId="8" fontId="7" fillId="0" borderId="4" xfId="10" applyNumberFormat="1" applyFont="1" applyFill="1" applyBorder="1" applyAlignment="1" applyProtection="1">
      <alignment horizontal="right"/>
    </xf>
    <xf numFmtId="8" fontId="20" fillId="0" borderId="4" xfId="3" applyNumberFormat="1" applyFont="1" applyFill="1" applyBorder="1" applyProtection="1"/>
    <xf numFmtId="41" fontId="12" fillId="0" borderId="2" xfId="0" applyNumberFormat="1" applyFont="1" applyFill="1" applyBorder="1" applyProtection="1"/>
    <xf numFmtId="41" fontId="12" fillId="0" borderId="4" xfId="0" applyNumberFormat="1" applyFont="1" applyFill="1" applyBorder="1" applyProtection="1"/>
    <xf numFmtId="0" fontId="7" fillId="0" borderId="53" xfId="0" applyFont="1" applyFill="1" applyBorder="1" applyAlignment="1" applyProtection="1">
      <alignment horizontal="right"/>
    </xf>
    <xf numFmtId="0" fontId="7" fillId="0" borderId="16" xfId="0" applyFont="1" applyFill="1" applyBorder="1" applyAlignment="1" applyProtection="1">
      <alignment horizontal="right"/>
    </xf>
    <xf numFmtId="0" fontId="22" fillId="0" borderId="0" xfId="0" applyFont="1" applyFill="1" applyBorder="1" applyProtection="1"/>
    <xf numFmtId="0" fontId="12" fillId="0" borderId="0" xfId="0" applyFont="1" applyFill="1" applyBorder="1" applyProtection="1"/>
    <xf numFmtId="8" fontId="7" fillId="0" borderId="0" xfId="0" applyNumberFormat="1" applyFont="1" applyFill="1" applyBorder="1" applyProtection="1"/>
    <xf numFmtId="41" fontId="7" fillId="0" borderId="0" xfId="10" applyNumberFormat="1" applyFont="1" applyFill="1" applyBorder="1" applyAlignment="1" applyProtection="1">
      <alignment horizontal="center"/>
    </xf>
    <xf numFmtId="41" fontId="20" fillId="0" borderId="17" xfId="3" applyNumberFormat="1" applyFont="1" applyFill="1" applyBorder="1" applyProtection="1"/>
    <xf numFmtId="0" fontId="7" fillId="0" borderId="16" xfId="0" applyFont="1" applyFill="1" applyBorder="1" applyAlignment="1" applyProtection="1">
      <alignment horizontal="center"/>
    </xf>
    <xf numFmtId="0" fontId="24" fillId="0" borderId="0" xfId="0" applyFont="1" applyFill="1" applyBorder="1" applyAlignment="1" applyProtection="1"/>
    <xf numFmtId="8" fontId="7" fillId="0" borderId="32" xfId="0" applyNumberFormat="1" applyFont="1" applyFill="1" applyBorder="1" applyProtection="1"/>
    <xf numFmtId="8" fontId="20" fillId="0" borderId="32" xfId="0" applyNumberFormat="1" applyFont="1" applyFill="1" applyBorder="1" applyProtection="1"/>
    <xf numFmtId="42" fontId="7" fillId="0" borderId="0" xfId="0" applyNumberFormat="1" applyFont="1" applyFill="1" applyBorder="1" applyProtection="1"/>
    <xf numFmtId="44" fontId="7" fillId="0" borderId="0" xfId="10" applyFont="1" applyFill="1" applyBorder="1" applyProtection="1"/>
    <xf numFmtId="44" fontId="7" fillId="0" borderId="17" xfId="10" applyFont="1" applyFill="1" applyBorder="1" applyProtection="1"/>
    <xf numFmtId="42" fontId="7" fillId="0" borderId="17" xfId="0" applyNumberFormat="1" applyFont="1" applyFill="1" applyBorder="1" applyProtection="1"/>
    <xf numFmtId="0" fontId="7" fillId="0" borderId="22" xfId="0" applyFont="1" applyFill="1" applyBorder="1" applyAlignment="1" applyProtection="1">
      <alignment horizontal="center"/>
    </xf>
    <xf numFmtId="0" fontId="22" fillId="0" borderId="6" xfId="0" applyFont="1" applyFill="1" applyBorder="1" applyProtection="1"/>
    <xf numFmtId="44" fontId="7" fillId="0" borderId="6" xfId="10" applyFont="1" applyFill="1" applyBorder="1" applyProtection="1"/>
    <xf numFmtId="42" fontId="7" fillId="0" borderId="6" xfId="0" applyNumberFormat="1" applyFont="1" applyFill="1" applyBorder="1" applyProtection="1"/>
    <xf numFmtId="42" fontId="7" fillId="0" borderId="24" xfId="0" applyNumberFormat="1" applyFont="1" applyFill="1" applyBorder="1" applyProtection="1"/>
    <xf numFmtId="0" fontId="27" fillId="0" borderId="4" xfId="0" applyFont="1" applyFill="1" applyBorder="1" applyAlignment="1" applyProtection="1">
      <alignment wrapText="1"/>
    </xf>
    <xf numFmtId="0" fontId="27" fillId="0" borderId="0" xfId="0" applyFont="1" applyFill="1" applyBorder="1" applyAlignment="1" applyProtection="1">
      <alignment wrapText="1"/>
    </xf>
    <xf numFmtId="0" fontId="24" fillId="0" borderId="0" xfId="0" applyFont="1" applyFill="1" applyBorder="1" applyAlignment="1" applyProtection="1">
      <alignment horizontal="center" vertical="center" wrapText="1"/>
    </xf>
    <xf numFmtId="42" fontId="20" fillId="0" borderId="0" xfId="10" applyNumberFormat="1" applyFont="1" applyFill="1" applyBorder="1" applyAlignment="1" applyProtection="1">
      <alignment horizontal="center"/>
    </xf>
    <xf numFmtId="0" fontId="7" fillId="0" borderId="0" xfId="0" applyFont="1" applyFill="1" applyBorder="1" applyAlignment="1" applyProtection="1">
      <alignment horizontal="center" wrapText="1"/>
    </xf>
    <xf numFmtId="0" fontId="24" fillId="0" borderId="0" xfId="0" applyFont="1" applyFill="1" applyBorder="1" applyAlignment="1" applyProtection="1">
      <alignment horizontal="center" wrapText="1"/>
    </xf>
    <xf numFmtId="7" fontId="20" fillId="0" borderId="4" xfId="0" applyNumberFormat="1" applyFont="1" applyFill="1" applyBorder="1" applyProtection="1"/>
    <xf numFmtId="41" fontId="12" fillId="0" borderId="0" xfId="0" applyNumberFormat="1" applyFont="1" applyFill="1" applyBorder="1" applyProtection="1"/>
    <xf numFmtId="8" fontId="20" fillId="0" borderId="0" xfId="3" applyNumberFormat="1" applyFont="1" applyFill="1" applyBorder="1" applyProtection="1"/>
    <xf numFmtId="41" fontId="20" fillId="0" borderId="0" xfId="0" applyNumberFormat="1" applyFont="1" applyFill="1" applyBorder="1" applyProtection="1"/>
    <xf numFmtId="0" fontId="7" fillId="0" borderId="12" xfId="0" applyFont="1" applyFill="1" applyBorder="1" applyAlignment="1" applyProtection="1">
      <alignment horizontal="center"/>
    </xf>
    <xf numFmtId="0" fontId="3" fillId="0" borderId="3" xfId="0" applyFont="1" applyFill="1" applyBorder="1" applyProtection="1"/>
    <xf numFmtId="0" fontId="7" fillId="0" borderId="3" xfId="0" applyFont="1" applyFill="1" applyBorder="1" applyProtection="1"/>
    <xf numFmtId="7" fontId="7" fillId="0" borderId="3" xfId="0" applyNumberFormat="1" applyFont="1" applyFill="1" applyBorder="1" applyProtection="1"/>
    <xf numFmtId="0" fontId="7" fillId="0" borderId="13" xfId="0" applyFont="1" applyFill="1" applyBorder="1" applyProtection="1"/>
    <xf numFmtId="0" fontId="27" fillId="0" borderId="4" xfId="0" applyFont="1" applyFill="1" applyBorder="1" applyAlignment="1" applyProtection="1">
      <alignment horizontal="center" wrapText="1"/>
    </xf>
    <xf numFmtId="0" fontId="12" fillId="0" borderId="4" xfId="0" applyFont="1" applyFill="1" applyBorder="1" applyAlignment="1" applyProtection="1">
      <alignment horizontal="center" vertical="center" wrapText="1"/>
    </xf>
    <xf numFmtId="0" fontId="7" fillId="0" borderId="12" xfId="0" applyFont="1" applyFill="1" applyBorder="1" applyProtection="1"/>
    <xf numFmtId="2" fontId="7" fillId="0" borderId="0" xfId="0" applyNumberFormat="1" applyFont="1" applyFill="1" applyProtection="1"/>
    <xf numFmtId="0" fontId="7" fillId="0" borderId="0" xfId="0" applyFont="1" applyFill="1" applyAlignment="1" applyProtection="1">
      <alignment horizontal="left"/>
    </xf>
    <xf numFmtId="0" fontId="7" fillId="0" borderId="0" xfId="0" applyFont="1" applyFill="1" applyAlignment="1" applyProtection="1">
      <alignment horizontal="right"/>
    </xf>
    <xf numFmtId="0" fontId="39" fillId="0" borderId="0" xfId="24" applyFont="1" applyFill="1" applyProtection="1"/>
    <xf numFmtId="0" fontId="7" fillId="0" borderId="4" xfId="24" applyFont="1" applyFill="1" applyBorder="1" applyProtection="1"/>
    <xf numFmtId="172" fontId="7" fillId="0" borderId="4" xfId="7" applyNumberFormat="1" applyFont="1" applyFill="1" applyBorder="1" applyProtection="1"/>
    <xf numFmtId="172" fontId="7" fillId="0" borderId="4" xfId="24" applyNumberFormat="1" applyFont="1" applyFill="1" applyBorder="1" applyProtection="1"/>
    <xf numFmtId="0" fontId="12" fillId="0" borderId="0" xfId="24" applyFont="1" applyFill="1" applyProtection="1"/>
    <xf numFmtId="0" fontId="7" fillId="0" borderId="4" xfId="24" applyFont="1" applyFill="1" applyBorder="1" applyAlignment="1" applyProtection="1">
      <alignment horizontal="right"/>
    </xf>
    <xf numFmtId="0" fontId="22" fillId="7" borderId="26" xfId="0" applyFont="1" applyFill="1" applyBorder="1" applyProtection="1">
      <protection locked="0"/>
    </xf>
    <xf numFmtId="0" fontId="12" fillId="7" borderId="4" xfId="0" applyFont="1" applyFill="1" applyBorder="1" applyProtection="1">
      <protection locked="0"/>
    </xf>
    <xf numFmtId="9" fontId="7" fillId="7" borderId="4" xfId="0" applyNumberFormat="1" applyFont="1" applyFill="1" applyBorder="1" applyAlignment="1" applyProtection="1">
      <alignment horizontal="center"/>
      <protection locked="0"/>
    </xf>
    <xf numFmtId="0" fontId="22" fillId="7" borderId="26" xfId="0" quotePrefix="1" applyFont="1" applyFill="1" applyBorder="1" applyProtection="1">
      <protection locked="0"/>
    </xf>
    <xf numFmtId="0" fontId="7" fillId="7" borderId="4" xfId="0" applyFont="1" applyFill="1" applyBorder="1" applyProtection="1">
      <protection locked="0"/>
    </xf>
    <xf numFmtId="41" fontId="12" fillId="7" borderId="2" xfId="0" applyNumberFormat="1" applyFont="1" applyFill="1" applyBorder="1" applyProtection="1">
      <protection locked="0"/>
    </xf>
    <xf numFmtId="41" fontId="12" fillId="7" borderId="4" xfId="0" applyNumberFormat="1" applyFont="1" applyFill="1" applyBorder="1" applyProtection="1">
      <protection locked="0"/>
    </xf>
    <xf numFmtId="0" fontId="12" fillId="5" borderId="5" xfId="0" applyFont="1" applyFill="1" applyBorder="1" applyAlignment="1" applyProtection="1">
      <alignment horizontal="center" wrapText="1"/>
    </xf>
    <xf numFmtId="0" fontId="12" fillId="5" borderId="10" xfId="0" applyFont="1" applyFill="1" applyBorder="1" applyAlignment="1" applyProtection="1">
      <alignment horizontal="center" wrapText="1"/>
    </xf>
    <xf numFmtId="41" fontId="12" fillId="7" borderId="31" xfId="0" applyNumberFormat="1" applyFont="1" applyFill="1" applyBorder="1" applyProtection="1">
      <protection locked="0"/>
    </xf>
    <xf numFmtId="0" fontId="7" fillId="7" borderId="2" xfId="0" applyFont="1" applyFill="1" applyBorder="1" applyAlignment="1" applyProtection="1">
      <alignment horizontal="left"/>
      <protection locked="0"/>
    </xf>
    <xf numFmtId="0" fontId="7" fillId="7" borderId="25" xfId="0" applyFont="1" applyFill="1" applyBorder="1" applyAlignment="1" applyProtection="1">
      <alignment horizontal="left"/>
      <protection locked="0"/>
    </xf>
    <xf numFmtId="0" fontId="7" fillId="7" borderId="26" xfId="0" applyFont="1" applyFill="1" applyBorder="1" applyAlignment="1" applyProtection="1">
      <alignment horizontal="left"/>
      <protection locked="0"/>
    </xf>
    <xf numFmtId="37" fontId="3" fillId="5" borderId="14" xfId="24" applyNumberFormat="1" applyFont="1" applyFill="1" applyBorder="1"/>
    <xf numFmtId="0" fontId="7" fillId="5" borderId="20" xfId="24" applyFont="1" applyFill="1" applyBorder="1"/>
    <xf numFmtId="42" fontId="7" fillId="5" borderId="20" xfId="24" applyNumberFormat="1" applyFont="1" applyFill="1" applyBorder="1"/>
    <xf numFmtId="0" fontId="3" fillId="5" borderId="0" xfId="24" applyFont="1" applyFill="1" applyBorder="1" applyAlignment="1">
      <alignment horizontal="right"/>
    </xf>
    <xf numFmtId="0" fontId="7" fillId="5" borderId="0" xfId="24" applyFont="1" applyFill="1" applyBorder="1"/>
    <xf numFmtId="0" fontId="7" fillId="5" borderId="0" xfId="24" applyFont="1" applyFill="1"/>
    <xf numFmtId="37" fontId="3" fillId="5" borderId="16" xfId="24" applyNumberFormat="1" applyFont="1" applyFill="1" applyBorder="1"/>
    <xf numFmtId="0" fontId="3" fillId="5" borderId="16" xfId="24" applyFont="1" applyFill="1" applyBorder="1"/>
    <xf numFmtId="0" fontId="20" fillId="5" borderId="0" xfId="24" applyFont="1" applyFill="1" applyBorder="1"/>
    <xf numFmtId="0" fontId="7" fillId="5" borderId="0" xfId="24" applyFont="1" applyFill="1" applyBorder="1" applyAlignment="1">
      <alignment horizontal="right"/>
    </xf>
    <xf numFmtId="0" fontId="3" fillId="5" borderId="0" xfId="24" applyFont="1" applyFill="1" applyBorder="1" applyAlignment="1"/>
    <xf numFmtId="0" fontId="7" fillId="5" borderId="16" xfId="24" applyFont="1" applyFill="1" applyBorder="1"/>
    <xf numFmtId="14" fontId="3" fillId="5" borderId="0" xfId="24" applyNumberFormat="1" applyFont="1" applyFill="1" applyBorder="1" applyAlignment="1"/>
    <xf numFmtId="0" fontId="20" fillId="5" borderId="16" xfId="24" applyFont="1" applyFill="1" applyBorder="1"/>
    <xf numFmtId="14" fontId="7" fillId="5" borderId="4" xfId="24" applyNumberFormat="1" applyFont="1" applyFill="1" applyBorder="1" applyAlignment="1">
      <alignment horizontal="center"/>
    </xf>
    <xf numFmtId="0" fontId="28" fillId="5" borderId="0" xfId="24" applyFont="1" applyFill="1" applyBorder="1" applyAlignment="1">
      <alignment horizontal="right"/>
    </xf>
    <xf numFmtId="0" fontId="7" fillId="5" borderId="22" xfId="0" applyFont="1" applyFill="1" applyBorder="1"/>
    <xf numFmtId="0" fontId="7" fillId="5" borderId="6" xfId="0" applyFont="1" applyFill="1" applyBorder="1"/>
    <xf numFmtId="0" fontId="36" fillId="5" borderId="6" xfId="0" applyFont="1" applyFill="1" applyBorder="1" applyAlignment="1">
      <alignment horizontal="center"/>
    </xf>
    <xf numFmtId="0" fontId="7" fillId="5" borderId="0" xfId="0" applyFont="1" applyFill="1" applyBorder="1"/>
    <xf numFmtId="0" fontId="7" fillId="5" borderId="0" xfId="0" applyFont="1" applyFill="1"/>
    <xf numFmtId="0" fontId="7" fillId="5" borderId="16" xfId="0" applyFont="1" applyFill="1" applyBorder="1"/>
    <xf numFmtId="0" fontId="7" fillId="5" borderId="37" xfId="0" applyFont="1" applyFill="1" applyBorder="1"/>
    <xf numFmtId="0" fontId="32" fillId="5" borderId="23" xfId="0" applyFont="1" applyFill="1" applyBorder="1"/>
    <xf numFmtId="0" fontId="7" fillId="5" borderId="25" xfId="0" applyFont="1" applyFill="1" applyBorder="1"/>
    <xf numFmtId="0" fontId="7" fillId="5" borderId="17" xfId="0" applyFont="1" applyFill="1" applyBorder="1"/>
    <xf numFmtId="0" fontId="7" fillId="5" borderId="52" xfId="0" applyFont="1" applyFill="1" applyBorder="1" applyAlignment="1">
      <alignment horizontal="center"/>
    </xf>
    <xf numFmtId="0" fontId="20" fillId="5" borderId="0" xfId="0" applyFont="1" applyFill="1" applyBorder="1" applyAlignment="1">
      <alignment wrapText="1"/>
    </xf>
    <xf numFmtId="0" fontId="7" fillId="5" borderId="29" xfId="0" applyFont="1" applyFill="1" applyBorder="1" applyAlignment="1">
      <alignment horizontal="right"/>
    </xf>
    <xf numFmtId="0" fontId="12" fillId="5" borderId="20" xfId="0" applyFont="1" applyFill="1" applyBorder="1"/>
    <xf numFmtId="42" fontId="7" fillId="5" borderId="0" xfId="3" applyNumberFormat="1" applyFont="1" applyFill="1" applyBorder="1" applyAlignment="1">
      <alignment horizontal="center"/>
    </xf>
    <xf numFmtId="9" fontId="7" fillId="5" borderId="0" xfId="0" applyNumberFormat="1" applyFont="1" applyFill="1" applyBorder="1" applyAlignment="1">
      <alignment horizontal="center"/>
    </xf>
    <xf numFmtId="42" fontId="7" fillId="5" borderId="0" xfId="10" applyNumberFormat="1" applyFont="1" applyFill="1" applyBorder="1" applyAlignment="1">
      <alignment horizontal="center"/>
    </xf>
    <xf numFmtId="0" fontId="7" fillId="5" borderId="0" xfId="0" applyFont="1" applyFill="1" applyBorder="1" applyAlignment="1">
      <alignment horizontal="center"/>
    </xf>
    <xf numFmtId="42" fontId="7" fillId="5" borderId="20" xfId="10" applyNumberFormat="1" applyFont="1" applyFill="1" applyBorder="1" applyAlignment="1">
      <alignment horizontal="center"/>
    </xf>
    <xf numFmtId="42" fontId="7" fillId="5" borderId="15" xfId="10" applyNumberFormat="1" applyFont="1" applyFill="1" applyBorder="1" applyAlignment="1">
      <alignment horizontal="center"/>
    </xf>
    <xf numFmtId="0" fontId="7" fillId="5" borderId="16" xfId="0" applyFont="1" applyFill="1" applyBorder="1" applyAlignment="1">
      <alignment horizontal="right"/>
    </xf>
    <xf numFmtId="0" fontId="22" fillId="5" borderId="0" xfId="0" applyFont="1" applyFill="1" applyBorder="1"/>
    <xf numFmtId="0" fontId="12" fillId="5" borderId="0" xfId="0" applyFont="1" applyFill="1" applyBorder="1"/>
    <xf numFmtId="8" fontId="7" fillId="5" borderId="0" xfId="10" applyNumberFormat="1" applyFont="1" applyFill="1" applyBorder="1" applyAlignment="1">
      <alignment horizontal="right"/>
    </xf>
    <xf numFmtId="8" fontId="7" fillId="5" borderId="0" xfId="0" applyNumberFormat="1" applyFont="1" applyFill="1" applyBorder="1" applyAlignment="1">
      <alignment horizontal="right"/>
    </xf>
    <xf numFmtId="41" fontId="7" fillId="5" borderId="0" xfId="10" applyNumberFormat="1" applyFont="1" applyFill="1" applyBorder="1" applyAlignment="1">
      <alignment horizontal="center"/>
    </xf>
    <xf numFmtId="41" fontId="20" fillId="5" borderId="17" xfId="3" applyNumberFormat="1" applyFont="1" applyFill="1" applyBorder="1"/>
    <xf numFmtId="0" fontId="7" fillId="5" borderId="16" xfId="0" applyFont="1" applyFill="1" applyBorder="1" applyAlignment="1">
      <alignment horizontal="center"/>
    </xf>
    <xf numFmtId="0" fontId="24" fillId="5" borderId="0" xfId="0" applyFont="1" applyFill="1" applyBorder="1" applyAlignment="1"/>
    <xf numFmtId="8" fontId="7" fillId="5" borderId="32" xfId="0" applyNumberFormat="1" applyFont="1" applyFill="1" applyBorder="1" applyAlignment="1">
      <alignment horizontal="right"/>
    </xf>
    <xf numFmtId="8" fontId="20" fillId="5" borderId="32" xfId="0" applyNumberFormat="1" applyFont="1" applyFill="1" applyBorder="1" applyAlignment="1">
      <alignment horizontal="right"/>
    </xf>
    <xf numFmtId="42" fontId="20" fillId="5" borderId="0" xfId="0" applyNumberFormat="1" applyFont="1" applyFill="1" applyBorder="1"/>
    <xf numFmtId="0" fontId="48" fillId="5" borderId="16" xfId="0" applyFont="1" applyFill="1" applyBorder="1"/>
    <xf numFmtId="10" fontId="7" fillId="5" borderId="0" xfId="0" applyNumberFormat="1" applyFont="1" applyFill="1" applyBorder="1" applyAlignment="1">
      <alignment horizontal="center"/>
    </xf>
    <xf numFmtId="0" fontId="32" fillId="5" borderId="23" xfId="24" applyFont="1" applyFill="1" applyBorder="1"/>
    <xf numFmtId="0" fontId="7" fillId="5" borderId="25" xfId="24" applyFont="1" applyFill="1" applyBorder="1"/>
    <xf numFmtId="0" fontId="7" fillId="5" borderId="37" xfId="24" applyFont="1" applyFill="1" applyBorder="1"/>
    <xf numFmtId="0" fontId="25" fillId="5" borderId="16" xfId="24" applyFont="1" applyFill="1" applyBorder="1" applyAlignment="1">
      <alignment horizontal="center" vertical="center" wrapText="1"/>
    </xf>
    <xf numFmtId="0" fontId="7" fillId="5" borderId="17" xfId="24" applyFont="1" applyFill="1" applyBorder="1"/>
    <xf numFmtId="0" fontId="7" fillId="5" borderId="29" xfId="24" applyFont="1" applyFill="1" applyBorder="1" applyAlignment="1">
      <alignment horizontal="center"/>
    </xf>
    <xf numFmtId="0" fontId="27" fillId="5" borderId="4" xfId="24" applyFont="1" applyFill="1" applyBorder="1" applyAlignment="1">
      <alignment horizontal="center" wrapText="1"/>
    </xf>
    <xf numFmtId="0" fontId="24" fillId="5" borderId="4" xfId="24" applyFont="1" applyFill="1" applyBorder="1" applyAlignment="1">
      <alignment horizontal="center" wrapText="1"/>
    </xf>
    <xf numFmtId="0" fontId="12" fillId="5" borderId="4" xfId="24" applyFont="1" applyFill="1" applyBorder="1" applyAlignment="1">
      <alignment horizontal="center" vertical="center" wrapText="1"/>
    </xf>
    <xf numFmtId="0" fontId="24" fillId="5" borderId="31" xfId="24" applyFont="1" applyFill="1" applyBorder="1" applyAlignment="1">
      <alignment horizontal="center" wrapText="1"/>
    </xf>
    <xf numFmtId="0" fontId="7" fillId="5" borderId="16" xfId="24" applyFont="1" applyFill="1" applyBorder="1" applyAlignment="1">
      <alignment horizontal="right"/>
    </xf>
    <xf numFmtId="0" fontId="22" fillId="5" borderId="0" xfId="24" applyFont="1" applyFill="1" applyBorder="1"/>
    <xf numFmtId="0" fontId="12" fillId="5" borderId="0" xfId="24" applyFont="1" applyFill="1" applyBorder="1"/>
    <xf numFmtId="8" fontId="20" fillId="5" borderId="0" xfId="3" applyNumberFormat="1" applyFont="1" applyFill="1" applyBorder="1" applyAlignment="1">
      <alignment horizontal="right"/>
    </xf>
    <xf numFmtId="41" fontId="20" fillId="5" borderId="0" xfId="24" applyNumberFormat="1" applyFont="1" applyFill="1" applyBorder="1"/>
    <xf numFmtId="41" fontId="20" fillId="5" borderId="17" xfId="24" applyNumberFormat="1" applyFont="1" applyFill="1" applyBorder="1"/>
    <xf numFmtId="0" fontId="7" fillId="5" borderId="16" xfId="24" applyFont="1" applyFill="1" applyBorder="1" applyAlignment="1">
      <alignment horizontal="center"/>
    </xf>
    <xf numFmtId="8" fontId="20" fillId="5" borderId="4" xfId="24" applyNumberFormat="1" applyFont="1" applyFill="1" applyBorder="1" applyAlignment="1">
      <alignment horizontal="right"/>
    </xf>
    <xf numFmtId="8" fontId="7" fillId="5" borderId="4" xfId="24" applyNumberFormat="1" applyFont="1" applyFill="1" applyBorder="1" applyAlignment="1">
      <alignment horizontal="right"/>
    </xf>
    <xf numFmtId="42" fontId="20" fillId="5" borderId="0" xfId="24" applyNumberFormat="1" applyFont="1" applyFill="1" applyBorder="1"/>
    <xf numFmtId="42" fontId="20" fillId="5" borderId="17" xfId="24" applyNumberFormat="1" applyFont="1" applyFill="1" applyBorder="1"/>
    <xf numFmtId="42" fontId="7" fillId="5" borderId="0" xfId="24" applyNumberFormat="1" applyFont="1" applyFill="1" applyBorder="1"/>
    <xf numFmtId="0" fontId="7" fillId="5" borderId="29" xfId="0" applyFont="1" applyFill="1" applyBorder="1" applyAlignment="1">
      <alignment horizontal="center"/>
    </xf>
    <xf numFmtId="0" fontId="27" fillId="5" borderId="4" xfId="0" applyFont="1" applyFill="1" applyBorder="1" applyAlignment="1">
      <alignment horizontal="center" wrapText="1"/>
    </xf>
    <xf numFmtId="0" fontId="12" fillId="5" borderId="10" xfId="0" applyFont="1" applyFill="1" applyBorder="1" applyAlignment="1">
      <alignment horizontal="center" wrapText="1"/>
    </xf>
    <xf numFmtId="0" fontId="24" fillId="5" borderId="4" xfId="0" applyFont="1" applyFill="1" applyBorder="1" applyAlignment="1">
      <alignment horizontal="center" wrapText="1"/>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wrapText="1"/>
    </xf>
    <xf numFmtId="0" fontId="24" fillId="5" borderId="31" xfId="0" applyFont="1" applyFill="1" applyBorder="1" applyAlignment="1">
      <alignment horizontal="center" wrapText="1"/>
    </xf>
    <xf numFmtId="41" fontId="20" fillId="5" borderId="0" xfId="0" applyNumberFormat="1" applyFont="1" applyFill="1" applyBorder="1"/>
    <xf numFmtId="41" fontId="20" fillId="5" borderId="17" xfId="0" applyNumberFormat="1" applyFont="1" applyFill="1" applyBorder="1"/>
    <xf numFmtId="42" fontId="20" fillId="5" borderId="17" xfId="0" applyNumberFormat="1" applyFont="1" applyFill="1" applyBorder="1"/>
    <xf numFmtId="0" fontId="39" fillId="5" borderId="16" xfId="24" applyFont="1" applyFill="1" applyBorder="1" applyProtection="1"/>
    <xf numFmtId="0" fontId="39" fillId="5" borderId="0" xfId="24" applyFont="1" applyFill="1" applyBorder="1" applyProtection="1"/>
    <xf numFmtId="0" fontId="39" fillId="5" borderId="0" xfId="24" applyFont="1" applyFill="1"/>
    <xf numFmtId="0" fontId="7" fillId="5" borderId="4" xfId="24" applyFont="1" applyFill="1" applyBorder="1"/>
    <xf numFmtId="172" fontId="7" fillId="5" borderId="4" xfId="7" applyNumberFormat="1" applyFont="1" applyFill="1" applyBorder="1"/>
    <xf numFmtId="172" fontId="7" fillId="5" borderId="4" xfId="24" applyNumberFormat="1" applyFont="1" applyFill="1" applyBorder="1"/>
    <xf numFmtId="0" fontId="12" fillId="5" borderId="0" xfId="24" applyFont="1" applyFill="1"/>
    <xf numFmtId="172" fontId="7" fillId="5" borderId="0" xfId="24" applyNumberFormat="1" applyFont="1" applyFill="1" applyBorder="1"/>
    <xf numFmtId="0" fontId="7" fillId="5" borderId="4" xfId="24" applyFont="1" applyFill="1" applyBorder="1" applyAlignment="1">
      <alignment horizontal="right"/>
    </xf>
    <xf numFmtId="0" fontId="7" fillId="7" borderId="4" xfId="0" applyFont="1" applyFill="1" applyBorder="1" applyAlignment="1" applyProtection="1">
      <alignment horizontal="center"/>
      <protection locked="0"/>
    </xf>
    <xf numFmtId="0" fontId="41" fillId="5" borderId="0" xfId="24" applyFont="1" applyFill="1" applyProtection="1"/>
    <xf numFmtId="0" fontId="41" fillId="5" borderId="3" xfId="24" applyFont="1" applyFill="1" applyBorder="1" applyProtection="1"/>
    <xf numFmtId="40" fontId="41" fillId="5" borderId="3" xfId="24" applyNumberFormat="1" applyFont="1" applyFill="1" applyBorder="1" applyProtection="1"/>
    <xf numFmtId="40" fontId="41" fillId="5" borderId="0" xfId="24" applyNumberFormat="1" applyFont="1" applyFill="1" applyBorder="1" applyProtection="1"/>
    <xf numFmtId="0" fontId="41" fillId="5" borderId="14" xfId="24" applyFont="1" applyFill="1" applyBorder="1" applyProtection="1"/>
    <xf numFmtId="37" fontId="41" fillId="5" borderId="20" xfId="24" applyNumberFormat="1" applyFont="1" applyFill="1" applyBorder="1" applyAlignment="1" applyProtection="1">
      <alignment horizontal="left"/>
    </xf>
    <xf numFmtId="0" fontId="41" fillId="5" borderId="20" xfId="24" applyFont="1" applyFill="1" applyBorder="1" applyProtection="1"/>
    <xf numFmtId="40" fontId="42" fillId="5" borderId="0" xfId="24" applyNumberFormat="1" applyFont="1" applyFill="1" applyBorder="1" applyAlignment="1" applyProtection="1">
      <alignment horizontal="center"/>
    </xf>
    <xf numFmtId="40" fontId="41" fillId="5" borderId="20" xfId="24" applyNumberFormat="1" applyFont="1" applyFill="1" applyBorder="1" applyProtection="1"/>
    <xf numFmtId="0" fontId="41" fillId="5" borderId="15" xfId="24" applyFont="1" applyFill="1" applyBorder="1" applyProtection="1"/>
    <xf numFmtId="0" fontId="41" fillId="5" borderId="16" xfId="24" applyFont="1" applyFill="1" applyBorder="1" applyProtection="1"/>
    <xf numFmtId="40" fontId="47" fillId="5" borderId="0" xfId="24" applyNumberFormat="1" applyFont="1" applyFill="1" applyBorder="1" applyAlignment="1" applyProtection="1">
      <alignment horizontal="center"/>
    </xf>
    <xf numFmtId="0" fontId="31" fillId="5" borderId="0" xfId="24" applyFont="1" applyFill="1" applyBorder="1" applyAlignment="1">
      <alignment horizontal="left"/>
    </xf>
    <xf numFmtId="0" fontId="33" fillId="5" borderId="0" xfId="24" applyFont="1" applyFill="1" applyBorder="1" applyAlignment="1">
      <alignment horizontal="left"/>
    </xf>
    <xf numFmtId="0" fontId="33" fillId="5" borderId="0" xfId="24" applyFont="1" applyFill="1" applyBorder="1" applyAlignment="1">
      <alignment horizontal="right"/>
    </xf>
    <xf numFmtId="40" fontId="41" fillId="5" borderId="0" xfId="24" applyNumberFormat="1" applyFont="1" applyFill="1" applyProtection="1"/>
    <xf numFmtId="40" fontId="22" fillId="5" borderId="0" xfId="24" applyNumberFormat="1" applyFont="1" applyFill="1" applyBorder="1" applyAlignment="1">
      <alignment horizontal="right"/>
    </xf>
    <xf numFmtId="40" fontId="41" fillId="5" borderId="0" xfId="24" applyNumberFormat="1" applyFont="1" applyFill="1" applyBorder="1" applyAlignment="1" applyProtection="1">
      <alignment horizontal="center"/>
    </xf>
    <xf numFmtId="0" fontId="41" fillId="5" borderId="22" xfId="24" applyFont="1" applyFill="1" applyBorder="1" applyProtection="1"/>
    <xf numFmtId="0" fontId="31" fillId="5" borderId="6" xfId="24" applyFont="1" applyFill="1" applyBorder="1" applyAlignment="1">
      <alignment horizontal="left"/>
    </xf>
    <xf numFmtId="0" fontId="41" fillId="5" borderId="6" xfId="24" applyFont="1" applyFill="1" applyBorder="1" applyProtection="1"/>
    <xf numFmtId="40" fontId="41" fillId="5" borderId="6" xfId="24" applyNumberFormat="1" applyFont="1" applyFill="1" applyBorder="1" applyProtection="1"/>
    <xf numFmtId="40" fontId="42" fillId="5" borderId="6" xfId="24" applyNumberFormat="1" applyFont="1" applyFill="1" applyBorder="1" applyAlignment="1" applyProtection="1">
      <alignment horizontal="center"/>
    </xf>
    <xf numFmtId="0" fontId="41" fillId="5" borderId="24" xfId="24" applyFont="1" applyFill="1" applyBorder="1" applyProtection="1"/>
    <xf numFmtId="0" fontId="41" fillId="5" borderId="0" xfId="24" applyFont="1" applyFill="1" applyBorder="1" applyAlignment="1" applyProtection="1">
      <alignment vertical="center"/>
    </xf>
    <xf numFmtId="0" fontId="41" fillId="5" borderId="4" xfId="24" applyFont="1" applyFill="1" applyBorder="1" applyAlignment="1" applyProtection="1">
      <alignment horizontal="center" vertical="center"/>
    </xf>
    <xf numFmtId="40" fontId="41" fillId="5" borderId="4" xfId="24" applyNumberFormat="1" applyFont="1" applyFill="1" applyBorder="1" applyAlignment="1" applyProtection="1">
      <alignment horizontal="center" vertical="center" wrapText="1"/>
    </xf>
    <xf numFmtId="40" fontId="41" fillId="5" borderId="0" xfId="24" applyNumberFormat="1" applyFont="1" applyFill="1" applyBorder="1" applyAlignment="1" applyProtection="1">
      <alignment vertical="center"/>
    </xf>
    <xf numFmtId="40" fontId="41" fillId="5" borderId="0" xfId="24" applyNumberFormat="1" applyFont="1" applyFill="1" applyBorder="1" applyAlignment="1" applyProtection="1">
      <alignment horizontal="center" vertical="center" wrapText="1"/>
    </xf>
    <xf numFmtId="40" fontId="42" fillId="5" borderId="4" xfId="24" applyNumberFormat="1" applyFont="1" applyFill="1" applyBorder="1" applyAlignment="1" applyProtection="1">
      <alignment horizontal="center" vertical="center" wrapText="1"/>
    </xf>
    <xf numFmtId="0" fontId="49" fillId="5" borderId="16" xfId="24" applyFont="1" applyFill="1" applyBorder="1" applyProtection="1"/>
    <xf numFmtId="0" fontId="47" fillId="5" borderId="0" xfId="24" applyFont="1" applyFill="1" applyBorder="1" applyProtection="1"/>
    <xf numFmtId="40" fontId="41" fillId="5" borderId="0" xfId="9" applyNumberFormat="1" applyFont="1" applyFill="1" applyBorder="1" applyProtection="1"/>
    <xf numFmtId="40" fontId="42" fillId="5" borderId="0" xfId="24" applyNumberFormat="1" applyFont="1" applyFill="1" applyBorder="1" applyProtection="1"/>
    <xf numFmtId="0" fontId="42" fillId="5" borderId="0" xfId="24" applyFont="1" applyFill="1" applyBorder="1" applyProtection="1"/>
    <xf numFmtId="0" fontId="41" fillId="5" borderId="0" xfId="24" applyFont="1" applyFill="1" applyBorder="1" applyAlignment="1" applyProtection="1">
      <alignment horizontal="right"/>
    </xf>
    <xf numFmtId="40" fontId="46" fillId="5" borderId="4" xfId="9" applyNumberFormat="1" applyFont="1" applyFill="1" applyBorder="1" applyProtection="1"/>
    <xf numFmtId="40" fontId="46" fillId="5" borderId="0" xfId="9" applyNumberFormat="1" applyFont="1" applyFill="1" applyBorder="1" applyProtection="1"/>
    <xf numFmtId="40" fontId="46" fillId="5" borderId="0" xfId="24" applyNumberFormat="1" applyFont="1" applyFill="1" applyBorder="1" applyProtection="1"/>
    <xf numFmtId="40" fontId="53" fillId="5" borderId="4" xfId="9" applyNumberFormat="1" applyFont="1" applyFill="1" applyBorder="1" applyProtection="1"/>
    <xf numFmtId="40" fontId="53" fillId="5" borderId="4" xfId="24" applyNumberFormat="1" applyFont="1" applyFill="1" applyBorder="1" applyProtection="1"/>
    <xf numFmtId="40" fontId="46" fillId="5" borderId="54" xfId="9" applyNumberFormat="1" applyFont="1" applyFill="1" applyBorder="1" applyProtection="1"/>
    <xf numFmtId="40" fontId="53" fillId="5" borderId="54" xfId="9" applyNumberFormat="1" applyFont="1" applyFill="1" applyBorder="1" applyProtection="1"/>
    <xf numFmtId="40" fontId="53" fillId="5" borderId="54" xfId="24" applyNumberFormat="1" applyFont="1" applyFill="1" applyBorder="1" applyProtection="1"/>
    <xf numFmtId="40" fontId="53" fillId="5" borderId="10" xfId="9" applyNumberFormat="1" applyFont="1" applyFill="1" applyBorder="1" applyProtection="1"/>
    <xf numFmtId="40" fontId="53" fillId="5" borderId="0" xfId="9" applyNumberFormat="1" applyFont="1" applyFill="1" applyBorder="1" applyProtection="1"/>
    <xf numFmtId="40" fontId="53" fillId="5" borderId="0" xfId="24" applyNumberFormat="1" applyFont="1" applyFill="1" applyBorder="1" applyProtection="1"/>
    <xf numFmtId="40" fontId="53" fillId="5" borderId="10" xfId="24" applyNumberFormat="1" applyFont="1" applyFill="1" applyBorder="1" applyProtection="1"/>
    <xf numFmtId="0" fontId="50" fillId="5" borderId="16" xfId="24" applyFont="1" applyFill="1" applyBorder="1" applyProtection="1"/>
    <xf numFmtId="40" fontId="46" fillId="5" borderId="8" xfId="9" applyNumberFormat="1" applyFont="1" applyFill="1" applyBorder="1" applyProtection="1"/>
    <xf numFmtId="40" fontId="53" fillId="5" borderId="8" xfId="9" applyNumberFormat="1" applyFont="1" applyFill="1" applyBorder="1" applyProtection="1"/>
    <xf numFmtId="0" fontId="49" fillId="5" borderId="0" xfId="24" applyFont="1" applyFill="1" applyBorder="1" applyProtection="1"/>
    <xf numFmtId="40" fontId="53" fillId="5" borderId="55" xfId="9" applyNumberFormat="1" applyFont="1" applyFill="1" applyBorder="1" applyProtection="1"/>
    <xf numFmtId="172" fontId="41" fillId="5" borderId="0" xfId="24" applyNumberFormat="1" applyFont="1" applyFill="1" applyProtection="1"/>
    <xf numFmtId="44" fontId="41" fillId="5" borderId="0" xfId="24" applyNumberFormat="1" applyFont="1" applyFill="1" applyProtection="1"/>
    <xf numFmtId="0" fontId="41" fillId="5" borderId="55" xfId="24" applyFont="1" applyFill="1" applyBorder="1" applyProtection="1"/>
    <xf numFmtId="40" fontId="41" fillId="5" borderId="55" xfId="24" applyNumberFormat="1" applyFont="1" applyFill="1" applyBorder="1" applyProtection="1"/>
    <xf numFmtId="0" fontId="41" fillId="5" borderId="12" xfId="24" applyFont="1" applyFill="1" applyBorder="1" applyProtection="1"/>
    <xf numFmtId="0" fontId="41" fillId="5" borderId="13" xfId="24" applyFont="1" applyFill="1" applyBorder="1" applyProtection="1"/>
    <xf numFmtId="40" fontId="42" fillId="5" borderId="0" xfId="24" applyNumberFormat="1" applyFont="1" applyFill="1" applyAlignment="1" applyProtection="1"/>
    <xf numFmtId="0" fontId="46" fillId="5" borderId="0" xfId="24" applyFont="1" applyFill="1" applyProtection="1"/>
    <xf numFmtId="0" fontId="46" fillId="5" borderId="0" xfId="24" applyFont="1" applyFill="1" applyBorder="1" applyProtection="1"/>
    <xf numFmtId="0" fontId="46" fillId="5" borderId="14" xfId="24" applyFont="1" applyFill="1" applyBorder="1" applyProtection="1"/>
    <xf numFmtId="37" fontId="46" fillId="5" borderId="20" xfId="24" applyNumberFormat="1" applyFont="1" applyFill="1" applyBorder="1" applyAlignment="1" applyProtection="1">
      <alignment horizontal="left"/>
    </xf>
    <xf numFmtId="0" fontId="46" fillId="5" borderId="20" xfId="24" applyFont="1" applyFill="1" applyBorder="1" applyProtection="1"/>
    <xf numFmtId="0" fontId="46" fillId="5" borderId="15" xfId="24" applyFont="1" applyFill="1" applyBorder="1" applyProtection="1"/>
    <xf numFmtId="0" fontId="46" fillId="5" borderId="16" xfId="24" applyFont="1" applyFill="1" applyBorder="1" applyProtection="1"/>
    <xf numFmtId="0" fontId="46" fillId="5" borderId="17" xfId="24" applyFont="1" applyFill="1" applyBorder="1" applyProtection="1"/>
    <xf numFmtId="0" fontId="46" fillId="5" borderId="0" xfId="24" applyFont="1" applyFill="1" applyBorder="1" applyAlignment="1" applyProtection="1">
      <alignment horizontal="center"/>
    </xf>
    <xf numFmtId="0" fontId="53" fillId="5" borderId="0" xfId="24" applyFont="1" applyFill="1" applyBorder="1" applyProtection="1"/>
    <xf numFmtId="0" fontId="53" fillId="5" borderId="0" xfId="24" applyFont="1" applyFill="1" applyBorder="1" applyAlignment="1" applyProtection="1">
      <alignment horizontal="right"/>
    </xf>
    <xf numFmtId="0" fontId="46" fillId="5" borderId="22" xfId="24" applyFont="1" applyFill="1" applyBorder="1" applyProtection="1"/>
    <xf numFmtId="0" fontId="46" fillId="5" borderId="6" xfId="24" applyFont="1" applyFill="1" applyBorder="1" applyProtection="1"/>
    <xf numFmtId="0" fontId="46" fillId="5" borderId="6" xfId="24" applyFont="1" applyFill="1" applyBorder="1" applyAlignment="1" applyProtection="1">
      <alignment horizontal="center"/>
    </xf>
    <xf numFmtId="0" fontId="46" fillId="5" borderId="24" xfId="24" applyFont="1" applyFill="1" applyBorder="1" applyProtection="1"/>
    <xf numFmtId="0" fontId="53" fillId="5" borderId="16" xfId="24" applyFont="1" applyFill="1" applyBorder="1" applyProtection="1"/>
    <xf numFmtId="0" fontId="57" fillId="5" borderId="0" xfId="24" applyFont="1" applyFill="1" applyBorder="1" applyProtection="1"/>
    <xf numFmtId="0" fontId="50" fillId="5" borderId="0" xfId="24" applyFont="1" applyFill="1" applyBorder="1" applyProtection="1"/>
    <xf numFmtId="172" fontId="46" fillId="5" borderId="0" xfId="24" applyNumberFormat="1" applyFont="1" applyFill="1" applyBorder="1" applyProtection="1"/>
    <xf numFmtId="172" fontId="46" fillId="5" borderId="0" xfId="24" applyNumberFormat="1" applyFont="1" applyFill="1" applyBorder="1" applyAlignment="1" applyProtection="1">
      <alignment horizontal="center"/>
    </xf>
    <xf numFmtId="8" fontId="53" fillId="5" borderId="4" xfId="24" applyNumberFormat="1" applyFont="1" applyFill="1" applyBorder="1" applyProtection="1"/>
    <xf numFmtId="0" fontId="46" fillId="5" borderId="4" xfId="24" applyFont="1" applyFill="1" applyBorder="1" applyAlignment="1" applyProtection="1">
      <alignment horizontal="center"/>
    </xf>
    <xf numFmtId="8" fontId="46" fillId="5" borderId="4" xfId="7" applyNumberFormat="1" applyFont="1" applyFill="1" applyBorder="1" applyProtection="1"/>
    <xf numFmtId="8" fontId="46" fillId="5" borderId="0" xfId="7" applyNumberFormat="1" applyFont="1" applyFill="1" applyBorder="1" applyProtection="1"/>
    <xf numFmtId="8" fontId="53" fillId="5" borderId="54" xfId="24" applyNumberFormat="1" applyFont="1" applyFill="1" applyBorder="1" applyProtection="1"/>
    <xf numFmtId="8" fontId="46" fillId="5" borderId="54" xfId="7" applyNumberFormat="1" applyFont="1" applyFill="1" applyBorder="1" applyProtection="1"/>
    <xf numFmtId="8" fontId="53" fillId="5" borderId="10" xfId="24" applyNumberFormat="1" applyFont="1" applyFill="1" applyBorder="1" applyProtection="1"/>
    <xf numFmtId="172" fontId="46" fillId="5" borderId="4" xfId="24" applyNumberFormat="1" applyFont="1" applyFill="1" applyBorder="1" applyAlignment="1" applyProtection="1">
      <alignment horizontal="center"/>
    </xf>
    <xf numFmtId="8" fontId="46" fillId="5" borderId="0" xfId="24" applyNumberFormat="1" applyFont="1" applyFill="1" applyBorder="1" applyProtection="1"/>
    <xf numFmtId="8" fontId="46" fillId="5" borderId="0" xfId="8" applyNumberFormat="1" applyFont="1" applyFill="1" applyBorder="1" applyProtection="1"/>
    <xf numFmtId="0" fontId="46" fillId="5" borderId="0" xfId="24" applyFont="1" applyFill="1" applyBorder="1" applyAlignment="1" applyProtection="1">
      <alignment horizontal="right"/>
    </xf>
    <xf numFmtId="0" fontId="46" fillId="5" borderId="8" xfId="24" applyFont="1" applyFill="1" applyBorder="1" applyAlignment="1" applyProtection="1">
      <alignment horizontal="center"/>
    </xf>
    <xf numFmtId="8" fontId="53" fillId="5" borderId="55" xfId="8" applyNumberFormat="1" applyFont="1" applyFill="1" applyBorder="1" applyProtection="1"/>
    <xf numFmtId="172" fontId="46" fillId="5" borderId="6" xfId="8" applyNumberFormat="1" applyFont="1" applyFill="1" applyBorder="1" applyProtection="1"/>
    <xf numFmtId="8" fontId="53" fillId="5" borderId="0" xfId="24" applyNumberFormat="1" applyFont="1" applyFill="1" applyBorder="1" applyProtection="1"/>
    <xf numFmtId="8" fontId="53" fillId="5" borderId="0" xfId="8" applyNumberFormat="1" applyFont="1" applyFill="1" applyBorder="1" applyProtection="1"/>
    <xf numFmtId="172" fontId="46" fillId="5" borderId="0" xfId="24" applyNumberFormat="1" applyFont="1" applyFill="1" applyProtection="1"/>
    <xf numFmtId="0" fontId="46" fillId="5" borderId="55" xfId="24" applyFont="1" applyFill="1" applyBorder="1" applyProtection="1"/>
    <xf numFmtId="0" fontId="46" fillId="5" borderId="56" xfId="24" applyFont="1" applyFill="1" applyBorder="1" applyProtection="1"/>
    <xf numFmtId="0" fontId="46" fillId="5" borderId="57" xfId="24" applyFont="1" applyFill="1" applyBorder="1" applyProtection="1"/>
    <xf numFmtId="0" fontId="53" fillId="5" borderId="0" xfId="24" applyFont="1" applyFill="1" applyProtection="1"/>
    <xf numFmtId="0" fontId="53" fillId="5" borderId="0" xfId="24" applyFont="1" applyFill="1" applyBorder="1" applyAlignment="1" applyProtection="1">
      <alignment horizontal="left"/>
    </xf>
    <xf numFmtId="172" fontId="53" fillId="5" borderId="0" xfId="24" applyNumberFormat="1" applyFont="1" applyFill="1" applyBorder="1" applyProtection="1"/>
    <xf numFmtId="172" fontId="53" fillId="5" borderId="17" xfId="24" applyNumberFormat="1" applyFont="1" applyFill="1" applyBorder="1" applyProtection="1"/>
    <xf numFmtId="0" fontId="46" fillId="5" borderId="12" xfId="24" applyFont="1" applyFill="1" applyBorder="1" applyProtection="1"/>
    <xf numFmtId="0" fontId="46" fillId="5" borderId="3" xfId="24" applyFont="1" applyFill="1" applyBorder="1" applyProtection="1"/>
    <xf numFmtId="0" fontId="46" fillId="5" borderId="13" xfId="24" applyFont="1" applyFill="1" applyBorder="1" applyProtection="1"/>
    <xf numFmtId="0" fontId="3" fillId="5" borderId="14" xfId="24" applyFont="1" applyFill="1" applyBorder="1"/>
    <xf numFmtId="0" fontId="19" fillId="5" borderId="20" xfId="24" applyFont="1" applyFill="1" applyBorder="1"/>
    <xf numFmtId="0" fontId="7" fillId="5" borderId="15" xfId="24" applyFont="1" applyFill="1" applyBorder="1"/>
    <xf numFmtId="0" fontId="19" fillId="5" borderId="0" xfId="24" applyFont="1" applyFill="1" applyBorder="1"/>
    <xf numFmtId="0" fontId="26" fillId="5" borderId="2" xfId="24" applyFont="1" applyFill="1" applyBorder="1"/>
    <xf numFmtId="0" fontId="7" fillId="5" borderId="26" xfId="24" applyFont="1" applyFill="1" applyBorder="1"/>
    <xf numFmtId="0" fontId="3" fillId="5" borderId="22" xfId="24" applyFont="1" applyFill="1" applyBorder="1"/>
    <xf numFmtId="0" fontId="7" fillId="5" borderId="6" xfId="24" applyFont="1" applyFill="1" applyBorder="1"/>
    <xf numFmtId="0" fontId="19" fillId="5" borderId="6" xfId="24" applyFont="1" applyFill="1" applyBorder="1"/>
    <xf numFmtId="0" fontId="3" fillId="5" borderId="6" xfId="24" applyFont="1" applyFill="1" applyBorder="1" applyAlignment="1">
      <alignment horizontal="right"/>
    </xf>
    <xf numFmtId="0" fontId="7" fillId="5" borderId="24" xfId="24" applyFont="1" applyFill="1" applyBorder="1"/>
    <xf numFmtId="0" fontId="27" fillId="5" borderId="0" xfId="24" applyFont="1" applyFill="1" applyBorder="1"/>
    <xf numFmtId="0" fontId="27" fillId="5" borderId="0" xfId="24" applyFont="1" applyFill="1" applyBorder="1" applyAlignment="1">
      <alignment horizontal="right"/>
    </xf>
    <xf numFmtId="14" fontId="28" fillId="5" borderId="4" xfId="24" applyNumberFormat="1" applyFont="1" applyFill="1" applyBorder="1" applyAlignment="1">
      <alignment horizontal="center"/>
    </xf>
    <xf numFmtId="0" fontId="7" fillId="5" borderId="0" xfId="24" applyFont="1" applyFill="1" applyBorder="1" applyAlignment="1">
      <alignment horizontal="center"/>
    </xf>
    <xf numFmtId="0" fontId="35" fillId="5" borderId="0" xfId="24" applyFont="1" applyFill="1" applyBorder="1" applyAlignment="1">
      <alignment horizontal="center"/>
    </xf>
    <xf numFmtId="173" fontId="7" fillId="5" borderId="6" xfId="24" applyNumberFormat="1" applyFont="1" applyFill="1" applyBorder="1"/>
    <xf numFmtId="0" fontId="7" fillId="5" borderId="8" xfId="24" applyFont="1" applyFill="1" applyBorder="1"/>
    <xf numFmtId="0" fontId="7" fillId="5" borderId="11" xfId="24" applyFont="1" applyFill="1" applyBorder="1" applyAlignment="1">
      <alignment horizontal="center" wrapText="1"/>
    </xf>
    <xf numFmtId="0" fontId="20" fillId="5" borderId="9" xfId="24" applyFont="1" applyFill="1" applyBorder="1" applyAlignment="1">
      <alignment horizontal="left"/>
    </xf>
    <xf numFmtId="0" fontId="7" fillId="5" borderId="10" xfId="24" applyFont="1" applyFill="1" applyBorder="1" applyAlignment="1">
      <alignment horizontal="center" wrapText="1"/>
    </xf>
    <xf numFmtId="0" fontId="7" fillId="5" borderId="1" xfId="24" applyFont="1" applyFill="1" applyBorder="1"/>
    <xf numFmtId="10" fontId="60" fillId="5" borderId="0" xfId="24" applyNumberFormat="1" applyFont="1" applyFill="1" applyBorder="1" applyAlignment="1">
      <alignment horizontal="center"/>
    </xf>
    <xf numFmtId="10" fontId="60" fillId="5" borderId="0" xfId="27" applyNumberFormat="1" applyFont="1" applyFill="1" applyBorder="1" applyAlignment="1">
      <alignment horizontal="center"/>
    </xf>
    <xf numFmtId="0" fontId="7" fillId="5" borderId="5" xfId="24" applyFont="1" applyFill="1" applyBorder="1"/>
    <xf numFmtId="10" fontId="20" fillId="5" borderId="0" xfId="24" applyNumberFormat="1" applyFont="1" applyFill="1" applyBorder="1"/>
    <xf numFmtId="0" fontId="20" fillId="5" borderId="4" xfId="24" applyFont="1" applyFill="1" applyBorder="1"/>
    <xf numFmtId="169" fontId="16" fillId="5" borderId="4" xfId="3" applyNumberFormat="1" applyFont="1" applyFill="1" applyBorder="1" applyAlignment="1"/>
    <xf numFmtId="43" fontId="26" fillId="5" borderId="4" xfId="24" applyNumberFormat="1" applyFont="1" applyFill="1" applyBorder="1" applyAlignment="1">
      <alignment horizontal="left"/>
    </xf>
    <xf numFmtId="0" fontId="20" fillId="5" borderId="4" xfId="24" applyFont="1" applyFill="1" applyBorder="1" applyAlignment="1">
      <alignment horizontal="center"/>
    </xf>
    <xf numFmtId="169" fontId="3" fillId="5" borderId="4" xfId="24" applyNumberFormat="1" applyFont="1" applyFill="1" applyBorder="1"/>
    <xf numFmtId="43" fontId="20" fillId="5" borderId="0" xfId="24" applyNumberFormat="1" applyFont="1" applyFill="1" applyBorder="1" applyAlignment="1">
      <alignment horizontal="left"/>
    </xf>
    <xf numFmtId="0" fontId="7" fillId="5" borderId="0" xfId="24" applyFont="1" applyFill="1" applyBorder="1" applyAlignment="1">
      <alignment horizontal="center" vertical="top" wrapText="1"/>
    </xf>
    <xf numFmtId="0" fontId="16" fillId="5" borderId="0" xfId="24" applyFont="1" applyFill="1" applyBorder="1"/>
    <xf numFmtId="10" fontId="3" fillId="5" borderId="0" xfId="24" applyNumberFormat="1" applyFont="1" applyFill="1" applyBorder="1" applyAlignment="1">
      <alignment horizontal="center"/>
    </xf>
    <xf numFmtId="10" fontId="3" fillId="5" borderId="0" xfId="27" applyNumberFormat="1" applyFont="1" applyFill="1" applyBorder="1" applyAlignment="1">
      <alignment horizontal="center"/>
    </xf>
    <xf numFmtId="0" fontId="16" fillId="5" borderId="5" xfId="24" applyFont="1" applyFill="1" applyBorder="1"/>
    <xf numFmtId="10" fontId="3" fillId="5" borderId="0" xfId="24" applyNumberFormat="1" applyFont="1" applyFill="1" applyBorder="1"/>
    <xf numFmtId="0" fontId="26" fillId="5" borderId="0" xfId="24" applyFont="1" applyFill="1" applyBorder="1" applyAlignment="1">
      <alignment horizontal="center"/>
    </xf>
    <xf numFmtId="0" fontId="34" fillId="5" borderId="0" xfId="24" applyFont="1" applyFill="1" applyBorder="1" applyAlignment="1">
      <alignment horizontal="center"/>
    </xf>
    <xf numFmtId="0" fontId="16" fillId="5" borderId="0" xfId="24" applyFont="1" applyFill="1" applyBorder="1" applyAlignment="1">
      <alignment horizontal="center" vertical="top" wrapText="1"/>
    </xf>
    <xf numFmtId="0" fontId="7" fillId="5" borderId="12" xfId="24" applyFont="1" applyFill="1" applyBorder="1" applyAlignment="1">
      <alignment horizontal="center"/>
    </xf>
    <xf numFmtId="0" fontId="7" fillId="5" borderId="3" xfId="24" applyFont="1" applyFill="1" applyBorder="1"/>
    <xf numFmtId="0" fontId="34" fillId="5" borderId="3" xfId="24" applyFont="1" applyFill="1" applyBorder="1" applyAlignment="1">
      <alignment horizontal="center"/>
    </xf>
    <xf numFmtId="0" fontId="7" fillId="5" borderId="13" xfId="24" applyFont="1" applyFill="1" applyBorder="1"/>
    <xf numFmtId="0" fontId="3" fillId="5" borderId="0" xfId="24" applyFont="1" applyFill="1" applyBorder="1"/>
    <xf numFmtId="0" fontId="3" fillId="5" borderId="24" xfId="24" applyFont="1" applyFill="1" applyBorder="1" applyAlignment="1">
      <alignment horizontal="right"/>
    </xf>
    <xf numFmtId="0" fontId="3" fillId="5" borderId="16" xfId="24" applyFont="1" applyFill="1" applyBorder="1" applyAlignment="1">
      <alignment horizontal="left"/>
    </xf>
    <xf numFmtId="0" fontId="3" fillId="5" borderId="0" xfId="24" applyFont="1" applyFill="1" applyBorder="1" applyAlignment="1">
      <alignment horizontal="center"/>
    </xf>
    <xf numFmtId="0" fontId="20" fillId="5" borderId="4" xfId="24" applyFont="1" applyFill="1" applyBorder="1" applyAlignment="1">
      <alignment horizontal="left"/>
    </xf>
    <xf numFmtId="0" fontId="20" fillId="5" borderId="4" xfId="24" applyFont="1" applyFill="1" applyBorder="1" applyAlignment="1">
      <alignment horizontal="center" wrapText="1"/>
    </xf>
    <xf numFmtId="0" fontId="20" fillId="5" borderId="4" xfId="24" applyFont="1" applyFill="1" applyBorder="1" applyAlignment="1">
      <alignment horizontal="center" vertical="center" wrapText="1"/>
    </xf>
    <xf numFmtId="0" fontId="26" fillId="5" borderId="3" xfId="24" applyFont="1" applyFill="1" applyBorder="1" applyAlignment="1">
      <alignment horizontal="center"/>
    </xf>
    <xf numFmtId="0" fontId="7" fillId="5" borderId="0" xfId="24" applyFont="1" applyFill="1" applyAlignment="1">
      <alignment horizontal="center"/>
    </xf>
    <xf numFmtId="169" fontId="26" fillId="5" borderId="0" xfId="24" applyNumberFormat="1" applyFont="1" applyFill="1" applyBorder="1" applyAlignment="1">
      <alignment horizontal="center"/>
    </xf>
    <xf numFmtId="6" fontId="16" fillId="7" borderId="4" xfId="24" applyNumberFormat="1" applyFont="1" applyFill="1" applyBorder="1" applyProtection="1">
      <protection locked="0"/>
    </xf>
    <xf numFmtId="0" fontId="7" fillId="5" borderId="20" xfId="24" applyFill="1" applyBorder="1"/>
    <xf numFmtId="0" fontId="7" fillId="5" borderId="15" xfId="24" applyFill="1" applyBorder="1"/>
    <xf numFmtId="0" fontId="7" fillId="5" borderId="0" xfId="24" applyFill="1" applyBorder="1"/>
    <xf numFmtId="0" fontId="7" fillId="5" borderId="6" xfId="24" applyFill="1" applyBorder="1"/>
    <xf numFmtId="0" fontId="3" fillId="5" borderId="14" xfId="24" applyFont="1" applyFill="1" applyBorder="1" applyProtection="1"/>
    <xf numFmtId="0" fontId="7" fillId="5" borderId="20" xfId="24" applyFill="1" applyBorder="1" applyProtection="1"/>
    <xf numFmtId="0" fontId="19" fillId="5" borderId="20" xfId="24" applyFont="1" applyFill="1" applyBorder="1" applyProtection="1"/>
    <xf numFmtId="0" fontId="7" fillId="5" borderId="15" xfId="24" applyFill="1" applyBorder="1" applyProtection="1"/>
    <xf numFmtId="0" fontId="7" fillId="5" borderId="0" xfId="24" applyFill="1" applyProtection="1"/>
    <xf numFmtId="37" fontId="3" fillId="5" borderId="16" xfId="24" applyNumberFormat="1" applyFont="1" applyFill="1" applyBorder="1" applyProtection="1"/>
    <xf numFmtId="0" fontId="7" fillId="5" borderId="0" xfId="24" applyFill="1" applyBorder="1" applyProtection="1"/>
    <xf numFmtId="0" fontId="19" fillId="5" borderId="0" xfId="24" applyFont="1" applyFill="1" applyBorder="1" applyProtection="1"/>
    <xf numFmtId="0" fontId="7" fillId="5" borderId="17" xfId="24" applyFill="1" applyBorder="1" applyProtection="1"/>
    <xf numFmtId="0" fontId="3" fillId="5" borderId="16" xfId="24" applyFont="1" applyFill="1" applyBorder="1" applyProtection="1"/>
    <xf numFmtId="0" fontId="3" fillId="5" borderId="0" xfId="24" applyFont="1" applyFill="1" applyBorder="1" applyAlignment="1" applyProtection="1">
      <alignment horizontal="right"/>
    </xf>
    <xf numFmtId="0" fontId="3" fillId="5" borderId="0" xfId="0" applyFont="1" applyFill="1" applyBorder="1" applyAlignment="1" applyProtection="1">
      <alignment wrapText="1"/>
    </xf>
    <xf numFmtId="0" fontId="28" fillId="5" borderId="0" xfId="24" applyFont="1" applyFill="1" applyBorder="1" applyAlignment="1" applyProtection="1">
      <alignment horizontal="right"/>
    </xf>
    <xf numFmtId="0" fontId="28" fillId="5" borderId="4" xfId="24" applyFont="1" applyFill="1" applyBorder="1" applyAlignment="1" applyProtection="1">
      <alignment horizontal="center"/>
    </xf>
    <xf numFmtId="0" fontId="3" fillId="5" borderId="22" xfId="24" applyFont="1" applyFill="1" applyBorder="1" applyProtection="1"/>
    <xf numFmtId="0" fontId="7" fillId="5" borderId="6" xfId="24" applyFill="1" applyBorder="1" applyProtection="1"/>
    <xf numFmtId="0" fontId="19" fillId="5" borderId="6" xfId="24" applyFont="1" applyFill="1" applyBorder="1" applyProtection="1"/>
    <xf numFmtId="0" fontId="3" fillId="5" borderId="6" xfId="24" applyFont="1" applyFill="1" applyBorder="1" applyAlignment="1" applyProtection="1">
      <alignment horizontal="right"/>
    </xf>
    <xf numFmtId="0" fontId="27" fillId="5" borderId="0" xfId="24" applyFont="1" applyFill="1" applyBorder="1" applyProtection="1"/>
    <xf numFmtId="0" fontId="27" fillId="5" borderId="0" xfId="24" applyFont="1" applyFill="1" applyBorder="1" applyAlignment="1" applyProtection="1">
      <alignment horizontal="right"/>
    </xf>
    <xf numFmtId="14" fontId="28" fillId="5" borderId="4" xfId="24" applyNumberFormat="1" applyFont="1" applyFill="1" applyBorder="1" applyAlignment="1" applyProtection="1">
      <alignment horizontal="center"/>
    </xf>
    <xf numFmtId="0" fontId="20" fillId="5" borderId="16" xfId="24" applyFont="1" applyFill="1" applyBorder="1" applyProtection="1"/>
    <xf numFmtId="0" fontId="35" fillId="5" borderId="0" xfId="24" applyFont="1" applyFill="1" applyBorder="1" applyAlignment="1" applyProtection="1">
      <alignment horizontal="center"/>
    </xf>
    <xf numFmtId="0" fontId="7" fillId="5" borderId="16" xfId="24" applyFill="1" applyBorder="1" applyProtection="1"/>
    <xf numFmtId="173" fontId="7" fillId="5" borderId="0" xfId="24" applyNumberFormat="1" applyFont="1" applyFill="1" applyBorder="1" applyProtection="1"/>
    <xf numFmtId="0" fontId="7" fillId="5" borderId="8" xfId="24" applyFill="1" applyBorder="1" applyProtection="1"/>
    <xf numFmtId="0" fontId="7" fillId="5" borderId="11" xfId="24" applyFill="1" applyBorder="1" applyAlignment="1" applyProtection="1">
      <alignment horizontal="center" wrapText="1"/>
    </xf>
    <xf numFmtId="0" fontId="20" fillId="5" borderId="9" xfId="24" applyFont="1" applyFill="1" applyBorder="1" applyAlignment="1" applyProtection="1">
      <alignment horizontal="left"/>
    </xf>
    <xf numFmtId="0" fontId="7" fillId="5" borderId="1" xfId="24" applyFont="1" applyFill="1" applyBorder="1" applyProtection="1"/>
    <xf numFmtId="0" fontId="16" fillId="5" borderId="0" xfId="24" applyFont="1" applyFill="1" applyBorder="1" applyProtection="1"/>
    <xf numFmtId="10" fontId="3" fillId="5" borderId="27" xfId="24" applyNumberFormat="1" applyFont="1" applyFill="1" applyBorder="1" applyAlignment="1" applyProtection="1">
      <alignment horizontal="center"/>
    </xf>
    <xf numFmtId="10" fontId="3" fillId="5" borderId="0" xfId="27" applyNumberFormat="1" applyFont="1" applyFill="1" applyBorder="1" applyAlignment="1" applyProtection="1">
      <alignment horizontal="center"/>
    </xf>
    <xf numFmtId="0" fontId="16" fillId="5" borderId="5" xfId="24" applyFont="1" applyFill="1" applyBorder="1" applyProtection="1"/>
    <xf numFmtId="0" fontId="7" fillId="5" borderId="16" xfId="24" applyFill="1" applyBorder="1" applyAlignment="1" applyProtection="1">
      <alignment horizontal="center"/>
    </xf>
    <xf numFmtId="0" fontId="20" fillId="5" borderId="1" xfId="24" applyFont="1" applyFill="1" applyBorder="1" applyProtection="1"/>
    <xf numFmtId="10" fontId="3" fillId="5" borderId="27" xfId="24" applyNumberFormat="1" applyFont="1" applyFill="1" applyBorder="1" applyProtection="1"/>
    <xf numFmtId="0" fontId="7" fillId="5" borderId="4" xfId="24" applyFill="1" applyBorder="1" applyProtection="1"/>
    <xf numFmtId="169" fontId="16" fillId="5" borderId="2" xfId="24" applyNumberFormat="1" applyFont="1" applyFill="1" applyBorder="1" applyAlignment="1" applyProtection="1"/>
    <xf numFmtId="169" fontId="16" fillId="5" borderId="28" xfId="24" applyNumberFormat="1" applyFont="1" applyFill="1" applyBorder="1" applyAlignment="1" applyProtection="1">
      <alignment horizontal="right"/>
    </xf>
    <xf numFmtId="5" fontId="16" fillId="5" borderId="25" xfId="24" applyNumberFormat="1" applyFont="1" applyFill="1" applyBorder="1" applyProtection="1"/>
    <xf numFmtId="5" fontId="16" fillId="5" borderId="4" xfId="24" applyNumberFormat="1" applyFont="1" applyFill="1" applyBorder="1" applyProtection="1"/>
    <xf numFmtId="5" fontId="16" fillId="5" borderId="2" xfId="24" applyNumberFormat="1" applyFont="1" applyFill="1" applyBorder="1" applyProtection="1"/>
    <xf numFmtId="0" fontId="7" fillId="5" borderId="4" xfId="24" applyFont="1" applyFill="1" applyBorder="1" applyProtection="1"/>
    <xf numFmtId="169" fontId="16" fillId="5" borderId="2" xfId="3" applyNumberFormat="1" applyFont="1" applyFill="1" applyBorder="1" applyAlignment="1" applyProtection="1"/>
    <xf numFmtId="0" fontId="20" fillId="5" borderId="4" xfId="24" applyFont="1" applyFill="1" applyBorder="1" applyAlignment="1" applyProtection="1">
      <alignment horizontal="center"/>
    </xf>
    <xf numFmtId="169" fontId="3" fillId="5" borderId="2" xfId="24" applyNumberFormat="1" applyFont="1" applyFill="1" applyBorder="1" applyProtection="1"/>
    <xf numFmtId="169" fontId="3" fillId="5" borderId="28" xfId="24" applyNumberFormat="1" applyFont="1" applyFill="1" applyBorder="1" applyProtection="1"/>
    <xf numFmtId="169" fontId="3" fillId="5" borderId="26" xfId="24" applyNumberFormat="1" applyFont="1" applyFill="1" applyBorder="1" applyProtection="1"/>
    <xf numFmtId="169" fontId="3" fillId="5" borderId="4" xfId="24" applyNumberFormat="1" applyFont="1" applyFill="1" applyBorder="1" applyProtection="1"/>
    <xf numFmtId="0" fontId="20" fillId="5" borderId="2" xfId="24" applyFont="1" applyFill="1" applyBorder="1" applyAlignment="1" applyProtection="1">
      <alignment horizontal="center"/>
    </xf>
    <xf numFmtId="169" fontId="20" fillId="5" borderId="4" xfId="24" applyNumberFormat="1" applyFont="1" applyFill="1" applyBorder="1" applyAlignment="1" applyProtection="1">
      <alignment horizontal="center"/>
    </xf>
    <xf numFmtId="0" fontId="35" fillId="5" borderId="4" xfId="24" applyFont="1" applyFill="1" applyBorder="1" applyAlignment="1" applyProtection="1">
      <alignment horizontal="center"/>
    </xf>
    <xf numFmtId="169" fontId="20" fillId="5" borderId="4" xfId="24" applyNumberFormat="1" applyFont="1" applyFill="1" applyBorder="1" applyProtection="1"/>
    <xf numFmtId="169" fontId="20" fillId="5" borderId="26" xfId="24" applyNumberFormat="1" applyFont="1" applyFill="1" applyBorder="1" applyAlignment="1" applyProtection="1">
      <alignment horizontal="center" wrapText="1"/>
    </xf>
    <xf numFmtId="0" fontId="20" fillId="5" borderId="2" xfId="24" applyFont="1" applyFill="1" applyBorder="1" applyAlignment="1" applyProtection="1">
      <alignment horizontal="left"/>
    </xf>
    <xf numFmtId="169" fontId="20" fillId="5" borderId="26" xfId="24" applyNumberFormat="1" applyFont="1" applyFill="1" applyBorder="1" applyProtection="1"/>
    <xf numFmtId="6" fontId="3" fillId="5" borderId="4" xfId="24" applyNumberFormat="1" applyFont="1" applyFill="1" applyBorder="1" applyProtection="1"/>
    <xf numFmtId="6" fontId="28" fillId="5" borderId="4" xfId="24" applyNumberFormat="1" applyFont="1" applyFill="1" applyBorder="1" applyAlignment="1" applyProtection="1">
      <alignment horizontal="center"/>
    </xf>
    <xf numFmtId="43" fontId="20" fillId="5" borderId="0" xfId="24" applyNumberFormat="1" applyFont="1" applyFill="1" applyBorder="1" applyAlignment="1" applyProtection="1">
      <alignment horizontal="left"/>
    </xf>
    <xf numFmtId="169" fontId="28" fillId="5" borderId="4" xfId="24" applyNumberFormat="1" applyFont="1" applyFill="1" applyBorder="1" applyAlignment="1" applyProtection="1">
      <alignment horizontal="center"/>
    </xf>
    <xf numFmtId="10" fontId="16" fillId="5" borderId="4" xfId="27" applyNumberFormat="1" applyFont="1" applyFill="1" applyBorder="1" applyProtection="1"/>
    <xf numFmtId="10" fontId="28" fillId="5" borderId="4" xfId="27" applyNumberFormat="1" applyFont="1" applyFill="1" applyBorder="1" applyAlignment="1" applyProtection="1">
      <alignment horizontal="center"/>
    </xf>
    <xf numFmtId="172" fontId="3" fillId="5" borderId="4" xfId="7" applyNumberFormat="1" applyFont="1" applyFill="1" applyBorder="1" applyProtection="1"/>
    <xf numFmtId="172" fontId="27" fillId="5" borderId="4" xfId="7" applyNumberFormat="1" applyFont="1" applyFill="1" applyBorder="1" applyProtection="1"/>
    <xf numFmtId="172" fontId="3" fillId="5" borderId="0" xfId="7" applyNumberFormat="1" applyFont="1" applyFill="1" applyBorder="1" applyProtection="1"/>
    <xf numFmtId="172" fontId="27" fillId="5" borderId="0" xfId="7" applyNumberFormat="1" applyFont="1" applyFill="1" applyBorder="1" applyProtection="1"/>
    <xf numFmtId="0" fontId="16" fillId="5" borderId="0" xfId="24" applyFont="1" applyFill="1" applyBorder="1" applyAlignment="1" applyProtection="1">
      <alignment horizontal="left"/>
    </xf>
    <xf numFmtId="0" fontId="7" fillId="5" borderId="12" xfId="24" applyFill="1" applyBorder="1" applyProtection="1"/>
    <xf numFmtId="0" fontId="7" fillId="5" borderId="3" xfId="24" applyFill="1" applyBorder="1" applyProtection="1"/>
    <xf numFmtId="0" fontId="7" fillId="5" borderId="13" xfId="24" applyFill="1" applyBorder="1" applyProtection="1"/>
    <xf numFmtId="174" fontId="7" fillId="5" borderId="0" xfId="24" applyNumberFormat="1" applyFill="1" applyProtection="1"/>
    <xf numFmtId="44" fontId="7" fillId="5" borderId="0" xfId="24" applyNumberFormat="1" applyFill="1" applyProtection="1"/>
    <xf numFmtId="0" fontId="8" fillId="5" borderId="0" xfId="24" applyFont="1" applyFill="1" applyProtection="1"/>
    <xf numFmtId="0" fontId="19" fillId="5" borderId="17" xfId="24" applyFont="1" applyFill="1" applyBorder="1"/>
    <xf numFmtId="0" fontId="3" fillId="5" borderId="17" xfId="24" applyFont="1" applyFill="1" applyBorder="1" applyAlignment="1">
      <alignment horizontal="right"/>
    </xf>
    <xf numFmtId="8" fontId="16" fillId="5" borderId="4" xfId="7" applyNumberFormat="1" applyFont="1" applyFill="1" applyBorder="1"/>
    <xf numFmtId="0" fontId="19" fillId="5" borderId="17" xfId="24" applyFont="1" applyFill="1" applyBorder="1" applyProtection="1"/>
    <xf numFmtId="0" fontId="3" fillId="5" borderId="17" xfId="24" applyFont="1" applyFill="1" applyBorder="1" applyAlignment="1" applyProtection="1">
      <alignment horizontal="right"/>
    </xf>
    <xf numFmtId="43" fontId="26" fillId="5" borderId="4" xfId="24" applyNumberFormat="1" applyFont="1" applyFill="1" applyBorder="1" applyAlignment="1" applyProtection="1">
      <alignment horizontal="left"/>
    </xf>
    <xf numFmtId="0" fontId="27" fillId="5" borderId="2" xfId="24" applyFont="1" applyFill="1" applyBorder="1" applyAlignment="1" applyProtection="1">
      <alignment horizontal="right"/>
    </xf>
    <xf numFmtId="0" fontId="27" fillId="5" borderId="2" xfId="24" applyFont="1" applyFill="1" applyBorder="1" applyAlignment="1" applyProtection="1">
      <alignment horizontal="right" wrapText="1"/>
    </xf>
    <xf numFmtId="8" fontId="7" fillId="5" borderId="0" xfId="24" applyNumberFormat="1" applyFill="1" applyProtection="1"/>
    <xf numFmtId="0" fontId="20" fillId="5" borderId="14" xfId="0" applyFont="1" applyFill="1" applyBorder="1"/>
    <xf numFmtId="0" fontId="7" fillId="5" borderId="20" xfId="0" applyFont="1" applyFill="1" applyBorder="1"/>
    <xf numFmtId="0" fontId="7" fillId="5" borderId="15" xfId="0" applyFont="1" applyFill="1" applyBorder="1"/>
    <xf numFmtId="0" fontId="0" fillId="5" borderId="0" xfId="0" applyFill="1"/>
    <xf numFmtId="37" fontId="20" fillId="5" borderId="16" xfId="0" applyNumberFormat="1" applyFont="1" applyFill="1" applyBorder="1"/>
    <xf numFmtId="0" fontId="20" fillId="5" borderId="16" xfId="0" applyFont="1" applyFill="1" applyBorder="1"/>
    <xf numFmtId="0" fontId="20" fillId="5" borderId="22" xfId="24" applyFont="1" applyFill="1" applyBorder="1"/>
    <xf numFmtId="0" fontId="29" fillId="5" borderId="6" xfId="24" applyFont="1" applyFill="1" applyBorder="1" applyAlignment="1">
      <alignment horizontal="right"/>
    </xf>
    <xf numFmtId="0" fontId="20" fillId="5" borderId="0" xfId="24" applyFont="1" applyFill="1" applyBorder="1" applyAlignment="1">
      <alignment horizontal="right"/>
    </xf>
    <xf numFmtId="0" fontId="7" fillId="5" borderId="2" xfId="0" applyFont="1" applyFill="1" applyBorder="1"/>
    <xf numFmtId="0" fontId="7" fillId="5" borderId="26" xfId="0" applyFont="1" applyFill="1" applyBorder="1"/>
    <xf numFmtId="0" fontId="7" fillId="5" borderId="1" xfId="0" applyFont="1" applyFill="1" applyBorder="1"/>
    <xf numFmtId="172" fontId="0" fillId="5" borderId="0" xfId="0" applyNumberFormat="1" applyFill="1"/>
    <xf numFmtId="0" fontId="7" fillId="5" borderId="2" xfId="0" applyFont="1" applyFill="1" applyBorder="1" applyAlignment="1">
      <alignment horizontal="left" indent="2"/>
    </xf>
    <xf numFmtId="0" fontId="7" fillId="5" borderId="1" xfId="0" applyFont="1" applyFill="1" applyBorder="1" applyAlignment="1">
      <alignment horizontal="left" indent="2"/>
    </xf>
    <xf numFmtId="0" fontId="7" fillId="5" borderId="12" xfId="0" applyFont="1" applyFill="1" applyBorder="1"/>
    <xf numFmtId="0" fontId="7" fillId="5" borderId="3" xfId="0" applyFont="1" applyFill="1" applyBorder="1"/>
    <xf numFmtId="0" fontId="7" fillId="5" borderId="13" xfId="0" applyFont="1" applyFill="1" applyBorder="1"/>
    <xf numFmtId="0" fontId="8" fillId="5" borderId="0" xfId="0" applyFont="1" applyFill="1"/>
    <xf numFmtId="0" fontId="3" fillId="5" borderId="17" xfId="0" applyFont="1" applyFill="1" applyBorder="1" applyAlignment="1">
      <alignment wrapText="1"/>
    </xf>
    <xf numFmtId="0" fontId="0" fillId="5" borderId="0" xfId="0" applyFill="1" applyBorder="1"/>
    <xf numFmtId="0" fontId="0" fillId="5" borderId="17" xfId="0" applyFill="1" applyBorder="1"/>
    <xf numFmtId="0" fontId="0" fillId="5" borderId="16" xfId="0" applyFill="1" applyBorder="1"/>
    <xf numFmtId="0" fontId="20" fillId="5" borderId="4" xfId="0" applyFont="1" applyFill="1" applyBorder="1"/>
    <xf numFmtId="0" fontId="20" fillId="5" borderId="4" xfId="0" applyFont="1" applyFill="1" applyBorder="1" applyAlignment="1">
      <alignment horizontal="center"/>
    </xf>
    <xf numFmtId="0" fontId="7" fillId="5" borderId="4" xfId="0" applyFont="1" applyFill="1" applyBorder="1"/>
    <xf numFmtId="8" fontId="16" fillId="5" borderId="4" xfId="7" applyNumberFormat="1" applyFont="1" applyFill="1" applyBorder="1" applyAlignment="1">
      <alignment horizontal="center"/>
    </xf>
    <xf numFmtId="8" fontId="16" fillId="5" borderId="4" xfId="0" applyNumberFormat="1" applyFont="1" applyFill="1" applyBorder="1"/>
    <xf numFmtId="0" fontId="0" fillId="5" borderId="1" xfId="0" applyFill="1" applyBorder="1"/>
    <xf numFmtId="8" fontId="16" fillId="5" borderId="0" xfId="0" applyNumberFormat="1" applyFont="1" applyFill="1" applyBorder="1" applyAlignment="1">
      <alignment horizontal="center"/>
    </xf>
    <xf numFmtId="8" fontId="16" fillId="5" borderId="5" xfId="0" applyNumberFormat="1" applyFont="1" applyFill="1" applyBorder="1"/>
    <xf numFmtId="8" fontId="20" fillId="5" borderId="4" xfId="0" applyNumberFormat="1" applyFont="1" applyFill="1" applyBorder="1" applyAlignment="1">
      <alignment horizontal="center"/>
    </xf>
    <xf numFmtId="8" fontId="20" fillId="5" borderId="4" xfId="0" applyNumberFormat="1" applyFont="1" applyFill="1" applyBorder="1"/>
    <xf numFmtId="8" fontId="16" fillId="5" borderId="0" xfId="7" applyNumberFormat="1" applyFont="1" applyFill="1" applyBorder="1" applyAlignment="1">
      <alignment horizontal="center"/>
    </xf>
    <xf numFmtId="8" fontId="16" fillId="5" borderId="0" xfId="7" applyNumberFormat="1" applyFont="1" applyFill="1" applyBorder="1"/>
    <xf numFmtId="172" fontId="0" fillId="5" borderId="0" xfId="7" applyNumberFormat="1" applyFont="1" applyFill="1" applyBorder="1" applyAlignment="1">
      <alignment horizontal="center"/>
    </xf>
    <xf numFmtId="172" fontId="0" fillId="5" borderId="0" xfId="7" applyNumberFormat="1" applyFont="1" applyFill="1" applyBorder="1"/>
    <xf numFmtId="0" fontId="0" fillId="5" borderId="12" xfId="0" applyFill="1" applyBorder="1"/>
    <xf numFmtId="0" fontId="0" fillId="5" borderId="3" xfId="0" applyFill="1" applyBorder="1"/>
    <xf numFmtId="0" fontId="0" fillId="5" borderId="13" xfId="0" applyFill="1" applyBorder="1"/>
    <xf numFmtId="0" fontId="7" fillId="5" borderId="20" xfId="24" applyFont="1" applyFill="1" applyBorder="1" applyProtection="1"/>
    <xf numFmtId="0" fontId="7" fillId="5" borderId="20" xfId="24" applyFont="1" applyFill="1" applyBorder="1" applyAlignment="1" applyProtection="1">
      <alignment horizontal="center"/>
    </xf>
    <xf numFmtId="0" fontId="7" fillId="5" borderId="0" xfId="24" applyFont="1" applyFill="1" applyProtection="1"/>
    <xf numFmtId="0" fontId="7" fillId="5" borderId="15" xfId="24" applyFont="1" applyFill="1" applyBorder="1" applyProtection="1"/>
    <xf numFmtId="0" fontId="7" fillId="5" borderId="0" xfId="24" applyFont="1" applyFill="1" applyBorder="1" applyProtection="1"/>
    <xf numFmtId="0" fontId="7" fillId="5" borderId="0" xfId="24" applyFont="1" applyFill="1" applyBorder="1" applyAlignment="1" applyProtection="1">
      <alignment horizontal="center"/>
    </xf>
    <xf numFmtId="0" fontId="7" fillId="5" borderId="17" xfId="24" applyFont="1" applyFill="1" applyBorder="1" applyProtection="1"/>
    <xf numFmtId="0" fontId="20" fillId="5" borderId="0" xfId="24" applyFont="1" applyFill="1" applyBorder="1" applyProtection="1"/>
    <xf numFmtId="0" fontId="3" fillId="5" borderId="0" xfId="24" applyFont="1" applyFill="1" applyBorder="1" applyAlignment="1" applyProtection="1"/>
    <xf numFmtId="0" fontId="16" fillId="5" borderId="0" xfId="24" applyFont="1" applyFill="1" applyBorder="1" applyAlignment="1" applyProtection="1"/>
    <xf numFmtId="0" fontId="28" fillId="5" borderId="0" xfId="24" applyFont="1" applyFill="1" applyProtection="1"/>
    <xf numFmtId="0" fontId="7" fillId="5" borderId="21" xfId="24" applyFont="1" applyFill="1" applyBorder="1" applyAlignment="1" applyProtection="1">
      <alignment horizontal="center"/>
    </xf>
    <xf numFmtId="0" fontId="19" fillId="5" borderId="21" xfId="24" applyFont="1" applyFill="1" applyBorder="1" applyProtection="1"/>
    <xf numFmtId="0" fontId="3" fillId="5" borderId="21" xfId="24" applyFont="1" applyFill="1" applyBorder="1" applyAlignment="1" applyProtection="1">
      <alignment horizontal="right"/>
    </xf>
    <xf numFmtId="0" fontId="16" fillId="5" borderId="21" xfId="24" applyFont="1" applyFill="1" applyBorder="1" applyAlignment="1" applyProtection="1"/>
    <xf numFmtId="0" fontId="7" fillId="5" borderId="19" xfId="24" applyFont="1" applyFill="1" applyBorder="1" applyProtection="1"/>
    <xf numFmtId="0" fontId="7" fillId="5" borderId="16" xfId="24" applyFont="1" applyFill="1" applyBorder="1" applyProtection="1"/>
    <xf numFmtId="0" fontId="7" fillId="5" borderId="17" xfId="24" applyFont="1" applyFill="1" applyBorder="1" applyAlignment="1" applyProtection="1">
      <alignment horizontal="center"/>
    </xf>
    <xf numFmtId="14" fontId="3" fillId="5" borderId="0" xfId="24" applyNumberFormat="1" applyFont="1" applyFill="1" applyBorder="1" applyAlignment="1" applyProtection="1"/>
    <xf numFmtId="0" fontId="3" fillId="5" borderId="0" xfId="24" applyFont="1" applyFill="1" applyBorder="1" applyProtection="1"/>
    <xf numFmtId="0" fontId="7" fillId="5" borderId="6" xfId="24" applyFont="1" applyFill="1" applyBorder="1" applyProtection="1"/>
    <xf numFmtId="0" fontId="7" fillId="5" borderId="6" xfId="24" applyFont="1" applyFill="1" applyBorder="1" applyAlignment="1" applyProtection="1">
      <alignment horizontal="center"/>
    </xf>
    <xf numFmtId="0" fontId="19" fillId="5" borderId="6" xfId="24" applyFont="1" applyFill="1" applyBorder="1" applyAlignment="1" applyProtection="1">
      <alignment horizontal="center"/>
    </xf>
    <xf numFmtId="0" fontId="7" fillId="5" borderId="29" xfId="24" applyFont="1" applyFill="1" applyBorder="1" applyProtection="1"/>
    <xf numFmtId="0" fontId="7" fillId="5" borderId="8" xfId="24" applyFont="1" applyFill="1" applyBorder="1" applyAlignment="1" applyProtection="1">
      <alignment horizontal="center"/>
    </xf>
    <xf numFmtId="0" fontId="7" fillId="5" borderId="5" xfId="24" applyFont="1" applyFill="1" applyBorder="1" applyAlignment="1" applyProtection="1">
      <alignment horizontal="center"/>
    </xf>
    <xf numFmtId="0" fontId="7" fillId="5" borderId="5" xfId="24" applyFont="1" applyFill="1" applyBorder="1" applyAlignment="1" applyProtection="1">
      <alignment horizontal="center" wrapText="1"/>
    </xf>
    <xf numFmtId="0" fontId="30" fillId="5" borderId="0" xfId="24" applyFont="1" applyFill="1" applyBorder="1" applyProtection="1"/>
    <xf numFmtId="0" fontId="7" fillId="5" borderId="30" xfId="24" applyFont="1" applyFill="1" applyBorder="1" applyAlignment="1" applyProtection="1">
      <alignment horizontal="center"/>
    </xf>
    <xf numFmtId="9" fontId="12" fillId="5" borderId="17" xfId="29" applyFont="1" applyFill="1" applyBorder="1" applyAlignment="1" applyProtection="1">
      <alignment horizontal="center"/>
    </xf>
    <xf numFmtId="9" fontId="12" fillId="5" borderId="5" xfId="29" applyFont="1" applyFill="1" applyBorder="1" applyAlignment="1" applyProtection="1">
      <alignment horizontal="center"/>
    </xf>
    <xf numFmtId="9" fontId="21" fillId="5" borderId="17" xfId="29" applyFont="1" applyFill="1" applyBorder="1" applyAlignment="1" applyProtection="1">
      <alignment horizontal="center"/>
    </xf>
    <xf numFmtId="0" fontId="21" fillId="5" borderId="0" xfId="24" applyFont="1" applyFill="1" applyAlignment="1" applyProtection="1">
      <alignment horizontal="center"/>
    </xf>
    <xf numFmtId="0" fontId="21" fillId="5" borderId="0" xfId="24" applyFont="1" applyFill="1" applyBorder="1" applyAlignment="1" applyProtection="1">
      <alignment horizontal="center"/>
    </xf>
    <xf numFmtId="0" fontId="7" fillId="5" borderId="10" xfId="24" applyFont="1" applyFill="1" applyBorder="1" applyAlignment="1" applyProtection="1">
      <alignment horizontal="center"/>
    </xf>
    <xf numFmtId="9" fontId="12" fillId="5" borderId="7" xfId="29" applyFont="1" applyFill="1" applyBorder="1" applyAlignment="1" applyProtection="1">
      <alignment horizontal="center"/>
    </xf>
    <xf numFmtId="0" fontId="7" fillId="5" borderId="7" xfId="24" applyFont="1" applyFill="1" applyBorder="1" applyAlignment="1" applyProtection="1">
      <alignment horizontal="center"/>
    </xf>
    <xf numFmtId="0" fontId="7" fillId="5" borderId="5" xfId="24" applyFont="1" applyFill="1" applyBorder="1" applyProtection="1"/>
    <xf numFmtId="0" fontId="7" fillId="5" borderId="4" xfId="0" applyFont="1" applyFill="1" applyBorder="1" applyAlignment="1" applyProtection="1">
      <alignment vertical="top" wrapText="1"/>
    </xf>
    <xf numFmtId="0" fontId="7" fillId="5" borderId="26" xfId="24" applyFont="1" applyFill="1" applyBorder="1" applyAlignment="1" applyProtection="1">
      <alignment horizontal="center"/>
    </xf>
    <xf numFmtId="10" fontId="7" fillId="5" borderId="4" xfId="27" applyNumberFormat="1" applyFont="1" applyFill="1" applyBorder="1" applyAlignment="1" applyProtection="1">
      <alignment horizontal="center"/>
    </xf>
    <xf numFmtId="10" fontId="7" fillId="5" borderId="4" xfId="3" applyNumberFormat="1" applyFont="1" applyFill="1" applyBorder="1" applyAlignment="1" applyProtection="1">
      <alignment horizontal="center"/>
    </xf>
    <xf numFmtId="10" fontId="7" fillId="5" borderId="4" xfId="3" applyNumberFormat="1" applyFont="1" applyFill="1" applyBorder="1" applyAlignment="1" applyProtection="1"/>
    <xf numFmtId="171" fontId="7" fillId="5" borderId="17" xfId="29" applyNumberFormat="1" applyFont="1" applyFill="1" applyBorder="1" applyProtection="1"/>
    <xf numFmtId="9" fontId="7" fillId="5" borderId="0" xfId="24" applyNumberFormat="1" applyFont="1" applyFill="1" applyAlignment="1" applyProtection="1">
      <alignment horizontal="center"/>
    </xf>
    <xf numFmtId="0" fontId="7" fillId="5" borderId="0" xfId="24" applyFont="1" applyFill="1" applyAlignment="1" applyProtection="1">
      <alignment horizontal="center"/>
    </xf>
    <xf numFmtId="9" fontId="7" fillId="5" borderId="0" xfId="24" applyNumberFormat="1" applyFont="1" applyFill="1" applyAlignment="1" applyProtection="1">
      <alignment horizontal="left"/>
    </xf>
    <xf numFmtId="0" fontId="7" fillId="5" borderId="16" xfId="24" applyFont="1" applyFill="1" applyBorder="1" applyAlignment="1" applyProtection="1">
      <alignment horizontal="left"/>
    </xf>
    <xf numFmtId="0" fontId="7" fillId="5" borderId="29" xfId="24" applyFont="1" applyFill="1" applyBorder="1" applyAlignment="1" applyProtection="1">
      <alignment horizontal="left"/>
    </xf>
    <xf numFmtId="0" fontId="22" fillId="5" borderId="0" xfId="24" applyFont="1" applyFill="1" applyBorder="1" applyProtection="1"/>
    <xf numFmtId="10" fontId="7" fillId="5" borderId="5" xfId="3" applyNumberFormat="1" applyFont="1" applyFill="1" applyBorder="1" applyAlignment="1" applyProtection="1">
      <alignment horizontal="center"/>
    </xf>
    <xf numFmtId="10" fontId="7" fillId="5" borderId="5" xfId="3" applyNumberFormat="1" applyFont="1" applyFill="1" applyBorder="1" applyAlignment="1" applyProtection="1"/>
    <xf numFmtId="0" fontId="20" fillId="5" borderId="4" xfId="24" applyFont="1" applyFill="1" applyBorder="1" applyProtection="1"/>
    <xf numFmtId="0" fontId="7" fillId="5" borderId="4" xfId="24" applyFont="1" applyFill="1" applyBorder="1" applyAlignment="1" applyProtection="1">
      <alignment horizontal="center"/>
    </xf>
    <xf numFmtId="10" fontId="20" fillId="5" borderId="4" xfId="3" applyNumberFormat="1" applyFont="1" applyFill="1" applyBorder="1" applyAlignment="1" applyProtection="1">
      <alignment horizontal="center"/>
    </xf>
    <xf numFmtId="10" fontId="20" fillId="5" borderId="25" xfId="3" applyNumberFormat="1" applyFont="1" applyFill="1" applyBorder="1" applyAlignment="1" applyProtection="1">
      <alignment horizontal="center"/>
    </xf>
    <xf numFmtId="10" fontId="7" fillId="5" borderId="26" xfId="24" applyNumberFormat="1" applyFont="1" applyFill="1" applyBorder="1" applyAlignment="1" applyProtection="1">
      <alignment horizontal="center"/>
    </xf>
    <xf numFmtId="10" fontId="7" fillId="5" borderId="25" xfId="24" applyNumberFormat="1" applyFont="1" applyFill="1" applyBorder="1" applyAlignment="1" applyProtection="1">
      <alignment horizontal="center"/>
    </xf>
    <xf numFmtId="10" fontId="20" fillId="5" borderId="33" xfId="24" applyNumberFormat="1" applyFont="1" applyFill="1" applyBorder="1" applyAlignment="1" applyProtection="1">
      <alignment horizontal="center"/>
    </xf>
    <xf numFmtId="0" fontId="17" fillId="5" borderId="0" xfId="24" applyFont="1" applyFill="1" applyBorder="1" applyAlignment="1" applyProtection="1">
      <alignment horizontal="right"/>
    </xf>
    <xf numFmtId="10" fontId="7" fillId="5" borderId="0" xfId="24" applyNumberFormat="1" applyFont="1" applyFill="1" applyBorder="1" applyAlignment="1" applyProtection="1">
      <alignment horizontal="center"/>
    </xf>
    <xf numFmtId="0" fontId="7" fillId="5" borderId="0" xfId="24" applyFont="1" applyFill="1" applyBorder="1" applyAlignment="1" applyProtection="1">
      <alignment horizontal="right"/>
    </xf>
    <xf numFmtId="10" fontId="7" fillId="5" borderId="0" xfId="29" applyNumberFormat="1" applyFont="1" applyFill="1" applyBorder="1" applyAlignment="1" applyProtection="1">
      <alignment horizontal="center"/>
    </xf>
    <xf numFmtId="10" fontId="7" fillId="5" borderId="0" xfId="24" applyNumberFormat="1" applyFont="1" applyFill="1" applyBorder="1" applyProtection="1"/>
    <xf numFmtId="10" fontId="19" fillId="5" borderId="0" xfId="24" applyNumberFormat="1" applyFont="1" applyFill="1" applyBorder="1" applyAlignment="1" applyProtection="1">
      <alignment horizontal="center"/>
    </xf>
    <xf numFmtId="0" fontId="12" fillId="5" borderId="16" xfId="24" applyFont="1" applyFill="1" applyBorder="1" applyProtection="1"/>
    <xf numFmtId="0" fontId="19" fillId="5" borderId="0" xfId="24" applyFont="1" applyFill="1" applyBorder="1" applyAlignment="1" applyProtection="1">
      <alignment horizontal="center"/>
    </xf>
    <xf numFmtId="0" fontId="28" fillId="5" borderId="30" xfId="24" applyFont="1" applyFill="1" applyBorder="1" applyAlignment="1" applyProtection="1">
      <alignment horizontal="center"/>
    </xf>
    <xf numFmtId="0" fontId="28" fillId="5" borderId="5" xfId="24" applyFont="1" applyFill="1" applyBorder="1" applyProtection="1"/>
    <xf numFmtId="0" fontId="28" fillId="5" borderId="5" xfId="24" applyFont="1" applyFill="1" applyBorder="1" applyAlignment="1" applyProtection="1">
      <alignment horizontal="center"/>
    </xf>
    <xf numFmtId="0" fontId="28" fillId="5" borderId="26" xfId="24" applyFont="1" applyFill="1" applyBorder="1" applyAlignment="1" applyProtection="1">
      <alignment horizontal="center"/>
    </xf>
    <xf numFmtId="10" fontId="28" fillId="5" borderId="4" xfId="3" applyNumberFormat="1" applyFont="1" applyFill="1" applyBorder="1" applyAlignment="1" applyProtection="1">
      <alignment horizontal="center"/>
    </xf>
    <xf numFmtId="10" fontId="28" fillId="5" borderId="4" xfId="3" applyNumberFormat="1" applyFont="1" applyFill="1" applyBorder="1" applyAlignment="1" applyProtection="1"/>
    <xf numFmtId="10" fontId="28" fillId="5" borderId="5" xfId="3" applyNumberFormat="1" applyFont="1" applyFill="1" applyBorder="1" applyAlignment="1" applyProtection="1">
      <alignment horizontal="center"/>
    </xf>
    <xf numFmtId="10" fontId="28" fillId="5" borderId="5" xfId="3" applyNumberFormat="1" applyFont="1" applyFill="1" applyBorder="1" applyAlignment="1" applyProtection="1"/>
    <xf numFmtId="10" fontId="27" fillId="5" borderId="4" xfId="3" applyNumberFormat="1" applyFont="1" applyFill="1" applyBorder="1" applyAlignment="1" applyProtection="1">
      <alignment horizontal="center"/>
    </xf>
    <xf numFmtId="10" fontId="27" fillId="5" borderId="25" xfId="3" applyNumberFormat="1" applyFont="1" applyFill="1" applyBorder="1" applyAlignment="1" applyProtection="1">
      <alignment horizontal="center"/>
    </xf>
    <xf numFmtId="10" fontId="28" fillId="5" borderId="26" xfId="24" applyNumberFormat="1" applyFont="1" applyFill="1" applyBorder="1" applyAlignment="1" applyProtection="1">
      <alignment horizontal="center"/>
    </xf>
    <xf numFmtId="10" fontId="28" fillId="5" borderId="25" xfId="24" applyNumberFormat="1" applyFont="1" applyFill="1" applyBorder="1" applyAlignment="1" applyProtection="1">
      <alignment horizontal="center"/>
    </xf>
    <xf numFmtId="10" fontId="27" fillId="5" borderId="33" xfId="24" applyNumberFormat="1" applyFont="1" applyFill="1" applyBorder="1" applyAlignment="1" applyProtection="1">
      <alignment horizontal="center"/>
    </xf>
    <xf numFmtId="0" fontId="28" fillId="5" borderId="0" xfId="24" applyFont="1" applyFill="1" applyBorder="1" applyAlignment="1" applyProtection="1">
      <alignment horizontal="center"/>
    </xf>
    <xf numFmtId="10" fontId="28" fillId="5" borderId="0" xfId="24" applyNumberFormat="1" applyFont="1" applyFill="1" applyBorder="1" applyAlignment="1" applyProtection="1">
      <alignment horizontal="center"/>
    </xf>
    <xf numFmtId="0" fontId="28" fillId="5" borderId="0" xfId="24" applyFont="1" applyFill="1" applyBorder="1" applyProtection="1"/>
    <xf numFmtId="10" fontId="28" fillId="5" borderId="0" xfId="29" applyNumberFormat="1" applyFont="1" applyFill="1" applyBorder="1" applyAlignment="1" applyProtection="1">
      <alignment horizontal="center"/>
    </xf>
    <xf numFmtId="10" fontId="28" fillId="5" borderId="0" xfId="24" applyNumberFormat="1" applyFont="1" applyFill="1" applyBorder="1" applyProtection="1"/>
    <xf numFmtId="10" fontId="55" fillId="5" borderId="0" xfId="24" applyNumberFormat="1" applyFont="1" applyFill="1" applyBorder="1" applyAlignment="1" applyProtection="1">
      <alignment horizontal="center"/>
    </xf>
    <xf numFmtId="0" fontId="55" fillId="5" borderId="0" xfId="24" applyFont="1" applyFill="1" applyBorder="1" applyAlignment="1" applyProtection="1">
      <alignment horizontal="center"/>
    </xf>
    <xf numFmtId="0" fontId="28" fillId="5" borderId="6" xfId="24" applyFont="1" applyFill="1" applyBorder="1" applyAlignment="1" applyProtection="1">
      <alignment horizontal="center"/>
    </xf>
    <xf numFmtId="0" fontId="28" fillId="5" borderId="6" xfId="24" applyFont="1" applyFill="1" applyBorder="1" applyProtection="1"/>
    <xf numFmtId="0" fontId="55" fillId="5" borderId="6" xfId="24" applyFont="1" applyFill="1" applyBorder="1" applyAlignment="1" applyProtection="1">
      <alignment horizontal="center"/>
    </xf>
    <xf numFmtId="0" fontId="28" fillId="5" borderId="8" xfId="24" applyFont="1" applyFill="1" applyBorder="1" applyAlignment="1" applyProtection="1">
      <alignment horizontal="center"/>
    </xf>
    <xf numFmtId="0" fontId="28" fillId="5" borderId="5" xfId="24" applyFont="1" applyFill="1" applyBorder="1" applyAlignment="1" applyProtection="1">
      <alignment horizontal="center" wrapText="1"/>
    </xf>
    <xf numFmtId="9" fontId="28" fillId="5" borderId="5" xfId="29" applyFont="1" applyFill="1" applyBorder="1" applyAlignment="1" applyProtection="1">
      <alignment horizontal="center"/>
    </xf>
    <xf numFmtId="0" fontId="28" fillId="5" borderId="10" xfId="24" applyFont="1" applyFill="1" applyBorder="1" applyAlignment="1" applyProtection="1">
      <alignment horizontal="center"/>
    </xf>
    <xf numFmtId="9" fontId="28" fillId="5" borderId="7" xfId="29" applyFont="1" applyFill="1" applyBorder="1" applyAlignment="1" applyProtection="1">
      <alignment horizontal="center"/>
    </xf>
    <xf numFmtId="0" fontId="28" fillId="5" borderId="7" xfId="24" applyFont="1" applyFill="1" applyBorder="1" applyAlignment="1" applyProtection="1">
      <alignment horizontal="center"/>
    </xf>
    <xf numFmtId="0" fontId="7" fillId="5" borderId="12" xfId="24" applyFont="1" applyFill="1" applyBorder="1" applyProtection="1"/>
    <xf numFmtId="0" fontId="7" fillId="5" borderId="3" xfId="24" applyFont="1" applyFill="1" applyBorder="1" applyProtection="1"/>
    <xf numFmtId="0" fontId="7" fillId="5" borderId="3" xfId="24" applyFont="1" applyFill="1" applyBorder="1" applyAlignment="1" applyProtection="1">
      <alignment horizontal="center"/>
    </xf>
    <xf numFmtId="0" fontId="7" fillId="5" borderId="13" xfId="24" applyFont="1" applyFill="1" applyBorder="1" applyProtection="1"/>
    <xf numFmtId="37" fontId="41" fillId="5" borderId="0" xfId="24" applyNumberFormat="1" applyFont="1" applyFill="1" applyAlignment="1" applyProtection="1">
      <alignment horizontal="left"/>
    </xf>
    <xf numFmtId="37" fontId="42" fillId="5" borderId="0" xfId="24" applyNumberFormat="1" applyFont="1" applyFill="1" applyBorder="1" applyAlignment="1" applyProtection="1">
      <alignment horizontal="center"/>
    </xf>
    <xf numFmtId="37" fontId="47" fillId="5" borderId="0" xfId="24" applyNumberFormat="1" applyFont="1" applyFill="1" applyBorder="1" applyAlignment="1" applyProtection="1">
      <alignment horizontal="center"/>
    </xf>
    <xf numFmtId="0" fontId="3" fillId="5" borderId="0" xfId="0" applyFont="1" applyFill="1" applyBorder="1" applyAlignment="1" applyProtection="1">
      <alignment horizontal="left" wrapText="1"/>
    </xf>
    <xf numFmtId="0" fontId="41" fillId="5" borderId="18" xfId="24" applyFont="1" applyFill="1" applyBorder="1" applyProtection="1"/>
    <xf numFmtId="0" fontId="3" fillId="5" borderId="21" xfId="0" applyFont="1" applyFill="1" applyBorder="1" applyAlignment="1" applyProtection="1">
      <alignment horizontal="left" wrapText="1"/>
    </xf>
    <xf numFmtId="0" fontId="41" fillId="5" borderId="21" xfId="24" applyFont="1" applyFill="1" applyBorder="1" applyProtection="1"/>
    <xf numFmtId="37" fontId="47" fillId="5" borderId="21" xfId="24" applyNumberFormat="1" applyFont="1" applyFill="1" applyBorder="1" applyAlignment="1" applyProtection="1">
      <alignment horizontal="center"/>
    </xf>
    <xf numFmtId="0" fontId="41" fillId="5" borderId="19" xfId="24" applyFont="1" applyFill="1" applyBorder="1" applyProtection="1"/>
    <xf numFmtId="37" fontId="42" fillId="5" borderId="0" xfId="0" quotePrefix="1" applyNumberFormat="1" applyFont="1" applyFill="1" applyBorder="1" applyAlignment="1" applyProtection="1">
      <alignment horizontal="left"/>
    </xf>
    <xf numFmtId="0" fontId="42" fillId="5" borderId="0" xfId="0" applyFont="1" applyFill="1" applyBorder="1" applyProtection="1"/>
    <xf numFmtId="14" fontId="41" fillId="5" borderId="0" xfId="24" applyNumberFormat="1" applyFont="1" applyFill="1" applyBorder="1" applyProtection="1"/>
    <xf numFmtId="0" fontId="41" fillId="5" borderId="0" xfId="24" applyFont="1" applyFill="1" applyBorder="1" applyAlignment="1" applyProtection="1"/>
    <xf numFmtId="49" fontId="41" fillId="5" borderId="0" xfId="24" applyNumberFormat="1" applyFont="1" applyFill="1" applyBorder="1" applyProtection="1"/>
    <xf numFmtId="49" fontId="41" fillId="5" borderId="0" xfId="24" applyNumberFormat="1" applyFont="1" applyFill="1" applyBorder="1" applyAlignment="1" applyProtection="1"/>
    <xf numFmtId="49" fontId="41" fillId="5" borderId="6" xfId="24" applyNumberFormat="1" applyFont="1" applyFill="1" applyBorder="1" applyProtection="1"/>
    <xf numFmtId="0" fontId="41" fillId="5" borderId="6" xfId="24" applyFont="1" applyFill="1" applyBorder="1" applyAlignment="1" applyProtection="1"/>
    <xf numFmtId="14" fontId="41" fillId="5" borderId="6" xfId="24" applyNumberFormat="1" applyFont="1" applyFill="1" applyBorder="1" applyProtection="1"/>
    <xf numFmtId="0" fontId="42" fillId="5" borderId="0" xfId="24" quotePrefix="1" applyFont="1" applyFill="1" applyBorder="1" applyAlignment="1" applyProtection="1">
      <alignment horizontal="left"/>
    </xf>
    <xf numFmtId="0" fontId="42" fillId="5" borderId="0" xfId="24" quotePrefix="1" applyFont="1" applyFill="1" applyBorder="1" applyProtection="1"/>
    <xf numFmtId="37" fontId="42" fillId="5" borderId="0" xfId="0" applyNumberFormat="1" applyFont="1" applyFill="1" applyBorder="1" applyAlignment="1" applyProtection="1">
      <alignment horizontal="left"/>
    </xf>
    <xf numFmtId="14" fontId="30" fillId="5" borderId="4" xfId="24" applyNumberFormat="1" applyFont="1" applyFill="1" applyBorder="1" applyAlignment="1" applyProtection="1">
      <alignment horizontal="center"/>
    </xf>
    <xf numFmtId="0" fontId="52" fillId="5" borderId="0" xfId="24" applyFont="1" applyFill="1" applyBorder="1" applyProtection="1"/>
    <xf numFmtId="0" fontId="52" fillId="5" borderId="0" xfId="24" applyFont="1" applyFill="1" applyBorder="1" applyAlignment="1" applyProtection="1"/>
    <xf numFmtId="0" fontId="52" fillId="5" borderId="0" xfId="24" applyFont="1" applyFill="1" applyBorder="1" applyAlignment="1" applyProtection="1">
      <alignment horizontal="right"/>
    </xf>
    <xf numFmtId="0" fontId="51" fillId="5" borderId="0" xfId="25" applyFill="1" applyBorder="1" applyAlignment="1" applyProtection="1"/>
    <xf numFmtId="37" fontId="41" fillId="5" borderId="18" xfId="24" applyNumberFormat="1" applyFont="1" applyFill="1" applyBorder="1" applyAlignment="1" applyProtection="1">
      <alignment horizontal="left"/>
    </xf>
    <xf numFmtId="37" fontId="42" fillId="5" borderId="21" xfId="24" applyNumberFormat="1" applyFont="1" applyFill="1" applyBorder="1" applyAlignment="1" applyProtection="1">
      <alignment horizontal="left"/>
    </xf>
    <xf numFmtId="0" fontId="42" fillId="5" borderId="48" xfId="24" applyFont="1" applyFill="1" applyBorder="1" applyProtection="1"/>
    <xf numFmtId="0" fontId="41" fillId="5" borderId="11" xfId="24" applyFont="1" applyFill="1" applyBorder="1" applyProtection="1"/>
    <xf numFmtId="37" fontId="42" fillId="5" borderId="48" xfId="24" applyNumberFormat="1" applyFont="1" applyFill="1" applyBorder="1" applyAlignment="1" applyProtection="1">
      <alignment horizontal="left"/>
    </xf>
    <xf numFmtId="0" fontId="42" fillId="5" borderId="21" xfId="24" applyFont="1" applyFill="1" applyBorder="1" applyAlignment="1" applyProtection="1">
      <alignment horizontal="centerContinuous"/>
    </xf>
    <xf numFmtId="0" fontId="41" fillId="5" borderId="21" xfId="24" applyFont="1" applyFill="1" applyBorder="1" applyAlignment="1" applyProtection="1">
      <alignment horizontal="centerContinuous"/>
    </xf>
    <xf numFmtId="37" fontId="41" fillId="5" borderId="21" xfId="24" applyNumberFormat="1" applyFont="1" applyFill="1" applyBorder="1" applyAlignment="1" applyProtection="1">
      <alignment horizontal="centerContinuous"/>
    </xf>
    <xf numFmtId="0" fontId="41" fillId="5" borderId="19" xfId="24" applyFont="1" applyFill="1" applyBorder="1" applyAlignment="1" applyProtection="1">
      <alignment horizontal="centerContinuous"/>
    </xf>
    <xf numFmtId="0" fontId="41" fillId="5" borderId="5" xfId="24" applyFont="1" applyFill="1" applyBorder="1" applyProtection="1"/>
    <xf numFmtId="0" fontId="41" fillId="5" borderId="0" xfId="24" applyFont="1" applyFill="1" applyBorder="1" applyAlignment="1" applyProtection="1">
      <alignment horizontal="centerContinuous"/>
    </xf>
    <xf numFmtId="0" fontId="41" fillId="5" borderId="17" xfId="24" applyFont="1" applyFill="1" applyBorder="1" applyAlignment="1" applyProtection="1">
      <alignment horizontal="centerContinuous"/>
    </xf>
    <xf numFmtId="0" fontId="41" fillId="5" borderId="1" xfId="24" applyFont="1" applyFill="1" applyBorder="1" applyAlignment="1" applyProtection="1">
      <alignment horizontal="centerContinuous"/>
    </xf>
    <xf numFmtId="37" fontId="41" fillId="5" borderId="0" xfId="24" applyNumberFormat="1" applyFont="1" applyFill="1" applyBorder="1" applyAlignment="1" applyProtection="1">
      <alignment horizontal="center"/>
    </xf>
    <xf numFmtId="37" fontId="41" fillId="5" borderId="1" xfId="24" applyNumberFormat="1" applyFont="1" applyFill="1" applyBorder="1" applyAlignment="1" applyProtection="1">
      <alignment horizontal="centerContinuous"/>
    </xf>
    <xf numFmtId="37" fontId="44" fillId="5" borderId="0" xfId="24" applyNumberFormat="1" applyFont="1" applyFill="1" applyBorder="1" applyAlignment="1" applyProtection="1">
      <alignment horizontal="center"/>
    </xf>
    <xf numFmtId="6" fontId="46" fillId="5" borderId="0" xfId="7" applyNumberFormat="1" applyFont="1" applyFill="1" applyBorder="1" applyAlignment="1" applyProtection="1"/>
    <xf numFmtId="6" fontId="46" fillId="5" borderId="0" xfId="24" applyNumberFormat="1" applyFont="1" applyFill="1" applyBorder="1" applyAlignment="1" applyProtection="1"/>
    <xf numFmtId="7" fontId="41" fillId="5" borderId="0" xfId="24" applyNumberFormat="1" applyFont="1" applyFill="1" applyProtection="1"/>
    <xf numFmtId="0" fontId="42" fillId="5" borderId="0" xfId="24" applyFont="1" applyFill="1" applyBorder="1" applyAlignment="1" applyProtection="1">
      <alignment horizontal="left" indent="1"/>
    </xf>
    <xf numFmtId="6" fontId="46" fillId="5" borderId="0" xfId="7" applyNumberFormat="1" applyFont="1" applyFill="1" applyBorder="1" applyAlignment="1" applyProtection="1">
      <alignment horizontal="center"/>
    </xf>
    <xf numFmtId="0" fontId="42" fillId="5" borderId="0" xfId="24" applyFont="1" applyFill="1" applyBorder="1" applyAlignment="1" applyProtection="1">
      <alignment horizontal="right" indent="1"/>
    </xf>
    <xf numFmtId="172" fontId="41" fillId="5" borderId="0" xfId="7" applyNumberFormat="1" applyFont="1" applyFill="1" applyBorder="1" applyProtection="1"/>
    <xf numFmtId="37" fontId="42" fillId="5" borderId="0" xfId="24" applyNumberFormat="1" applyFont="1" applyFill="1" applyBorder="1" applyAlignment="1" applyProtection="1">
      <alignment horizontal="right"/>
    </xf>
    <xf numFmtId="6" fontId="53" fillId="5" borderId="32" xfId="7" applyNumberFormat="1" applyFont="1" applyFill="1" applyBorder="1" applyAlignment="1" applyProtection="1"/>
    <xf numFmtId="6" fontId="53" fillId="5" borderId="0" xfId="24" applyNumberFormat="1" applyFont="1" applyFill="1" applyBorder="1" applyAlignment="1" applyProtection="1"/>
    <xf numFmtId="0" fontId="41" fillId="5" borderId="0" xfId="24" applyFont="1" applyFill="1" applyBorder="1" applyAlignment="1" applyProtection="1">
      <alignment horizontal="left" indent="2"/>
    </xf>
    <xf numFmtId="172" fontId="41" fillId="5" borderId="0" xfId="7" applyNumberFormat="1" applyFont="1" applyFill="1" applyBorder="1" applyAlignment="1" applyProtection="1"/>
    <xf numFmtId="6" fontId="53" fillId="5" borderId="0" xfId="7" applyNumberFormat="1" applyFont="1" applyFill="1" applyBorder="1" applyAlignment="1" applyProtection="1"/>
    <xf numFmtId="6" fontId="54" fillId="5" borderId="0" xfId="7" applyNumberFormat="1" applyFont="1" applyFill="1" applyBorder="1" applyAlignment="1" applyProtection="1"/>
    <xf numFmtId="6" fontId="54" fillId="5" borderId="0" xfId="24" applyNumberFormat="1" applyFont="1" applyFill="1" applyBorder="1" applyAlignment="1" applyProtection="1"/>
    <xf numFmtId="6" fontId="46" fillId="5" borderId="0" xfId="7" applyNumberFormat="1" applyFont="1" applyFill="1" applyBorder="1" applyProtection="1"/>
    <xf numFmtId="6" fontId="46" fillId="5" borderId="0" xfId="24" applyNumberFormat="1" applyFont="1" applyFill="1" applyBorder="1" applyProtection="1"/>
    <xf numFmtId="0" fontId="42" fillId="5" borderId="0" xfId="24" applyFont="1" applyFill="1" applyBorder="1" applyAlignment="1" applyProtection="1">
      <alignment horizontal="right"/>
    </xf>
    <xf numFmtId="8" fontId="46" fillId="5" borderId="0" xfId="7" applyNumberFormat="1" applyFont="1" applyFill="1" applyBorder="1" applyAlignment="1" applyProtection="1"/>
    <xf numFmtId="8" fontId="46" fillId="5" borderId="0" xfId="24" applyNumberFormat="1" applyFont="1" applyFill="1" applyBorder="1" applyAlignment="1" applyProtection="1"/>
    <xf numFmtId="10" fontId="46" fillId="5" borderId="4" xfId="27" applyNumberFormat="1" applyFont="1" applyFill="1" applyBorder="1" applyAlignment="1" applyProtection="1"/>
    <xf numFmtId="10" fontId="46" fillId="5" borderId="0" xfId="27" applyNumberFormat="1" applyFont="1" applyFill="1" applyBorder="1" applyAlignment="1" applyProtection="1"/>
    <xf numFmtId="172" fontId="42" fillId="5" borderId="0" xfId="7" applyNumberFormat="1" applyFont="1" applyFill="1" applyBorder="1" applyAlignment="1" applyProtection="1"/>
    <xf numFmtId="6" fontId="41" fillId="5" borderId="0" xfId="7" applyNumberFormat="1" applyFont="1" applyFill="1" applyBorder="1" applyAlignment="1" applyProtection="1"/>
    <xf numFmtId="6" fontId="41" fillId="5" borderId="0" xfId="24" applyNumberFormat="1" applyFont="1" applyFill="1" applyBorder="1" applyAlignment="1" applyProtection="1"/>
    <xf numFmtId="6" fontId="42" fillId="5" borderId="0" xfId="24" applyNumberFormat="1" applyFont="1" applyFill="1" applyBorder="1" applyAlignment="1" applyProtection="1">
      <alignment horizontal="right"/>
    </xf>
    <xf numFmtId="6" fontId="45" fillId="5" borderId="32" xfId="7" applyNumberFormat="1" applyFont="1" applyFill="1" applyBorder="1" applyAlignment="1" applyProtection="1"/>
    <xf numFmtId="6" fontId="35" fillId="5" borderId="0" xfId="7" applyNumberFormat="1" applyFont="1" applyFill="1" applyBorder="1" applyAlignment="1" applyProtection="1"/>
    <xf numFmtId="6" fontId="42" fillId="5" borderId="0" xfId="24" applyNumberFormat="1" applyFont="1" applyFill="1" applyBorder="1" applyAlignment="1" applyProtection="1"/>
    <xf numFmtId="6" fontId="42" fillId="5" borderId="0" xfId="7" applyNumberFormat="1" applyFont="1" applyFill="1" applyBorder="1" applyAlignment="1" applyProtection="1">
      <alignment horizontal="right"/>
    </xf>
    <xf numFmtId="6" fontId="35" fillId="5" borderId="32" xfId="7" applyNumberFormat="1" applyFont="1" applyFill="1" applyBorder="1" applyAlignment="1" applyProtection="1"/>
    <xf numFmtId="0" fontId="41" fillId="5" borderId="50" xfId="24" applyFont="1" applyFill="1" applyBorder="1" applyProtection="1"/>
    <xf numFmtId="0" fontId="41" fillId="5" borderId="51" xfId="24" applyFont="1" applyFill="1" applyBorder="1" applyProtection="1"/>
    <xf numFmtId="37" fontId="41" fillId="5" borderId="3" xfId="24" applyNumberFormat="1" applyFont="1" applyFill="1" applyBorder="1" applyAlignment="1" applyProtection="1">
      <alignment horizontal="center"/>
    </xf>
    <xf numFmtId="0" fontId="3" fillId="5" borderId="0" xfId="24" applyFont="1" applyFill="1" applyBorder="1" applyAlignment="1">
      <alignment horizontal="right"/>
    </xf>
    <xf numFmtId="0" fontId="41" fillId="5" borderId="0" xfId="24" applyNumberFormat="1" applyFont="1" applyFill="1" applyBorder="1" applyProtection="1"/>
    <xf numFmtId="0" fontId="24" fillId="5" borderId="0" xfId="0" applyFont="1" applyFill="1" applyBorder="1" applyAlignment="1" applyProtection="1">
      <alignment horizontal="left" wrapText="1"/>
    </xf>
    <xf numFmtId="0" fontId="3" fillId="5" borderId="0" xfId="24" applyFont="1" applyFill="1" applyBorder="1" applyAlignment="1">
      <alignment horizontal="right"/>
    </xf>
    <xf numFmtId="10" fontId="3" fillId="0" borderId="0" xfId="29" applyNumberFormat="1" applyFont="1" applyFill="1" applyBorder="1" applyAlignment="1" applyProtection="1">
      <alignment horizontal="right"/>
    </xf>
    <xf numFmtId="0" fontId="3" fillId="5" borderId="0" xfId="24" applyFont="1" applyFill="1" applyBorder="1" applyAlignment="1" applyProtection="1">
      <alignment horizontal="right"/>
    </xf>
    <xf numFmtId="6" fontId="58" fillId="5" borderId="0" xfId="7" applyNumberFormat="1" applyFont="1" applyFill="1" applyBorder="1" applyAlignment="1" applyProtection="1">
      <alignment horizontal="right"/>
    </xf>
    <xf numFmtId="6" fontId="59" fillId="5" borderId="0" xfId="7" applyNumberFormat="1" applyFont="1" applyFill="1" applyBorder="1" applyAlignment="1" applyProtection="1">
      <alignment horizontal="right"/>
    </xf>
    <xf numFmtId="37" fontId="41" fillId="5" borderId="5" xfId="0" applyNumberFormat="1" applyFont="1" applyFill="1" applyBorder="1" applyAlignment="1" applyProtection="1">
      <alignment horizontal="left"/>
    </xf>
    <xf numFmtId="6" fontId="58" fillId="5" borderId="17" xfId="0" applyNumberFormat="1" applyFont="1" applyFill="1" applyBorder="1" applyProtection="1"/>
    <xf numFmtId="6" fontId="58" fillId="5" borderId="17" xfId="7" applyNumberFormat="1" applyFont="1" applyFill="1" applyBorder="1" applyProtection="1"/>
    <xf numFmtId="0" fontId="41" fillId="5" borderId="12" xfId="0" applyFont="1" applyFill="1" applyBorder="1" applyProtection="1"/>
    <xf numFmtId="0" fontId="41" fillId="5" borderId="3" xfId="0" applyFont="1" applyFill="1" applyBorder="1" applyProtection="1"/>
    <xf numFmtId="0" fontId="41" fillId="5" borderId="13" xfId="0" applyFont="1" applyFill="1" applyBorder="1" applyProtection="1"/>
    <xf numFmtId="37" fontId="35" fillId="5" borderId="16" xfId="0" applyNumberFormat="1" applyFont="1" applyFill="1" applyBorder="1" applyAlignment="1" applyProtection="1">
      <alignment horizontal="left"/>
    </xf>
    <xf numFmtId="0" fontId="41" fillId="5" borderId="21" xfId="0" applyFont="1" applyFill="1" applyBorder="1" applyProtection="1"/>
    <xf numFmtId="0" fontId="39" fillId="5" borderId="39" xfId="0" applyFont="1" applyFill="1" applyBorder="1" applyProtection="1"/>
    <xf numFmtId="0" fontId="12" fillId="5" borderId="0" xfId="0" applyFont="1" applyFill="1" applyBorder="1" applyAlignment="1" applyProtection="1">
      <alignment horizontal="right"/>
    </xf>
    <xf numFmtId="0" fontId="41" fillId="5" borderId="17" xfId="3" applyNumberFormat="1" applyFont="1" applyFill="1" applyBorder="1" applyAlignment="1" applyProtection="1">
      <alignment horizontal="center"/>
    </xf>
    <xf numFmtId="0" fontId="39" fillId="5" borderId="0" xfId="0" applyFont="1" applyFill="1" applyBorder="1" applyAlignment="1" applyProtection="1">
      <alignment wrapText="1"/>
    </xf>
    <xf numFmtId="0" fontId="39" fillId="5" borderId="0" xfId="24" applyFont="1" applyFill="1" applyBorder="1" applyAlignment="1" applyProtection="1">
      <alignment horizontal="left"/>
    </xf>
    <xf numFmtId="37" fontId="61" fillId="5" borderId="0" xfId="0" applyNumberFormat="1" applyFont="1" applyFill="1" applyBorder="1" applyAlignment="1" applyProtection="1">
      <alignment horizontal="left"/>
    </xf>
    <xf numFmtId="1" fontId="22" fillId="5" borderId="4" xfId="0" applyNumberFormat="1" applyFont="1" applyFill="1" applyBorder="1" applyAlignment="1" applyProtection="1">
      <alignment horizontal="center"/>
    </xf>
    <xf numFmtId="1" fontId="3" fillId="0" borderId="4" xfId="24" applyNumberFormat="1" applyFont="1" applyFill="1" applyBorder="1" applyAlignment="1" applyProtection="1">
      <alignment horizontal="center"/>
    </xf>
    <xf numFmtId="0" fontId="22" fillId="5" borderId="0" xfId="0" applyFont="1" applyFill="1" applyBorder="1" applyAlignment="1" applyProtection="1">
      <alignment horizontal="center"/>
    </xf>
    <xf numFmtId="1" fontId="16" fillId="0" borderId="4" xfId="24" applyNumberFormat="1" applyFont="1" applyFill="1" applyBorder="1" applyAlignment="1" applyProtection="1">
      <alignment horizontal="center"/>
    </xf>
    <xf numFmtId="0" fontId="42" fillId="5" borderId="0" xfId="24" applyNumberFormat="1" applyFont="1" applyFill="1" applyBorder="1" applyAlignment="1" applyProtection="1">
      <alignment horizontal="center"/>
    </xf>
    <xf numFmtId="0" fontId="3" fillId="5" borderId="1" xfId="24" applyFont="1" applyFill="1" applyBorder="1" applyAlignment="1">
      <alignment horizontal="right"/>
    </xf>
    <xf numFmtId="0" fontId="62" fillId="5" borderId="0" xfId="24" applyNumberFormat="1" applyFont="1" applyFill="1" applyBorder="1" applyAlignment="1" applyProtection="1">
      <alignment horizontal="left"/>
    </xf>
    <xf numFmtId="0" fontId="28" fillId="5" borderId="6" xfId="24" applyFont="1" applyFill="1" applyBorder="1" applyAlignment="1" applyProtection="1">
      <alignment horizontal="right"/>
    </xf>
    <xf numFmtId="0" fontId="28" fillId="5" borderId="6" xfId="24" applyFont="1" applyFill="1" applyBorder="1" applyAlignment="1">
      <alignment horizontal="right"/>
    </xf>
    <xf numFmtId="1" fontId="16" fillId="0" borderId="31" xfId="24" applyNumberFormat="1" applyFont="1" applyFill="1" applyBorder="1" applyAlignment="1" applyProtection="1">
      <alignment horizontal="center"/>
    </xf>
    <xf numFmtId="0" fontId="35" fillId="5" borderId="0" xfId="24" applyNumberFormat="1" applyFont="1" applyFill="1" applyBorder="1" applyAlignment="1" applyProtection="1">
      <alignment horizontal="left"/>
    </xf>
    <xf numFmtId="6" fontId="46" fillId="5" borderId="32" xfId="7" applyNumberFormat="1" applyFont="1" applyFill="1" applyBorder="1" applyAlignment="1" applyProtection="1">
      <alignment horizontal="right"/>
    </xf>
    <xf numFmtId="6" fontId="53" fillId="5" borderId="32" xfId="7" applyNumberFormat="1" applyFont="1" applyFill="1" applyBorder="1" applyAlignment="1" applyProtection="1">
      <alignment horizontal="right"/>
    </xf>
    <xf numFmtId="6" fontId="46" fillId="5" borderId="61" xfId="7" applyNumberFormat="1" applyFont="1" applyFill="1" applyBorder="1" applyAlignment="1" applyProtection="1">
      <alignment horizontal="right"/>
    </xf>
    <xf numFmtId="6" fontId="53" fillId="5" borderId="61" xfId="7" applyNumberFormat="1" applyFont="1" applyFill="1" applyBorder="1" applyAlignment="1" applyProtection="1">
      <alignment horizontal="right"/>
    </xf>
    <xf numFmtId="37" fontId="39" fillId="7" borderId="0" xfId="0" applyNumberFormat="1" applyFont="1" applyFill="1" applyBorder="1" applyAlignment="1" applyProtection="1">
      <alignment horizontal="left"/>
      <protection locked="0"/>
    </xf>
    <xf numFmtId="0" fontId="7" fillId="0" borderId="17" xfId="24" applyFont="1" applyFill="1" applyBorder="1" applyProtection="1"/>
    <xf numFmtId="0" fontId="7" fillId="0" borderId="13" xfId="24" applyFont="1" applyFill="1" applyBorder="1" applyProtection="1"/>
    <xf numFmtId="0" fontId="7" fillId="0" borderId="24" xfId="24" applyFont="1" applyFill="1" applyBorder="1" applyProtection="1"/>
    <xf numFmtId="40" fontId="46" fillId="5" borderId="30" xfId="9" applyNumberFormat="1" applyFont="1" applyFill="1" applyBorder="1" applyProtection="1"/>
    <xf numFmtId="172" fontId="39" fillId="5" borderId="0" xfId="24" applyNumberFormat="1" applyFont="1" applyFill="1" applyBorder="1" applyProtection="1"/>
    <xf numFmtId="49" fontId="39" fillId="5" borderId="4" xfId="24" applyNumberFormat="1" applyFont="1" applyFill="1" applyBorder="1" applyAlignment="1" applyProtection="1">
      <alignment horizontal="center" vertical="center" wrapText="1"/>
    </xf>
    <xf numFmtId="0" fontId="39" fillId="5" borderId="0" xfId="24" applyFont="1" applyFill="1" applyBorder="1" applyAlignment="1" applyProtection="1">
      <alignment vertical="center"/>
    </xf>
    <xf numFmtId="0" fontId="39" fillId="5" borderId="6" xfId="24" applyFont="1" applyFill="1" applyBorder="1" applyProtection="1"/>
    <xf numFmtId="0" fontId="39" fillId="5" borderId="0" xfId="24" applyFont="1" applyFill="1" applyBorder="1" applyAlignment="1" applyProtection="1">
      <alignment horizontal="center" wrapText="1"/>
    </xf>
    <xf numFmtId="0" fontId="39" fillId="5" borderId="0" xfId="24" applyFont="1" applyFill="1" applyBorder="1" applyAlignment="1" applyProtection="1"/>
    <xf numFmtId="0" fontId="33" fillId="5" borderId="0" xfId="24" applyFont="1" applyFill="1" applyBorder="1" applyAlignment="1" applyProtection="1">
      <alignment horizontal="center" wrapText="1"/>
    </xf>
    <xf numFmtId="0" fontId="7" fillId="5" borderId="62" xfId="24" applyFill="1" applyBorder="1" applyProtection="1"/>
    <xf numFmtId="0" fontId="20" fillId="5" borderId="9" xfId="24" applyFont="1" applyFill="1" applyBorder="1" applyAlignment="1" applyProtection="1">
      <alignment horizontal="center"/>
    </xf>
    <xf numFmtId="169" fontId="3" fillId="5" borderId="7" xfId="24" applyNumberFormat="1" applyFont="1" applyFill="1" applyBorder="1" applyProtection="1"/>
    <xf numFmtId="0" fontId="20" fillId="5" borderId="48" xfId="24" applyFont="1" applyFill="1" applyBorder="1" applyAlignment="1" applyProtection="1">
      <alignment horizontal="center"/>
    </xf>
    <xf numFmtId="169" fontId="3" fillId="5" borderId="11" xfId="24" applyNumberFormat="1" applyFont="1" applyFill="1" applyBorder="1" applyProtection="1"/>
    <xf numFmtId="169" fontId="3" fillId="5" borderId="8" xfId="24" applyNumberFormat="1" applyFont="1" applyFill="1" applyBorder="1" applyProtection="1"/>
    <xf numFmtId="169" fontId="3" fillId="5" borderId="10" xfId="24" applyNumberFormat="1" applyFont="1" applyFill="1" applyBorder="1" applyProtection="1"/>
    <xf numFmtId="14" fontId="28" fillId="5" borderId="21" xfId="24" applyNumberFormat="1" applyFont="1" applyFill="1" applyBorder="1" applyAlignment="1" applyProtection="1">
      <alignment horizontal="center"/>
    </xf>
    <xf numFmtId="0" fontId="20" fillId="5" borderId="0" xfId="0" applyFont="1" applyFill="1" applyBorder="1" applyAlignment="1" applyProtection="1">
      <alignment horizontal="left" wrapText="1"/>
    </xf>
    <xf numFmtId="37" fontId="3" fillId="5" borderId="16" xfId="26" applyNumberFormat="1" applyFont="1" applyFill="1" applyBorder="1" applyAlignment="1" applyProtection="1"/>
    <xf numFmtId="0" fontId="3" fillId="0" borderId="0" xfId="24" applyFont="1" applyFill="1" applyBorder="1" applyAlignment="1">
      <alignment wrapText="1"/>
    </xf>
    <xf numFmtId="0" fontId="20" fillId="7" borderId="4" xfId="0" applyFont="1" applyFill="1" applyBorder="1" applyAlignment="1" applyProtection="1"/>
    <xf numFmtId="0" fontId="3" fillId="7" borderId="4" xfId="24" applyFont="1" applyFill="1" applyBorder="1" applyAlignment="1">
      <alignment wrapText="1"/>
    </xf>
    <xf numFmtId="0" fontId="20" fillId="7" borderId="4" xfId="0" applyFont="1" applyFill="1" applyBorder="1" applyProtection="1"/>
    <xf numFmtId="0" fontId="7" fillId="7" borderId="4" xfId="0" applyFont="1" applyFill="1" applyBorder="1" applyProtection="1"/>
    <xf numFmtId="14" fontId="16" fillId="5" borderId="4" xfId="24" applyNumberFormat="1" applyFont="1" applyFill="1" applyBorder="1" applyAlignment="1" applyProtection="1">
      <alignment horizontal="center"/>
    </xf>
    <xf numFmtId="9" fontId="7" fillId="5" borderId="5" xfId="29" applyFont="1" applyFill="1" applyBorder="1" applyAlignment="1" applyProtection="1">
      <alignment horizontal="center"/>
    </xf>
    <xf numFmtId="0" fontId="7" fillId="5" borderId="29" xfId="0" applyFont="1" applyFill="1" applyBorder="1" applyAlignment="1">
      <alignment horizontal="center" vertical="center" wrapText="1"/>
    </xf>
    <xf numFmtId="0" fontId="7" fillId="5" borderId="53" xfId="0" applyFont="1" applyFill="1" applyBorder="1" applyAlignment="1">
      <alignment horizontal="right"/>
    </xf>
    <xf numFmtId="0" fontId="7" fillId="5" borderId="29" xfId="24" applyFont="1" applyFill="1" applyBorder="1" applyAlignment="1">
      <alignment horizontal="right"/>
    </xf>
    <xf numFmtId="0" fontId="7" fillId="5" borderId="53" xfId="24" applyFont="1" applyFill="1" applyBorder="1" applyAlignment="1">
      <alignment horizontal="right"/>
    </xf>
    <xf numFmtId="0" fontId="20" fillId="0" borderId="0" xfId="24" applyFont="1" applyFill="1" applyAlignment="1" applyProtection="1">
      <alignment wrapText="1"/>
    </xf>
    <xf numFmtId="0" fontId="35" fillId="5" borderId="26" xfId="24" applyFont="1" applyFill="1" applyBorder="1" applyAlignment="1" applyProtection="1">
      <alignment horizontal="center"/>
    </xf>
    <xf numFmtId="169" fontId="3" fillId="5" borderId="19" xfId="24" applyNumberFormat="1" applyFont="1" applyFill="1" applyBorder="1" applyProtection="1"/>
    <xf numFmtId="169" fontId="3" fillId="5" borderId="24" xfId="24" applyNumberFormat="1" applyFont="1" applyFill="1" applyBorder="1" applyProtection="1"/>
    <xf numFmtId="169" fontId="20" fillId="5" borderId="31" xfId="24" applyNumberFormat="1" applyFont="1" applyFill="1" applyBorder="1" applyAlignment="1" applyProtection="1">
      <alignment horizontal="center"/>
    </xf>
    <xf numFmtId="169" fontId="20" fillId="5" borderId="37" xfId="24" applyNumberFormat="1" applyFont="1" applyFill="1" applyBorder="1" applyProtection="1"/>
    <xf numFmtId="169" fontId="3" fillId="5" borderId="31" xfId="24" applyNumberFormat="1" applyFont="1" applyFill="1" applyBorder="1" applyProtection="1"/>
    <xf numFmtId="0" fontId="20" fillId="5" borderId="7" xfId="24" applyFont="1" applyFill="1" applyBorder="1" applyAlignment="1" applyProtection="1">
      <alignment horizontal="center" wrapText="1"/>
    </xf>
    <xf numFmtId="0" fontId="20" fillId="5" borderId="62" xfId="24" applyFont="1" applyFill="1" applyBorder="1" applyAlignment="1" applyProtection="1">
      <alignment horizontal="center" wrapText="1"/>
    </xf>
    <xf numFmtId="0" fontId="7" fillId="5" borderId="63" xfId="24" applyFill="1" applyBorder="1" applyAlignment="1" applyProtection="1">
      <alignment horizontal="center" wrapText="1"/>
    </xf>
    <xf numFmtId="0" fontId="35" fillId="5" borderId="37" xfId="24" applyFont="1" applyFill="1" applyBorder="1" applyAlignment="1" applyProtection="1">
      <alignment horizontal="center"/>
    </xf>
    <xf numFmtId="169" fontId="20" fillId="5" borderId="37" xfId="24" applyNumberFormat="1" applyFont="1" applyFill="1" applyBorder="1" applyAlignment="1" applyProtection="1">
      <alignment horizontal="center"/>
    </xf>
    <xf numFmtId="169" fontId="3" fillId="5" borderId="37" xfId="24" applyNumberFormat="1" applyFont="1" applyFill="1" applyBorder="1" applyProtection="1"/>
    <xf numFmtId="8" fontId="7" fillId="7" borderId="4" xfId="7" applyNumberFormat="1" applyFont="1" applyFill="1" applyBorder="1" applyProtection="1">
      <protection locked="0"/>
    </xf>
    <xf numFmtId="8" fontId="7" fillId="5" borderId="30" xfId="7" applyNumberFormat="1" applyFont="1" applyFill="1" applyBorder="1"/>
    <xf numFmtId="8" fontId="30" fillId="7" borderId="4" xfId="7" applyNumberFormat="1" applyFont="1" applyFill="1" applyBorder="1" applyProtection="1">
      <protection locked="0"/>
    </xf>
    <xf numFmtId="8" fontId="7" fillId="7" borderId="30" xfId="7" applyNumberFormat="1" applyFont="1" applyFill="1" applyBorder="1" applyProtection="1">
      <protection locked="0"/>
    </xf>
    <xf numFmtId="8" fontId="7" fillId="5" borderId="4" xfId="7" applyNumberFormat="1" applyFont="1" applyFill="1" applyBorder="1"/>
    <xf numFmtId="8" fontId="20" fillId="5" borderId="4" xfId="7" applyNumberFormat="1" applyFont="1" applyFill="1" applyBorder="1"/>
    <xf numFmtId="1" fontId="28" fillId="0" borderId="31" xfId="24" applyNumberFormat="1" applyFont="1" applyFill="1" applyBorder="1" applyAlignment="1" applyProtection="1">
      <alignment horizontal="center"/>
    </xf>
    <xf numFmtId="0" fontId="46" fillId="5" borderId="0" xfId="0" applyFont="1" applyFill="1" applyAlignment="1" applyProtection="1">
      <alignment horizontal="center"/>
    </xf>
    <xf numFmtId="172" fontId="46" fillId="5" borderId="32" xfId="7" applyNumberFormat="1" applyFont="1" applyFill="1" applyBorder="1" applyAlignment="1" applyProtection="1"/>
    <xf numFmtId="172" fontId="46" fillId="5" borderId="0" xfId="7" applyNumberFormat="1" applyFont="1" applyFill="1" applyBorder="1" applyProtection="1"/>
    <xf numFmtId="172" fontId="53" fillId="5" borderId="49" xfId="7" applyNumberFormat="1" applyFont="1" applyFill="1" applyBorder="1" applyProtection="1"/>
    <xf numFmtId="0" fontId="3" fillId="0" borderId="4" xfId="24" applyFont="1" applyFill="1" applyBorder="1" applyAlignment="1" applyProtection="1">
      <alignment horizontal="left"/>
    </xf>
    <xf numFmtId="0" fontId="3" fillId="5" borderId="0" xfId="24" applyFont="1" applyFill="1" applyBorder="1" applyAlignment="1" applyProtection="1">
      <alignment horizontal="right"/>
    </xf>
    <xf numFmtId="0" fontId="16" fillId="5" borderId="0" xfId="24" quotePrefix="1" applyFont="1" applyFill="1" applyBorder="1" applyAlignment="1" applyProtection="1">
      <alignment horizontal="left"/>
    </xf>
    <xf numFmtId="8" fontId="20" fillId="7" borderId="4" xfId="3" applyNumberFormat="1" applyFont="1" applyFill="1" applyBorder="1" applyAlignment="1" applyProtection="1">
      <protection locked="0"/>
    </xf>
    <xf numFmtId="8" fontId="20" fillId="7" borderId="4" xfId="10" applyNumberFormat="1" applyFont="1" applyFill="1" applyBorder="1" applyAlignment="1" applyProtection="1">
      <protection locked="0"/>
    </xf>
    <xf numFmtId="8" fontId="7" fillId="7" borderId="4" xfId="10" applyNumberFormat="1" applyFont="1" applyFill="1" applyBorder="1" applyAlignment="1" applyProtection="1">
      <protection locked="0"/>
    </xf>
    <xf numFmtId="0" fontId="12" fillId="0" borderId="10" xfId="0" applyFont="1" applyFill="1" applyBorder="1" applyAlignment="1">
      <alignment horizontal="right" wrapText="1"/>
    </xf>
    <xf numFmtId="0" fontId="12" fillId="0" borderId="10" xfId="0" applyFont="1" applyFill="1" applyBorder="1" applyAlignment="1">
      <alignment horizontal="right" vertical="center" wrapText="1"/>
    </xf>
    <xf numFmtId="8" fontId="20" fillId="7" borderId="4" xfId="3" applyNumberFormat="1" applyFont="1" applyFill="1" applyBorder="1" applyAlignment="1" applyProtection="1">
      <alignment horizontal="left"/>
      <protection locked="0"/>
    </xf>
    <xf numFmtId="8" fontId="20" fillId="7" borderId="4" xfId="10" applyNumberFormat="1" applyFont="1" applyFill="1" applyBorder="1" applyAlignment="1" applyProtection="1">
      <alignment horizontal="left"/>
      <protection locked="0"/>
    </xf>
    <xf numFmtId="169" fontId="16" fillId="5" borderId="4" xfId="3" applyNumberFormat="1" applyFont="1" applyFill="1" applyBorder="1" applyAlignment="1">
      <alignment horizontal="right"/>
    </xf>
    <xf numFmtId="169" fontId="16" fillId="5" borderId="4" xfId="24" applyNumberFormat="1" applyFont="1" applyFill="1" applyBorder="1" applyAlignment="1">
      <alignment horizontal="right"/>
    </xf>
    <xf numFmtId="5" fontId="16" fillId="5" borderId="4" xfId="24" applyNumberFormat="1" applyFont="1" applyFill="1" applyBorder="1" applyAlignment="1">
      <alignment horizontal="right"/>
    </xf>
    <xf numFmtId="5" fontId="16" fillId="5" borderId="2" xfId="24" applyNumberFormat="1" applyFont="1" applyFill="1" applyBorder="1" applyAlignment="1">
      <alignment horizontal="right"/>
    </xf>
    <xf numFmtId="169" fontId="3" fillId="5" borderId="4" xfId="24" applyNumberFormat="1" applyFont="1" applyFill="1" applyBorder="1" applyAlignment="1">
      <alignment horizontal="right"/>
    </xf>
    <xf numFmtId="172" fontId="46" fillId="5" borderId="4" xfId="24" applyNumberFormat="1" applyFont="1" applyFill="1" applyBorder="1" applyAlignment="1" applyProtection="1">
      <alignment horizontal="right"/>
    </xf>
    <xf numFmtId="172" fontId="53" fillId="5" borderId="4" xfId="24" applyNumberFormat="1" applyFont="1" applyFill="1" applyBorder="1" applyAlignment="1" applyProtection="1">
      <alignment horizontal="right"/>
    </xf>
    <xf numFmtId="172" fontId="46" fillId="5" borderId="0" xfId="24" applyNumberFormat="1" applyFont="1" applyFill="1" applyBorder="1" applyAlignment="1" applyProtection="1">
      <alignment horizontal="right"/>
    </xf>
    <xf numFmtId="172" fontId="53" fillId="5" borderId="0" xfId="24" applyNumberFormat="1" applyFont="1" applyFill="1" applyBorder="1" applyAlignment="1" applyProtection="1">
      <alignment horizontal="right"/>
    </xf>
    <xf numFmtId="8" fontId="16" fillId="5" borderId="4" xfId="7" applyNumberFormat="1" applyFont="1" applyFill="1" applyBorder="1" applyAlignment="1" applyProtection="1">
      <alignment horizontal="right"/>
    </xf>
    <xf numFmtId="43" fontId="34" fillId="5" borderId="4" xfId="24" applyNumberFormat="1" applyFont="1" applyFill="1" applyBorder="1" applyAlignment="1" applyProtection="1">
      <alignment horizontal="right"/>
    </xf>
    <xf numFmtId="8" fontId="3" fillId="5" borderId="4" xfId="7" applyNumberFormat="1" applyFont="1" applyFill="1" applyBorder="1" applyAlignment="1" applyProtection="1">
      <alignment horizontal="right"/>
    </xf>
    <xf numFmtId="10" fontId="3" fillId="5" borderId="4" xfId="27" applyNumberFormat="1" applyFont="1" applyFill="1" applyBorder="1" applyAlignment="1" applyProtection="1">
      <alignment horizontal="right"/>
    </xf>
    <xf numFmtId="8" fontId="3" fillId="5" borderId="4" xfId="24" applyNumberFormat="1" applyFont="1" applyFill="1" applyBorder="1" applyAlignment="1" applyProtection="1">
      <alignment horizontal="right"/>
    </xf>
    <xf numFmtId="170" fontId="3" fillId="5" borderId="4" xfId="3" applyNumberFormat="1" applyFont="1" applyFill="1" applyBorder="1" applyAlignment="1" applyProtection="1"/>
    <xf numFmtId="170" fontId="3" fillId="0" borderId="4" xfId="3" applyNumberFormat="1" applyFont="1" applyFill="1" applyBorder="1" applyAlignment="1" applyProtection="1">
      <alignment horizontal="left"/>
    </xf>
    <xf numFmtId="0" fontId="12" fillId="5" borderId="0" xfId="0" applyFont="1" applyFill="1" applyBorder="1" applyAlignment="1">
      <alignment horizontal="center" vertical="center" wrapText="1"/>
    </xf>
    <xf numFmtId="0" fontId="12" fillId="5" borderId="0" xfId="0" applyFont="1" applyFill="1" applyBorder="1" applyAlignment="1">
      <alignment horizontal="center" wrapText="1"/>
    </xf>
    <xf numFmtId="0" fontId="12" fillId="5" borderId="17" xfId="0" applyFont="1" applyFill="1" applyBorder="1" applyAlignment="1">
      <alignment horizontal="center" wrapText="1"/>
    </xf>
    <xf numFmtId="0" fontId="20" fillId="5" borderId="6" xfId="0" applyFont="1" applyFill="1" applyBorder="1" applyAlignment="1">
      <alignment wrapText="1"/>
    </xf>
    <xf numFmtId="0" fontId="7" fillId="5" borderId="17" xfId="0" applyFont="1" applyFill="1" applyBorder="1" applyAlignment="1">
      <alignment horizontal="center" wrapText="1"/>
    </xf>
    <xf numFmtId="0" fontId="24" fillId="5" borderId="2" xfId="0" applyFont="1" applyFill="1" applyBorder="1" applyAlignment="1">
      <alignment horizontal="center" wrapText="1"/>
    </xf>
    <xf numFmtId="0" fontId="24" fillId="5" borderId="10" xfId="0" applyFont="1" applyFill="1" applyBorder="1" applyAlignment="1">
      <alignment horizontal="center" wrapText="1"/>
    </xf>
    <xf numFmtId="7" fontId="20" fillId="5" borderId="0" xfId="0" applyNumberFormat="1" applyFont="1" applyFill="1" applyBorder="1"/>
    <xf numFmtId="7" fontId="20" fillId="5" borderId="31" xfId="0" applyNumberFormat="1" applyFont="1" applyFill="1" applyBorder="1"/>
    <xf numFmtId="8" fontId="20" fillId="5" borderId="4" xfId="3" applyNumberFormat="1" applyFont="1" applyFill="1" applyBorder="1" applyAlignment="1">
      <alignment horizontal="right"/>
    </xf>
    <xf numFmtId="41" fontId="12" fillId="5" borderId="2" xfId="0" applyNumberFormat="1" applyFont="1" applyFill="1" applyBorder="1" applyProtection="1">
      <protection locked="0"/>
    </xf>
    <xf numFmtId="41" fontId="12" fillId="5" borderId="31" xfId="0" applyNumberFormat="1" applyFont="1" applyFill="1" applyBorder="1" applyProtection="1">
      <protection locked="0"/>
    </xf>
    <xf numFmtId="169" fontId="3" fillId="6" borderId="31" xfId="24" applyNumberFormat="1" applyFont="1" applyFill="1" applyBorder="1" applyProtection="1"/>
    <xf numFmtId="169" fontId="3" fillId="7" borderId="37" xfId="24" applyNumberFormat="1" applyFont="1" applyFill="1" applyBorder="1" applyProtection="1">
      <protection locked="0"/>
    </xf>
    <xf numFmtId="169" fontId="3" fillId="7" borderId="4" xfId="24" applyNumberFormat="1" applyFont="1" applyFill="1" applyBorder="1" applyProtection="1">
      <protection locked="0"/>
    </xf>
    <xf numFmtId="0" fontId="28" fillId="5" borderId="26" xfId="24" applyFont="1" applyFill="1" applyBorder="1" applyAlignment="1" applyProtection="1">
      <alignment horizontal="center"/>
    </xf>
    <xf numFmtId="0" fontId="7" fillId="5" borderId="26" xfId="24" applyFont="1" applyFill="1" applyBorder="1" applyAlignment="1" applyProtection="1">
      <alignment horizontal="center"/>
    </xf>
    <xf numFmtId="0" fontId="22" fillId="7" borderId="26" xfId="24" quotePrefix="1" applyFont="1" applyFill="1" applyBorder="1" applyAlignment="1" applyProtection="1">
      <alignment horizontal="center"/>
      <protection locked="0"/>
    </xf>
    <xf numFmtId="0" fontId="22" fillId="7" borderId="26" xfId="24" applyFont="1" applyFill="1" applyBorder="1" applyAlignment="1" applyProtection="1">
      <alignment horizontal="center"/>
      <protection locked="0"/>
    </xf>
    <xf numFmtId="0" fontId="24" fillId="7" borderId="2" xfId="0" applyFont="1" applyFill="1" applyBorder="1" applyAlignment="1" applyProtection="1">
      <alignment horizontal="left" wrapText="1"/>
    </xf>
    <xf numFmtId="0" fontId="24" fillId="7" borderId="26" xfId="0" applyFont="1" applyFill="1" applyBorder="1" applyAlignment="1" applyProtection="1">
      <alignment horizontal="left" wrapText="1"/>
    </xf>
    <xf numFmtId="37" fontId="42" fillId="5" borderId="0" xfId="0" applyNumberFormat="1" applyFont="1" applyFill="1" applyBorder="1" applyAlignment="1" applyProtection="1">
      <alignment horizontal="right" wrapText="1"/>
    </xf>
    <xf numFmtId="37" fontId="42" fillId="5" borderId="5" xfId="0" applyNumberFormat="1" applyFont="1" applyFill="1" applyBorder="1" applyAlignment="1" applyProtection="1">
      <alignment horizontal="right" wrapText="1"/>
    </xf>
    <xf numFmtId="0" fontId="39" fillId="7" borderId="2" xfId="3" applyNumberFormat="1" applyFont="1" applyFill="1" applyBorder="1" applyAlignment="1" applyProtection="1">
      <alignment horizontal="center"/>
      <protection locked="0"/>
    </xf>
    <xf numFmtId="0" fontId="39" fillId="7" borderId="25" xfId="3" applyNumberFormat="1" applyFont="1" applyFill="1" applyBorder="1" applyAlignment="1" applyProtection="1">
      <alignment horizontal="center"/>
      <protection locked="0"/>
    </xf>
    <xf numFmtId="0" fontId="39" fillId="7" borderId="26" xfId="3" applyNumberFormat="1" applyFont="1" applyFill="1" applyBorder="1" applyAlignment="1" applyProtection="1">
      <alignment horizontal="center"/>
      <protection locked="0"/>
    </xf>
    <xf numFmtId="49" fontId="61" fillId="7" borderId="2" xfId="0" applyNumberFormat="1" applyFont="1" applyFill="1" applyBorder="1" applyAlignment="1" applyProtection="1">
      <alignment horizontal="left"/>
      <protection locked="0"/>
    </xf>
    <xf numFmtId="49" fontId="61" fillId="7" borderId="25" xfId="0" applyNumberFormat="1" applyFont="1" applyFill="1" applyBorder="1" applyAlignment="1" applyProtection="1">
      <alignment horizontal="left"/>
      <protection locked="0"/>
    </xf>
    <xf numFmtId="49" fontId="61" fillId="7" borderId="26" xfId="0" applyNumberFormat="1" applyFont="1" applyFill="1" applyBorder="1" applyAlignment="1" applyProtection="1">
      <alignment horizontal="left"/>
      <protection locked="0"/>
    </xf>
    <xf numFmtId="0" fontId="61" fillId="7" borderId="2" xfId="0" applyNumberFormat="1" applyFont="1" applyFill="1" applyBorder="1" applyAlignment="1" applyProtection="1">
      <alignment horizontal="left"/>
      <protection locked="0"/>
    </xf>
    <xf numFmtId="0" fontId="61" fillId="7" borderId="25" xfId="0" applyNumberFormat="1" applyFont="1" applyFill="1" applyBorder="1" applyAlignment="1" applyProtection="1">
      <alignment horizontal="left"/>
      <protection locked="0"/>
    </xf>
    <xf numFmtId="0" fontId="61" fillId="7" borderId="26" xfId="0" applyNumberFormat="1" applyFont="1" applyFill="1" applyBorder="1" applyAlignment="1" applyProtection="1">
      <alignment horizontal="left"/>
      <protection locked="0"/>
    </xf>
    <xf numFmtId="37" fontId="61" fillId="7" borderId="2" xfId="0" applyNumberFormat="1" applyFont="1" applyFill="1" applyBorder="1" applyAlignment="1" applyProtection="1">
      <alignment horizontal="left"/>
      <protection locked="0"/>
    </xf>
    <xf numFmtId="37" fontId="61" fillId="7" borderId="25" xfId="0" applyNumberFormat="1" applyFont="1" applyFill="1" applyBorder="1" applyAlignment="1" applyProtection="1">
      <alignment horizontal="left"/>
      <protection locked="0"/>
    </xf>
    <xf numFmtId="37" fontId="61" fillId="7" borderId="26" xfId="0" applyNumberFormat="1" applyFont="1" applyFill="1" applyBorder="1" applyAlignment="1" applyProtection="1">
      <alignment horizontal="left"/>
      <protection locked="0"/>
    </xf>
    <xf numFmtId="0" fontId="39" fillId="7" borderId="4" xfId="0" applyFont="1" applyFill="1" applyBorder="1" applyAlignment="1" applyProtection="1">
      <alignment horizontal="center" vertical="top" wrapText="1"/>
      <protection locked="0"/>
    </xf>
    <xf numFmtId="0" fontId="39" fillId="5" borderId="48" xfId="0" applyFont="1" applyFill="1" applyBorder="1" applyAlignment="1" applyProtection="1">
      <alignment horizontal="center" wrapText="1"/>
    </xf>
    <xf numFmtId="0" fontId="39" fillId="5" borderId="11" xfId="0" applyFont="1" applyFill="1" applyBorder="1" applyAlignment="1" applyProtection="1">
      <alignment horizontal="center" wrapText="1"/>
    </xf>
    <xf numFmtId="0" fontId="39" fillId="5" borderId="9" xfId="0" applyFont="1" applyFill="1" applyBorder="1" applyAlignment="1" applyProtection="1">
      <alignment horizontal="center" wrapText="1"/>
    </xf>
    <xf numFmtId="0" fontId="39" fillId="5" borderId="7" xfId="0" applyFont="1" applyFill="1" applyBorder="1" applyAlignment="1" applyProtection="1">
      <alignment horizontal="center" wrapText="1"/>
    </xf>
    <xf numFmtId="0" fontId="39" fillId="5" borderId="48" xfId="0" applyFont="1" applyFill="1" applyBorder="1" applyAlignment="1" applyProtection="1">
      <alignment horizontal="center" vertical="center"/>
    </xf>
    <xf numFmtId="0" fontId="39" fillId="5" borderId="11" xfId="0" applyFont="1" applyFill="1" applyBorder="1" applyAlignment="1" applyProtection="1">
      <alignment horizontal="center" vertical="center"/>
    </xf>
    <xf numFmtId="0" fontId="39" fillId="5" borderId="9" xfId="0" applyFont="1" applyFill="1" applyBorder="1" applyAlignment="1" applyProtection="1">
      <alignment horizontal="center" vertical="center"/>
    </xf>
    <xf numFmtId="0" fontId="39" fillId="5" borderId="7" xfId="0" applyFont="1" applyFill="1" applyBorder="1" applyAlignment="1" applyProtection="1">
      <alignment horizontal="center" vertical="center"/>
    </xf>
    <xf numFmtId="1" fontId="39" fillId="7" borderId="2" xfId="0" applyNumberFormat="1" applyFont="1" applyFill="1" applyBorder="1" applyAlignment="1" applyProtection="1">
      <alignment horizontal="center"/>
      <protection locked="0"/>
    </xf>
    <xf numFmtId="1" fontId="39" fillId="7" borderId="26" xfId="0" applyNumberFormat="1" applyFont="1" applyFill="1" applyBorder="1" applyAlignment="1" applyProtection="1">
      <alignment horizontal="center"/>
      <protection locked="0"/>
    </xf>
    <xf numFmtId="0" fontId="39" fillId="7" borderId="4" xfId="0" applyFont="1" applyFill="1" applyBorder="1" applyAlignment="1" applyProtection="1">
      <alignment horizontal="left" vertical="top"/>
      <protection locked="0"/>
    </xf>
    <xf numFmtId="0" fontId="41" fillId="7" borderId="3" xfId="0" applyFont="1" applyFill="1" applyBorder="1" applyAlignment="1" applyProtection="1">
      <alignment horizontal="left"/>
      <protection locked="0"/>
    </xf>
    <xf numFmtId="0" fontId="41" fillId="7" borderId="13" xfId="0" applyFont="1" applyFill="1" applyBorder="1" applyAlignment="1" applyProtection="1">
      <alignment horizontal="left"/>
      <protection locked="0"/>
    </xf>
    <xf numFmtId="14" fontId="41" fillId="7" borderId="3" xfId="0" applyNumberFormat="1" applyFont="1" applyFill="1" applyBorder="1" applyAlignment="1" applyProtection="1">
      <alignment horizontal="left"/>
      <protection locked="0"/>
    </xf>
    <xf numFmtId="14" fontId="41" fillId="7" borderId="13" xfId="0" applyNumberFormat="1" applyFont="1" applyFill="1" applyBorder="1" applyAlignment="1" applyProtection="1">
      <alignment horizontal="left"/>
      <protection locked="0"/>
    </xf>
    <xf numFmtId="37" fontId="35" fillId="5" borderId="0" xfId="0" applyNumberFormat="1" applyFont="1" applyFill="1" applyBorder="1" applyAlignment="1" applyProtection="1">
      <alignment horizontal="center"/>
    </xf>
    <xf numFmtId="0" fontId="35" fillId="5" borderId="0" xfId="0" applyFont="1" applyFill="1" applyBorder="1" applyAlignment="1" applyProtection="1">
      <alignment horizontal="center"/>
    </xf>
    <xf numFmtId="0" fontId="41" fillId="5" borderId="0" xfId="24" applyFont="1" applyFill="1" applyBorder="1" applyAlignment="1" applyProtection="1">
      <alignment horizontal="center"/>
    </xf>
    <xf numFmtId="0" fontId="24" fillId="5" borderId="0" xfId="0" applyFont="1" applyFill="1" applyBorder="1" applyAlignment="1" applyProtection="1">
      <alignment horizontal="left" wrapText="1"/>
    </xf>
    <xf numFmtId="49" fontId="46" fillId="5" borderId="4" xfId="24" applyNumberFormat="1" applyFont="1" applyFill="1" applyBorder="1" applyAlignment="1" applyProtection="1">
      <alignment horizontal="left"/>
    </xf>
    <xf numFmtId="49" fontId="46" fillId="5" borderId="2" xfId="24" applyNumberFormat="1" applyFont="1" applyFill="1" applyBorder="1" applyAlignment="1" applyProtection="1">
      <alignment horizontal="left"/>
    </xf>
    <xf numFmtId="49" fontId="46" fillId="5" borderId="25" xfId="24" applyNumberFormat="1" applyFont="1" applyFill="1" applyBorder="1" applyAlignment="1" applyProtection="1">
      <alignment horizontal="left"/>
    </xf>
    <xf numFmtId="49" fontId="46" fillId="5" borderId="26" xfId="24" applyNumberFormat="1" applyFont="1" applyFill="1" applyBorder="1" applyAlignment="1" applyProtection="1">
      <alignment horizontal="left"/>
    </xf>
    <xf numFmtId="0" fontId="65" fillId="7" borderId="6" xfId="24" applyFont="1" applyFill="1" applyBorder="1" applyAlignment="1" applyProtection="1">
      <alignment horizontal="left"/>
      <protection locked="0"/>
    </xf>
    <xf numFmtId="37" fontId="65" fillId="7" borderId="6" xfId="24" applyNumberFormat="1" applyFont="1" applyFill="1" applyBorder="1" applyAlignment="1" applyProtection="1">
      <alignment horizontal="left"/>
      <protection locked="0"/>
    </xf>
    <xf numFmtId="14" fontId="41" fillId="5" borderId="6" xfId="24" applyNumberFormat="1" applyFont="1" applyFill="1" applyBorder="1" applyAlignment="1" applyProtection="1">
      <alignment horizontal="center"/>
    </xf>
    <xf numFmtId="0" fontId="4" fillId="7" borderId="6" xfId="13" applyFill="1" applyBorder="1" applyAlignment="1" applyProtection="1">
      <alignment horizontal="left"/>
      <protection locked="0"/>
    </xf>
    <xf numFmtId="0" fontId="3" fillId="7" borderId="23" xfId="0" applyFont="1" applyFill="1" applyBorder="1" applyAlignment="1" applyProtection="1">
      <alignment horizontal="left" wrapText="1"/>
    </xf>
    <xf numFmtId="0" fontId="3" fillId="7" borderId="26" xfId="0" applyFont="1" applyFill="1" applyBorder="1" applyAlignment="1" applyProtection="1">
      <alignment horizontal="left" wrapText="1"/>
    </xf>
    <xf numFmtId="0" fontId="3" fillId="0" borderId="58" xfId="24" applyFont="1" applyFill="1" applyBorder="1" applyAlignment="1" applyProtection="1">
      <alignment horizontal="center"/>
    </xf>
    <xf numFmtId="0" fontId="3" fillId="0" borderId="4" xfId="24" applyFont="1" applyFill="1" applyBorder="1" applyAlignment="1" applyProtection="1">
      <alignment horizontal="center"/>
    </xf>
    <xf numFmtId="0" fontId="3" fillId="0" borderId="2" xfId="24" applyFont="1" applyFill="1" applyBorder="1" applyAlignment="1" applyProtection="1">
      <alignment horizontal="center"/>
    </xf>
    <xf numFmtId="0" fontId="3" fillId="0" borderId="4" xfId="24" applyFont="1" applyFill="1" applyBorder="1" applyAlignment="1" applyProtection="1">
      <alignment horizontal="left"/>
    </xf>
    <xf numFmtId="0" fontId="20" fillId="7" borderId="2" xfId="0" applyFont="1" applyFill="1" applyBorder="1" applyAlignment="1" applyProtection="1">
      <alignment horizontal="left" wrapText="1"/>
    </xf>
    <xf numFmtId="0" fontId="20" fillId="7" borderId="26" xfId="0" applyFont="1" applyFill="1" applyBorder="1" applyAlignment="1" applyProtection="1">
      <alignment horizontal="left" wrapText="1"/>
    </xf>
    <xf numFmtId="0" fontId="28" fillId="5" borderId="2" xfId="24" applyFont="1" applyFill="1" applyBorder="1" applyAlignment="1" applyProtection="1">
      <alignment horizontal="center"/>
    </xf>
    <xf numFmtId="0" fontId="28" fillId="5" borderId="25" xfId="24" applyFont="1" applyFill="1" applyBorder="1" applyAlignment="1" applyProtection="1">
      <alignment horizontal="center"/>
    </xf>
    <xf numFmtId="0" fontId="28" fillId="5" borderId="26" xfId="24" applyFont="1" applyFill="1" applyBorder="1" applyAlignment="1" applyProtection="1">
      <alignment horizontal="center"/>
    </xf>
    <xf numFmtId="0" fontId="3" fillId="5" borderId="23" xfId="24" applyFont="1" applyFill="1" applyBorder="1" applyAlignment="1" applyProtection="1">
      <alignment horizontal="left"/>
    </xf>
    <xf numFmtId="0" fontId="3" fillId="5" borderId="26" xfId="24" applyFont="1" applyFill="1" applyBorder="1" applyAlignment="1" applyProtection="1">
      <alignment horizontal="left"/>
    </xf>
    <xf numFmtId="0" fontId="7" fillId="5" borderId="2" xfId="24" applyFont="1" applyFill="1" applyBorder="1" applyAlignment="1" applyProtection="1">
      <alignment horizontal="center"/>
    </xf>
    <xf numFmtId="0" fontId="7" fillId="5" borderId="25" xfId="24" applyFont="1" applyFill="1" applyBorder="1" applyAlignment="1" applyProtection="1">
      <alignment horizontal="center"/>
    </xf>
    <xf numFmtId="0" fontId="7" fillId="5" borderId="26" xfId="24" applyFont="1" applyFill="1" applyBorder="1" applyAlignment="1" applyProtection="1">
      <alignment horizontal="center"/>
    </xf>
    <xf numFmtId="0" fontId="7" fillId="0" borderId="2" xfId="24" applyFont="1" applyFill="1" applyBorder="1" applyAlignment="1">
      <alignment horizontal="left"/>
    </xf>
    <xf numFmtId="0" fontId="7" fillId="0" borderId="25" xfId="24" applyFont="1" applyFill="1" applyBorder="1" applyAlignment="1">
      <alignment horizontal="left"/>
    </xf>
    <xf numFmtId="0" fontId="7" fillId="0" borderId="26" xfId="24" applyFont="1" applyFill="1" applyBorder="1" applyAlignment="1">
      <alignment horizontal="left"/>
    </xf>
    <xf numFmtId="0" fontId="36" fillId="0" borderId="23" xfId="24" applyFont="1" applyFill="1" applyBorder="1" applyAlignment="1">
      <alignment horizontal="left" wrapText="1"/>
    </xf>
    <xf numFmtId="0" fontId="36" fillId="0" borderId="25" xfId="24" applyFont="1" applyFill="1" applyBorder="1" applyAlignment="1">
      <alignment horizontal="left" wrapText="1"/>
    </xf>
    <xf numFmtId="0" fontId="36" fillId="0" borderId="26" xfId="24" applyFont="1" applyFill="1" applyBorder="1" applyAlignment="1">
      <alignment horizontal="left" wrapText="1"/>
    </xf>
    <xf numFmtId="0" fontId="27" fillId="0" borderId="4" xfId="24" applyFont="1" applyFill="1" applyBorder="1" applyAlignment="1">
      <alignment horizontal="center" wrapText="1"/>
    </xf>
    <xf numFmtId="0" fontId="12" fillId="0" borderId="2" xfId="24" applyFont="1" applyFill="1" applyBorder="1" applyAlignment="1">
      <alignment horizontal="center"/>
    </xf>
    <xf numFmtId="0" fontId="12" fillId="0" borderId="25" xfId="24" applyFont="1" applyFill="1" applyBorder="1" applyAlignment="1">
      <alignment horizontal="center"/>
    </xf>
    <xf numFmtId="0" fontId="12" fillId="0" borderId="26" xfId="24" applyFont="1" applyFill="1" applyBorder="1" applyAlignment="1">
      <alignment horizontal="center"/>
    </xf>
    <xf numFmtId="0" fontId="20" fillId="0" borderId="0" xfId="24" applyFont="1" applyFill="1" applyBorder="1" applyAlignment="1">
      <alignment horizontal="center" wrapText="1"/>
    </xf>
    <xf numFmtId="0" fontId="20" fillId="0" borderId="17" xfId="24" applyFont="1" applyFill="1" applyBorder="1" applyAlignment="1">
      <alignment horizontal="center" wrapText="1"/>
    </xf>
    <xf numFmtId="0" fontId="27" fillId="0" borderId="0" xfId="24" applyFont="1" applyFill="1" applyBorder="1" applyAlignment="1">
      <alignment horizontal="center" wrapText="1"/>
    </xf>
    <xf numFmtId="0" fontId="7" fillId="7" borderId="2" xfId="24" applyFont="1" applyFill="1" applyBorder="1" applyAlignment="1" applyProtection="1">
      <alignment horizontal="left"/>
      <protection locked="0"/>
    </xf>
    <xf numFmtId="0" fontId="7" fillId="7" borderId="25" xfId="24" applyFont="1" applyFill="1" applyBorder="1" applyAlignment="1" applyProtection="1">
      <alignment horizontal="left"/>
      <protection locked="0"/>
    </xf>
    <xf numFmtId="0" fontId="7" fillId="7" borderId="26" xfId="24" applyFont="1" applyFill="1" applyBorder="1" applyAlignment="1" applyProtection="1">
      <alignment horizontal="left"/>
      <protection locked="0"/>
    </xf>
    <xf numFmtId="0" fontId="27" fillId="0" borderId="2" xfId="24" applyFont="1" applyFill="1" applyBorder="1" applyAlignment="1">
      <alignment horizontal="center" wrapText="1"/>
    </xf>
    <xf numFmtId="0" fontId="27" fillId="0" borderId="25" xfId="24" applyFont="1" applyFill="1" applyBorder="1" applyAlignment="1">
      <alignment horizontal="center" wrapText="1"/>
    </xf>
    <xf numFmtId="0" fontId="27" fillId="0" borderId="26" xfId="24" applyFont="1" applyFill="1" applyBorder="1" applyAlignment="1">
      <alignment horizontal="center" wrapText="1"/>
    </xf>
    <xf numFmtId="0" fontId="38" fillId="0" borderId="20" xfId="24" applyFont="1" applyFill="1" applyBorder="1" applyAlignment="1">
      <alignment horizontal="left"/>
    </xf>
    <xf numFmtId="0" fontId="38" fillId="0" borderId="15" xfId="24" applyFont="1" applyFill="1" applyBorder="1" applyAlignment="1">
      <alignment horizontal="left"/>
    </xf>
    <xf numFmtId="0" fontId="25" fillId="0" borderId="59" xfId="24" applyFont="1" applyFill="1" applyBorder="1" applyAlignment="1">
      <alignment horizontal="left"/>
    </xf>
    <xf numFmtId="0" fontId="25" fillId="0" borderId="47" xfId="24" applyFont="1" applyFill="1" applyBorder="1" applyAlignment="1">
      <alignment horizontal="left"/>
    </xf>
    <xf numFmtId="0" fontId="25" fillId="0" borderId="60" xfId="24" applyFont="1" applyFill="1" applyBorder="1" applyAlignment="1">
      <alignment horizontal="left"/>
    </xf>
    <xf numFmtId="0" fontId="64" fillId="0" borderId="2" xfId="24" applyFont="1" applyFill="1" applyBorder="1" applyAlignment="1">
      <alignment horizontal="left" vertical="center"/>
    </xf>
    <xf numFmtId="0" fontId="64" fillId="0" borderId="25" xfId="24" applyFont="1" applyFill="1" applyBorder="1" applyAlignment="1">
      <alignment horizontal="left" vertical="center"/>
    </xf>
    <xf numFmtId="0" fontId="64" fillId="0" borderId="26" xfId="24" applyFont="1" applyFill="1" applyBorder="1" applyAlignment="1">
      <alignment horizontal="left" vertical="center"/>
    </xf>
    <xf numFmtId="0" fontId="37" fillId="0" borderId="2" xfId="24" applyFont="1" applyFill="1" applyBorder="1" applyAlignment="1">
      <alignment horizontal="left" vertical="center"/>
    </xf>
    <xf numFmtId="0" fontId="37" fillId="0" borderId="25" xfId="24" applyFont="1" applyFill="1" applyBorder="1" applyAlignment="1">
      <alignment horizontal="left" vertical="center"/>
    </xf>
    <xf numFmtId="0" fontId="37" fillId="0" borderId="26" xfId="24" applyFont="1" applyFill="1" applyBorder="1" applyAlignment="1">
      <alignment horizontal="left" vertical="center"/>
    </xf>
    <xf numFmtId="0" fontId="27" fillId="0" borderId="2" xfId="24" applyFont="1" applyFill="1" applyBorder="1" applyAlignment="1">
      <alignment horizontal="left" wrapText="1"/>
    </xf>
    <xf numFmtId="0" fontId="27" fillId="0" borderId="25" xfId="24" applyFont="1" applyFill="1" applyBorder="1" applyAlignment="1">
      <alignment horizontal="left" wrapText="1"/>
    </xf>
    <xf numFmtId="0" fontId="27" fillId="0" borderId="26" xfId="24" applyFont="1" applyFill="1" applyBorder="1" applyAlignment="1">
      <alignment horizontal="left" wrapText="1"/>
    </xf>
    <xf numFmtId="0" fontId="24" fillId="0" borderId="0" xfId="24" applyFont="1" applyFill="1" applyBorder="1" applyAlignment="1">
      <alignment horizontal="right"/>
    </xf>
    <xf numFmtId="0" fontId="24" fillId="0" borderId="5" xfId="24" applyFont="1" applyFill="1" applyBorder="1" applyAlignment="1">
      <alignment horizontal="right"/>
    </xf>
    <xf numFmtId="0" fontId="20" fillId="0" borderId="59" xfId="24" applyFont="1" applyFill="1" applyBorder="1" applyAlignment="1">
      <alignment horizontal="left"/>
    </xf>
    <xf numFmtId="0" fontId="20" fillId="0" borderId="47" xfId="24" applyFont="1" applyFill="1" applyBorder="1" applyAlignment="1">
      <alignment horizontal="left"/>
    </xf>
    <xf numFmtId="0" fontId="20" fillId="0" borderId="60" xfId="24" applyFont="1" applyFill="1" applyBorder="1" applyAlignment="1">
      <alignment horizontal="left"/>
    </xf>
    <xf numFmtId="0" fontId="7" fillId="0" borderId="0" xfId="24" applyFont="1" applyFill="1" applyBorder="1" applyAlignment="1">
      <alignment horizontal="right"/>
    </xf>
    <xf numFmtId="0" fontId="3" fillId="0" borderId="0" xfId="24" applyFont="1" applyFill="1" applyBorder="1" applyAlignment="1">
      <alignment horizontal="right"/>
    </xf>
    <xf numFmtId="0" fontId="25" fillId="0" borderId="3" xfId="24" applyFont="1" applyFill="1" applyBorder="1" applyAlignment="1">
      <alignment horizontal="left"/>
    </xf>
    <xf numFmtId="0" fontId="36" fillId="0" borderId="22" xfId="24" applyFont="1" applyFill="1" applyBorder="1" applyAlignment="1">
      <alignment horizontal="left" wrapText="1"/>
    </xf>
    <xf numFmtId="0" fontId="36" fillId="0" borderId="6" xfId="24" applyFont="1" applyFill="1" applyBorder="1" applyAlignment="1">
      <alignment horizontal="left" wrapText="1"/>
    </xf>
    <xf numFmtId="0" fontId="36" fillId="0" borderId="7" xfId="24" applyFont="1" applyFill="1" applyBorder="1" applyAlignment="1">
      <alignment horizontal="left" wrapText="1"/>
    </xf>
    <xf numFmtId="0" fontId="3" fillId="0" borderId="0" xfId="0" applyFont="1" applyFill="1" applyBorder="1" applyAlignment="1" applyProtection="1">
      <alignment horizontal="right"/>
    </xf>
    <xf numFmtId="0" fontId="7" fillId="0" borderId="0" xfId="0" applyFont="1" applyFill="1" applyBorder="1" applyAlignment="1" applyProtection="1">
      <alignment horizontal="right"/>
    </xf>
    <xf numFmtId="0" fontId="3" fillId="0" borderId="17" xfId="0" applyFont="1" applyFill="1" applyBorder="1" applyAlignment="1" applyProtection="1">
      <alignment horizontal="right"/>
    </xf>
    <xf numFmtId="0" fontId="20" fillId="0" borderId="0" xfId="0" applyFont="1" applyFill="1" applyBorder="1" applyAlignment="1" applyProtection="1">
      <alignment horizontal="center" wrapText="1"/>
    </xf>
    <xf numFmtId="0" fontId="20" fillId="0" borderId="17" xfId="0" applyFont="1" applyFill="1" applyBorder="1" applyAlignment="1" applyProtection="1">
      <alignment horizontal="center" wrapText="1"/>
    </xf>
    <xf numFmtId="0" fontId="27" fillId="0" borderId="2" xfId="0" applyFont="1" applyFill="1" applyBorder="1" applyAlignment="1" applyProtection="1">
      <alignment horizontal="center" wrapText="1"/>
    </xf>
    <xf numFmtId="0" fontId="27" fillId="0" borderId="26" xfId="0" applyFont="1" applyFill="1" applyBorder="1" applyAlignment="1" applyProtection="1">
      <alignment horizontal="center" wrapText="1"/>
    </xf>
    <xf numFmtId="0" fontId="27" fillId="0" borderId="25" xfId="0" applyFont="1" applyFill="1" applyBorder="1" applyAlignment="1" applyProtection="1">
      <alignment horizontal="center" wrapText="1"/>
    </xf>
    <xf numFmtId="14" fontId="3" fillId="0" borderId="0" xfId="0" applyNumberFormat="1" applyFont="1" applyFill="1" applyBorder="1" applyAlignment="1" applyProtection="1"/>
    <xf numFmtId="0" fontId="3" fillId="0" borderId="0" xfId="0" applyFont="1" applyFill="1" applyBorder="1" applyAlignment="1" applyProtection="1"/>
    <xf numFmtId="0" fontId="24" fillId="0" borderId="0" xfId="0" applyFont="1" applyFill="1" applyBorder="1" applyAlignment="1" applyProtection="1">
      <alignment horizontal="right"/>
    </xf>
    <xf numFmtId="0" fontId="24" fillId="0" borderId="5" xfId="0" applyFont="1" applyFill="1" applyBorder="1" applyAlignment="1" applyProtection="1">
      <alignment horizontal="right"/>
    </xf>
    <xf numFmtId="0" fontId="27" fillId="0" borderId="2" xfId="0" applyFont="1" applyFill="1" applyBorder="1" applyAlignment="1" applyProtection="1">
      <alignment horizontal="left" wrapText="1"/>
    </xf>
    <xf numFmtId="0" fontId="27" fillId="0" borderId="25" xfId="0" applyFont="1" applyFill="1" applyBorder="1" applyAlignment="1" applyProtection="1">
      <alignment horizontal="left" wrapText="1"/>
    </xf>
    <xf numFmtId="0" fontId="27" fillId="0" borderId="26" xfId="0" applyFont="1" applyFill="1" applyBorder="1" applyAlignment="1" applyProtection="1">
      <alignment horizontal="left" wrapText="1"/>
    </xf>
    <xf numFmtId="0" fontId="38" fillId="0" borderId="20" xfId="0" applyFont="1" applyFill="1" applyBorder="1" applyAlignment="1" applyProtection="1">
      <alignment horizontal="left"/>
    </xf>
    <xf numFmtId="0" fontId="38" fillId="0" borderId="15" xfId="0" applyFont="1" applyFill="1" applyBorder="1" applyAlignment="1" applyProtection="1">
      <alignment horizontal="left"/>
    </xf>
    <xf numFmtId="0" fontId="25" fillId="0" borderId="59" xfId="0" applyFont="1" applyFill="1" applyBorder="1" applyAlignment="1" applyProtection="1">
      <alignment horizontal="left"/>
    </xf>
    <xf numFmtId="0" fontId="25" fillId="0" borderId="47" xfId="0" applyFont="1" applyFill="1" applyBorder="1" applyAlignment="1" applyProtection="1">
      <alignment horizontal="left"/>
    </xf>
    <xf numFmtId="0" fontId="25" fillId="0" borderId="60" xfId="0" applyFont="1" applyFill="1" applyBorder="1" applyAlignment="1" applyProtection="1">
      <alignment horizontal="left"/>
    </xf>
    <xf numFmtId="0" fontId="25" fillId="0" borderId="3" xfId="0" applyFont="1" applyFill="1" applyBorder="1" applyAlignment="1" applyProtection="1">
      <alignment horizontal="left"/>
    </xf>
    <xf numFmtId="0" fontId="62" fillId="0" borderId="25" xfId="0" applyFont="1" applyFill="1" applyBorder="1" applyAlignment="1" applyProtection="1">
      <alignment horizontal="left" vertical="center"/>
    </xf>
    <xf numFmtId="0" fontId="62" fillId="0" borderId="26" xfId="0" applyFont="1" applyFill="1" applyBorder="1" applyAlignment="1" applyProtection="1">
      <alignment horizontal="left" vertical="center"/>
    </xf>
    <xf numFmtId="0" fontId="36" fillId="0" borderId="22" xfId="0" applyFont="1" applyFill="1" applyBorder="1" applyAlignment="1" applyProtection="1">
      <alignment horizontal="left" wrapText="1"/>
    </xf>
    <xf numFmtId="0" fontId="36" fillId="0" borderId="6" xfId="0" applyFont="1" applyFill="1" applyBorder="1" applyAlignment="1" applyProtection="1">
      <alignment horizontal="left" wrapText="1"/>
    </xf>
    <xf numFmtId="0" fontId="36" fillId="0" borderId="7" xfId="0" applyFont="1" applyFill="1" applyBorder="1" applyAlignment="1" applyProtection="1">
      <alignment horizontal="left" wrapText="1"/>
    </xf>
    <xf numFmtId="0" fontId="37" fillId="0" borderId="2" xfId="0" applyFont="1" applyFill="1" applyBorder="1" applyAlignment="1" applyProtection="1">
      <alignment horizontal="left" vertical="center"/>
    </xf>
    <xf numFmtId="0" fontId="37" fillId="0" borderId="25" xfId="0" applyFont="1" applyFill="1" applyBorder="1" applyAlignment="1" applyProtection="1">
      <alignment horizontal="left" vertical="center"/>
    </xf>
    <xf numFmtId="0" fontId="37" fillId="0" borderId="26" xfId="0" applyFont="1" applyFill="1" applyBorder="1" applyAlignment="1" applyProtection="1">
      <alignment horizontal="left" vertical="center"/>
    </xf>
    <xf numFmtId="0" fontId="36" fillId="0" borderId="23" xfId="0" applyFont="1" applyFill="1" applyBorder="1" applyAlignment="1" applyProtection="1">
      <alignment horizontal="left" wrapText="1"/>
    </xf>
    <xf numFmtId="0" fontId="36" fillId="0" borderId="25" xfId="0" applyFont="1" applyFill="1" applyBorder="1" applyAlignment="1" applyProtection="1">
      <alignment horizontal="left" wrapText="1"/>
    </xf>
    <xf numFmtId="0" fontId="36" fillId="0" borderId="26" xfId="0" applyFont="1" applyFill="1" applyBorder="1" applyAlignment="1" applyProtection="1">
      <alignment horizontal="left" wrapText="1"/>
    </xf>
    <xf numFmtId="0" fontId="27" fillId="0" borderId="4" xfId="0" applyFont="1" applyFill="1" applyBorder="1" applyAlignment="1" applyProtection="1">
      <alignment horizontal="center" wrapText="1"/>
    </xf>
    <xf numFmtId="0" fontId="27" fillId="0" borderId="0" xfId="0" applyFont="1" applyFill="1" applyBorder="1" applyAlignment="1" applyProtection="1">
      <alignment horizontal="center" wrapText="1"/>
    </xf>
    <xf numFmtId="0" fontId="12" fillId="0" borderId="2" xfId="0" applyFont="1" applyFill="1" applyBorder="1" applyAlignment="1" applyProtection="1">
      <alignment horizontal="center"/>
    </xf>
    <xf numFmtId="0" fontId="12" fillId="0" borderId="25" xfId="0" applyFont="1" applyFill="1" applyBorder="1" applyAlignment="1" applyProtection="1">
      <alignment horizontal="center"/>
    </xf>
    <xf numFmtId="0" fontId="12" fillId="0" borderId="26" xfId="0" applyFont="1" applyFill="1" applyBorder="1" applyAlignment="1" applyProtection="1">
      <alignment horizontal="center"/>
    </xf>
    <xf numFmtId="0" fontId="7" fillId="7" borderId="2" xfId="0" applyFont="1" applyFill="1" applyBorder="1" applyAlignment="1" applyProtection="1">
      <alignment horizontal="left"/>
      <protection locked="0"/>
    </xf>
    <xf numFmtId="0" fontId="7" fillId="7" borderId="25" xfId="0" applyFont="1" applyFill="1" applyBorder="1" applyAlignment="1" applyProtection="1">
      <alignment horizontal="left"/>
      <protection locked="0"/>
    </xf>
    <xf numFmtId="0" fontId="7" fillId="7" borderId="26" xfId="0" applyFont="1" applyFill="1" applyBorder="1" applyAlignment="1" applyProtection="1">
      <alignment horizontal="left"/>
      <protection locked="0"/>
    </xf>
    <xf numFmtId="0" fontId="7" fillId="0" borderId="2" xfId="0" applyFont="1" applyFill="1" applyBorder="1" applyAlignment="1" applyProtection="1">
      <alignment horizontal="left"/>
    </xf>
    <xf numFmtId="0" fontId="7" fillId="0" borderId="25" xfId="0" applyFont="1" applyFill="1" applyBorder="1" applyAlignment="1" applyProtection="1">
      <alignment horizontal="left"/>
    </xf>
    <xf numFmtId="0" fontId="7" fillId="0" borderId="26" xfId="0" applyFont="1" applyFill="1" applyBorder="1" applyAlignment="1" applyProtection="1">
      <alignment horizontal="left"/>
    </xf>
    <xf numFmtId="0" fontId="12" fillId="5" borderId="2" xfId="0" applyFont="1" applyFill="1" applyBorder="1" applyAlignment="1" applyProtection="1">
      <alignment horizontal="center"/>
    </xf>
    <xf numFmtId="0" fontId="12" fillId="5" borderId="25" xfId="0" applyFont="1" applyFill="1" applyBorder="1" applyAlignment="1" applyProtection="1">
      <alignment horizontal="center"/>
    </xf>
    <xf numFmtId="0" fontId="12" fillId="5" borderId="26" xfId="0" applyFont="1" applyFill="1" applyBorder="1" applyAlignment="1" applyProtection="1">
      <alignment horizontal="center"/>
    </xf>
    <xf numFmtId="0" fontId="3" fillId="0" borderId="0" xfId="0" applyFont="1" applyFill="1" applyBorder="1" applyAlignment="1">
      <alignment horizontal="right"/>
    </xf>
    <xf numFmtId="0" fontId="3" fillId="0" borderId="17" xfId="0" applyFont="1" applyFill="1" applyBorder="1" applyAlignment="1">
      <alignment horizontal="right"/>
    </xf>
    <xf numFmtId="0" fontId="27" fillId="0" borderId="2" xfId="0" applyFont="1" applyFill="1" applyBorder="1" applyAlignment="1">
      <alignment horizontal="center" wrapText="1"/>
    </xf>
    <xf numFmtId="0" fontId="27" fillId="0" borderId="25" xfId="0" applyFont="1" applyFill="1" applyBorder="1" applyAlignment="1">
      <alignment horizontal="center" wrapText="1"/>
    </xf>
    <xf numFmtId="0" fontId="27" fillId="0" borderId="26" xfId="0" applyFont="1" applyFill="1" applyBorder="1" applyAlignment="1">
      <alignment horizontal="center" wrapText="1"/>
    </xf>
    <xf numFmtId="0" fontId="20" fillId="0" borderId="0" xfId="0" applyFont="1" applyFill="1" applyBorder="1" applyAlignment="1">
      <alignment horizontal="center" wrapText="1"/>
    </xf>
    <xf numFmtId="0" fontId="20" fillId="0" borderId="17" xfId="0" applyFont="1" applyFill="1" applyBorder="1" applyAlignment="1">
      <alignment horizontal="center" wrapText="1"/>
    </xf>
    <xf numFmtId="14" fontId="3" fillId="0" borderId="0" xfId="0" applyNumberFormat="1" applyFont="1" applyFill="1" applyBorder="1" applyAlignment="1"/>
    <xf numFmtId="0" fontId="3" fillId="0" borderId="0" xfId="0" applyFont="1" applyFill="1" applyBorder="1" applyAlignment="1"/>
    <xf numFmtId="0" fontId="25" fillId="0" borderId="3" xfId="0" applyFont="1" applyFill="1" applyBorder="1" applyAlignment="1">
      <alignment horizontal="left"/>
    </xf>
    <xf numFmtId="0" fontId="24" fillId="0" borderId="0" xfId="0" applyFont="1" applyFill="1" applyBorder="1" applyAlignment="1">
      <alignment horizontal="right"/>
    </xf>
    <xf numFmtId="0" fontId="24" fillId="0" borderId="5" xfId="0" applyFont="1" applyFill="1" applyBorder="1" applyAlignment="1">
      <alignment horizontal="right"/>
    </xf>
    <xf numFmtId="0" fontId="37" fillId="0" borderId="25" xfId="0" applyFont="1" applyFill="1" applyBorder="1" applyAlignment="1">
      <alignment horizontal="left" vertical="center"/>
    </xf>
    <xf numFmtId="0" fontId="37" fillId="0" borderId="26" xfId="0" applyFont="1" applyFill="1" applyBorder="1" applyAlignment="1">
      <alignment horizontal="left" vertical="center"/>
    </xf>
    <xf numFmtId="0" fontId="38" fillId="0" borderId="20" xfId="0" applyFont="1" applyFill="1" applyBorder="1" applyAlignment="1">
      <alignment horizontal="left"/>
    </xf>
    <xf numFmtId="0" fontId="38" fillId="0" borderId="15" xfId="0" applyFont="1" applyFill="1" applyBorder="1" applyAlignment="1">
      <alignment horizontal="left"/>
    </xf>
    <xf numFmtId="0" fontId="3" fillId="0" borderId="20" xfId="0" applyFont="1" applyFill="1" applyBorder="1" applyAlignment="1">
      <alignment horizontal="right"/>
    </xf>
    <xf numFmtId="0" fontId="7" fillId="0" borderId="20" xfId="0" applyFont="1" applyFill="1" applyBorder="1" applyAlignment="1">
      <alignment horizontal="right"/>
    </xf>
    <xf numFmtId="0" fontId="7" fillId="0" borderId="0" xfId="0" applyFont="1" applyFill="1" applyBorder="1" applyAlignment="1">
      <alignment horizontal="right"/>
    </xf>
    <xf numFmtId="0" fontId="36" fillId="0" borderId="22" xfId="0" applyFont="1" applyFill="1" applyBorder="1" applyAlignment="1">
      <alignment horizontal="left" wrapText="1"/>
    </xf>
    <xf numFmtId="0" fontId="36" fillId="0" borderId="6" xfId="0" applyFont="1" applyFill="1" applyBorder="1" applyAlignment="1">
      <alignment horizontal="left" wrapText="1"/>
    </xf>
    <xf numFmtId="0" fontId="36" fillId="0" borderId="7" xfId="0" applyFont="1" applyFill="1" applyBorder="1" applyAlignment="1">
      <alignment horizontal="left" wrapText="1"/>
    </xf>
    <xf numFmtId="0" fontId="27" fillId="0" borderId="25" xfId="0" applyFont="1" applyFill="1" applyBorder="1" applyAlignment="1">
      <alignment horizontal="left" wrapText="1"/>
    </xf>
    <xf numFmtId="0" fontId="27" fillId="0" borderId="26" xfId="0" applyFont="1" applyFill="1" applyBorder="1" applyAlignment="1">
      <alignment horizontal="left" wrapText="1"/>
    </xf>
    <xf numFmtId="0" fontId="36" fillId="0" borderId="23" xfId="0" applyFont="1" applyFill="1" applyBorder="1" applyAlignment="1">
      <alignment horizontal="left" wrapText="1"/>
    </xf>
    <xf numFmtId="0" fontId="36" fillId="0" borderId="25" xfId="0" applyFont="1" applyFill="1" applyBorder="1" applyAlignment="1">
      <alignment horizontal="left" wrapText="1"/>
    </xf>
    <xf numFmtId="0" fontId="36" fillId="0" borderId="26" xfId="0" applyFont="1" applyFill="1" applyBorder="1" applyAlignment="1">
      <alignment horizontal="left" wrapText="1"/>
    </xf>
    <xf numFmtId="0" fontId="12" fillId="0" borderId="2" xfId="0" applyFont="1" applyFill="1" applyBorder="1" applyAlignment="1">
      <alignment horizontal="center"/>
    </xf>
    <xf numFmtId="0" fontId="12" fillId="0" borderId="25" xfId="0" applyFont="1" applyFill="1" applyBorder="1" applyAlignment="1">
      <alignment horizontal="center"/>
    </xf>
    <xf numFmtId="0" fontId="12" fillId="0" borderId="26" xfId="0" applyFont="1" applyFill="1" applyBorder="1" applyAlignment="1">
      <alignment horizontal="center"/>
    </xf>
    <xf numFmtId="0" fontId="27" fillId="0" borderId="2" xfId="0" applyFont="1" applyFill="1" applyBorder="1" applyAlignment="1">
      <alignment horizontal="left" wrapText="1"/>
    </xf>
    <xf numFmtId="0" fontId="27" fillId="0" borderId="4" xfId="0" applyFont="1" applyFill="1" applyBorder="1" applyAlignment="1">
      <alignment horizontal="center" wrapText="1"/>
    </xf>
    <xf numFmtId="0" fontId="25" fillId="0" borderId="59" xfId="0" applyFont="1" applyFill="1" applyBorder="1" applyAlignment="1">
      <alignment horizontal="left"/>
    </xf>
    <xf numFmtId="0" fontId="25" fillId="0" borderId="47" xfId="0" applyFont="1" applyFill="1" applyBorder="1" applyAlignment="1">
      <alignment horizontal="left"/>
    </xf>
    <xf numFmtId="0" fontId="25" fillId="0" borderId="60" xfId="0" applyFont="1" applyFill="1" applyBorder="1" applyAlignment="1">
      <alignment horizontal="left"/>
    </xf>
    <xf numFmtId="0" fontId="37" fillId="0" borderId="2" xfId="0" applyFont="1" applyFill="1" applyBorder="1" applyAlignment="1">
      <alignment horizontal="left" vertical="center"/>
    </xf>
    <xf numFmtId="0" fontId="27" fillId="0" borderId="0" xfId="0" applyFont="1" applyFill="1" applyBorder="1" applyAlignment="1">
      <alignment horizontal="center" wrapText="1"/>
    </xf>
    <xf numFmtId="0" fontId="7" fillId="0" borderId="2" xfId="0" applyFont="1" applyFill="1" applyBorder="1" applyAlignment="1">
      <alignment horizontal="left"/>
    </xf>
    <xf numFmtId="0" fontId="7" fillId="0" borderId="25" xfId="0" applyFont="1" applyFill="1" applyBorder="1" applyAlignment="1">
      <alignment horizontal="left"/>
    </xf>
    <xf numFmtId="0" fontId="7" fillId="0" borderId="26" xfId="0" applyFont="1" applyFill="1" applyBorder="1" applyAlignment="1">
      <alignment horizontal="left"/>
    </xf>
    <xf numFmtId="0" fontId="20" fillId="5" borderId="0" xfId="0" applyFont="1" applyFill="1" applyBorder="1" applyAlignment="1">
      <alignment horizontal="center" wrapText="1"/>
    </xf>
    <xf numFmtId="0" fontId="20" fillId="5" borderId="17" xfId="0" applyFont="1" applyFill="1" applyBorder="1" applyAlignment="1">
      <alignment horizontal="center" wrapText="1"/>
    </xf>
    <xf numFmtId="0" fontId="27" fillId="5" borderId="2" xfId="0" applyFont="1" applyFill="1" applyBorder="1" applyAlignment="1">
      <alignment horizontal="center" wrapText="1"/>
    </xf>
    <xf numFmtId="0" fontId="27" fillId="5" borderId="26" xfId="0" applyFont="1" applyFill="1" applyBorder="1" applyAlignment="1">
      <alignment horizontal="center" wrapText="1"/>
    </xf>
    <xf numFmtId="0" fontId="24" fillId="5" borderId="0" xfId="0" applyFont="1" applyFill="1" applyBorder="1" applyAlignment="1">
      <alignment horizontal="right"/>
    </xf>
    <xf numFmtId="0" fontId="24" fillId="5" borderId="5" xfId="0" applyFont="1" applyFill="1" applyBorder="1" applyAlignment="1">
      <alignment horizontal="right"/>
    </xf>
    <xf numFmtId="0" fontId="27" fillId="5" borderId="25" xfId="0" applyFont="1" applyFill="1" applyBorder="1" applyAlignment="1">
      <alignment horizontal="center" wrapText="1"/>
    </xf>
    <xf numFmtId="0" fontId="38" fillId="5" borderId="20" xfId="0" applyFont="1" applyFill="1" applyBorder="1" applyAlignment="1">
      <alignment horizontal="left"/>
    </xf>
    <xf numFmtId="0" fontId="38" fillId="5" borderId="15" xfId="0" applyFont="1" applyFill="1" applyBorder="1" applyAlignment="1">
      <alignment horizontal="left"/>
    </xf>
    <xf numFmtId="0" fontId="27" fillId="5" borderId="4" xfId="0" applyFont="1" applyFill="1" applyBorder="1" applyAlignment="1">
      <alignment horizontal="center" wrapText="1"/>
    </xf>
    <xf numFmtId="0" fontId="27" fillId="5" borderId="0" xfId="24" applyFont="1" applyFill="1" applyBorder="1" applyAlignment="1">
      <alignment horizontal="center" wrapText="1"/>
    </xf>
    <xf numFmtId="0" fontId="27" fillId="5" borderId="17" xfId="24" applyFont="1" applyFill="1" applyBorder="1" applyAlignment="1">
      <alignment horizontal="center" wrapText="1"/>
    </xf>
    <xf numFmtId="0" fontId="27" fillId="5" borderId="0" xfId="0" applyFont="1" applyFill="1" applyBorder="1" applyAlignment="1">
      <alignment horizontal="center" wrapText="1"/>
    </xf>
    <xf numFmtId="0" fontId="27" fillId="5" borderId="17" xfId="0" applyFont="1" applyFill="1" applyBorder="1" applyAlignment="1">
      <alignment horizontal="center" wrapText="1"/>
    </xf>
    <xf numFmtId="0" fontId="36" fillId="5" borderId="23" xfId="24" applyFont="1" applyFill="1" applyBorder="1" applyAlignment="1">
      <alignment horizontal="left" wrapText="1"/>
    </xf>
    <xf numFmtId="0" fontId="36" fillId="5" borderId="25" xfId="24" applyFont="1" applyFill="1" applyBorder="1" applyAlignment="1">
      <alignment horizontal="left" wrapText="1"/>
    </xf>
    <xf numFmtId="0" fontId="36" fillId="5" borderId="26" xfId="24" applyFont="1" applyFill="1" applyBorder="1" applyAlignment="1">
      <alignment horizontal="left" wrapText="1"/>
    </xf>
    <xf numFmtId="0" fontId="27" fillId="5" borderId="4" xfId="24" applyFont="1" applyFill="1" applyBorder="1" applyAlignment="1">
      <alignment horizontal="center" wrapText="1"/>
    </xf>
    <xf numFmtId="0" fontId="12" fillId="5" borderId="2" xfId="24" applyFont="1" applyFill="1" applyBorder="1" applyAlignment="1">
      <alignment horizontal="center"/>
    </xf>
    <xf numFmtId="0" fontId="12" fillId="5" borderId="25" xfId="24" applyFont="1" applyFill="1" applyBorder="1" applyAlignment="1">
      <alignment horizontal="center"/>
    </xf>
    <xf numFmtId="0" fontId="12" fillId="5" borderId="26" xfId="24" applyFont="1" applyFill="1" applyBorder="1" applyAlignment="1">
      <alignment horizontal="center"/>
    </xf>
    <xf numFmtId="0" fontId="36" fillId="5" borderId="23" xfId="0" applyFont="1" applyFill="1" applyBorder="1" applyAlignment="1">
      <alignment horizontal="left" wrapText="1"/>
    </xf>
    <xf numFmtId="0" fontId="36" fillId="5" borderId="25" xfId="0" applyFont="1" applyFill="1" applyBorder="1" applyAlignment="1">
      <alignment horizontal="left" wrapText="1"/>
    </xf>
    <xf numFmtId="0" fontId="36" fillId="5" borderId="26" xfId="0" applyFont="1" applyFill="1" applyBorder="1" applyAlignment="1">
      <alignment horizontal="left" wrapText="1"/>
    </xf>
    <xf numFmtId="0" fontId="36" fillId="5" borderId="22" xfId="0" applyFont="1" applyFill="1" applyBorder="1" applyAlignment="1">
      <alignment horizontal="left" wrapText="1"/>
    </xf>
    <xf numFmtId="0" fontId="36" fillId="5" borderId="6" xfId="0" applyFont="1" applyFill="1" applyBorder="1" applyAlignment="1">
      <alignment horizontal="left" wrapText="1"/>
    </xf>
    <xf numFmtId="0" fontId="36" fillId="5" borderId="7" xfId="0" applyFont="1" applyFill="1" applyBorder="1" applyAlignment="1">
      <alignment horizontal="left" wrapText="1"/>
    </xf>
    <xf numFmtId="0" fontId="27" fillId="5" borderId="25" xfId="0" applyFont="1" applyFill="1" applyBorder="1" applyAlignment="1">
      <alignment horizontal="left" wrapText="1"/>
    </xf>
    <xf numFmtId="0" fontId="27" fillId="5" borderId="26" xfId="0" applyFont="1" applyFill="1" applyBorder="1" applyAlignment="1">
      <alignment horizontal="left" wrapText="1"/>
    </xf>
    <xf numFmtId="0" fontId="37" fillId="0" borderId="2"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26" xfId="0" applyFont="1" applyFill="1" applyBorder="1" applyAlignment="1">
      <alignment horizontal="left" vertical="center" wrapText="1"/>
    </xf>
    <xf numFmtId="0" fontId="12" fillId="5" borderId="2" xfId="0" applyFont="1" applyFill="1" applyBorder="1" applyAlignment="1">
      <alignment horizontal="center"/>
    </xf>
    <xf numFmtId="0" fontId="12" fillId="5" borderId="25" xfId="0" applyFont="1" applyFill="1" applyBorder="1" applyAlignment="1">
      <alignment horizontal="center"/>
    </xf>
    <xf numFmtId="0" fontId="12" fillId="5" borderId="26" xfId="0" applyFont="1" applyFill="1" applyBorder="1" applyAlignment="1">
      <alignment horizontal="center"/>
    </xf>
    <xf numFmtId="1" fontId="22" fillId="0" borderId="2" xfId="24" applyNumberFormat="1" applyFont="1" applyFill="1" applyBorder="1" applyAlignment="1" applyProtection="1">
      <alignment horizontal="center"/>
    </xf>
    <xf numFmtId="1" fontId="22" fillId="0" borderId="25" xfId="24" applyNumberFormat="1" applyFont="1" applyFill="1" applyBorder="1" applyAlignment="1" applyProtection="1">
      <alignment horizontal="center"/>
    </xf>
    <xf numFmtId="1" fontId="22" fillId="0" borderId="26" xfId="24" applyNumberFormat="1" applyFont="1" applyFill="1" applyBorder="1" applyAlignment="1" applyProtection="1">
      <alignment horizontal="center"/>
    </xf>
    <xf numFmtId="0" fontId="41" fillId="5" borderId="54" xfId="24" applyFont="1" applyFill="1" applyBorder="1" applyAlignment="1" applyProtection="1">
      <alignment horizontal="left"/>
    </xf>
    <xf numFmtId="0" fontId="42" fillId="5" borderId="9" xfId="24" applyFont="1" applyFill="1" applyBorder="1" applyAlignment="1" applyProtection="1">
      <alignment horizontal="right"/>
    </xf>
    <xf numFmtId="0" fontId="42" fillId="5" borderId="6" xfId="24" applyFont="1" applyFill="1" applyBorder="1" applyAlignment="1" applyProtection="1">
      <alignment horizontal="right"/>
    </xf>
    <xf numFmtId="0" fontId="42" fillId="5" borderId="7" xfId="24" applyFont="1" applyFill="1" applyBorder="1" applyAlignment="1" applyProtection="1">
      <alignment horizontal="right"/>
    </xf>
    <xf numFmtId="0" fontId="41" fillId="5" borderId="4" xfId="24" applyFont="1" applyFill="1" applyBorder="1" applyAlignment="1" applyProtection="1">
      <alignment horizontal="left"/>
    </xf>
    <xf numFmtId="0" fontId="41" fillId="5" borderId="2" xfId="24" applyFont="1" applyFill="1" applyBorder="1" applyAlignment="1" applyProtection="1">
      <alignment horizontal="left"/>
    </xf>
    <xf numFmtId="0" fontId="35" fillId="5" borderId="2" xfId="24" applyFont="1" applyFill="1" applyBorder="1" applyAlignment="1" applyProtection="1">
      <alignment horizontal="left"/>
    </xf>
    <xf numFmtId="0" fontId="35" fillId="5" borderId="25" xfId="24" applyFont="1" applyFill="1" applyBorder="1" applyAlignment="1" applyProtection="1">
      <alignment horizontal="left"/>
    </xf>
    <xf numFmtId="0" fontId="35" fillId="5" borderId="26" xfId="24" applyFont="1" applyFill="1" applyBorder="1" applyAlignment="1" applyProtection="1">
      <alignment horizontal="left"/>
    </xf>
    <xf numFmtId="0" fontId="31" fillId="5" borderId="2" xfId="24" applyFont="1" applyFill="1" applyBorder="1" applyAlignment="1">
      <alignment horizontal="left"/>
    </xf>
    <xf numFmtId="0" fontId="31" fillId="5" borderId="25" xfId="24" applyFont="1" applyFill="1" applyBorder="1" applyAlignment="1">
      <alignment horizontal="left"/>
    </xf>
    <xf numFmtId="0" fontId="31" fillId="5" borderId="26" xfId="24" applyFont="1" applyFill="1" applyBorder="1" applyAlignment="1">
      <alignment horizontal="left"/>
    </xf>
    <xf numFmtId="14" fontId="22" fillId="5" borderId="2" xfId="24" applyNumberFormat="1" applyFont="1" applyFill="1" applyBorder="1" applyAlignment="1" applyProtection="1">
      <alignment horizontal="center"/>
    </xf>
    <xf numFmtId="14" fontId="22" fillId="5" borderId="25" xfId="24" applyNumberFormat="1" applyFont="1" applyFill="1" applyBorder="1" applyAlignment="1" applyProtection="1">
      <alignment horizontal="center"/>
    </xf>
    <xf numFmtId="14" fontId="22" fillId="5" borderId="26" xfId="24" applyNumberFormat="1" applyFont="1" applyFill="1" applyBorder="1" applyAlignment="1" applyProtection="1">
      <alignment horizontal="center"/>
    </xf>
    <xf numFmtId="0" fontId="42" fillId="5" borderId="23" xfId="24" applyFont="1" applyFill="1" applyBorder="1" applyAlignment="1" applyProtection="1">
      <alignment horizontal="left" vertical="center"/>
    </xf>
    <xf numFmtId="0" fontId="42" fillId="5" borderId="25" xfId="24" applyFont="1" applyFill="1" applyBorder="1" applyAlignment="1" applyProtection="1">
      <alignment horizontal="left" vertical="center"/>
    </xf>
    <xf numFmtId="0" fontId="42" fillId="5" borderId="26" xfId="24" applyFont="1" applyFill="1" applyBorder="1" applyAlignment="1" applyProtection="1">
      <alignment horizontal="left" vertical="center"/>
    </xf>
    <xf numFmtId="37" fontId="53" fillId="5" borderId="20" xfId="24" applyNumberFormat="1" applyFont="1" applyFill="1" applyBorder="1" applyAlignment="1" applyProtection="1">
      <alignment horizontal="center"/>
    </xf>
    <xf numFmtId="37" fontId="53" fillId="5" borderId="0" xfId="24" applyNumberFormat="1" applyFont="1" applyFill="1" applyBorder="1" applyAlignment="1" applyProtection="1">
      <alignment horizontal="center"/>
    </xf>
    <xf numFmtId="0" fontId="53" fillId="5" borderId="0" xfId="24" applyNumberFormat="1" applyFont="1" applyFill="1" applyBorder="1" applyAlignment="1" applyProtection="1">
      <alignment horizontal="center"/>
    </xf>
    <xf numFmtId="37" fontId="50" fillId="5" borderId="0" xfId="24" applyNumberFormat="1" applyFont="1" applyFill="1" applyBorder="1" applyAlignment="1" applyProtection="1">
      <alignment horizontal="center"/>
    </xf>
    <xf numFmtId="172" fontId="46" fillId="5" borderId="0" xfId="24" applyNumberFormat="1" applyFont="1" applyFill="1" applyBorder="1" applyAlignment="1" applyProtection="1">
      <alignment horizontal="left"/>
    </xf>
    <xf numFmtId="10" fontId="39" fillId="5" borderId="0" xfId="27" quotePrefix="1" applyNumberFormat="1" applyFont="1" applyFill="1" applyBorder="1" applyAlignment="1" applyProtection="1">
      <alignment horizontal="left" wrapText="1"/>
    </xf>
    <xf numFmtId="10" fontId="39" fillId="5" borderId="0" xfId="27" applyNumberFormat="1" applyFont="1" applyFill="1" applyBorder="1" applyAlignment="1" applyProtection="1">
      <alignment horizontal="left" wrapText="1"/>
    </xf>
    <xf numFmtId="0" fontId="46" fillId="5" borderId="2" xfId="24" applyFont="1" applyFill="1" applyBorder="1" applyAlignment="1" applyProtection="1">
      <alignment horizontal="left"/>
    </xf>
    <xf numFmtId="0" fontId="46" fillId="5" borderId="25" xfId="24" applyFont="1" applyFill="1" applyBorder="1" applyAlignment="1" applyProtection="1">
      <alignment horizontal="left"/>
    </xf>
    <xf numFmtId="0" fontId="46" fillId="5" borderId="26" xfId="24" applyFont="1" applyFill="1" applyBorder="1" applyAlignment="1" applyProtection="1">
      <alignment horizontal="left"/>
    </xf>
    <xf numFmtId="0" fontId="33" fillId="5" borderId="0" xfId="24" applyFont="1" applyFill="1" applyBorder="1" applyAlignment="1" applyProtection="1">
      <alignment horizontal="left" wrapText="1"/>
    </xf>
    <xf numFmtId="0" fontId="53" fillId="5" borderId="4" xfId="24" applyFont="1" applyFill="1" applyBorder="1" applyAlignment="1" applyProtection="1">
      <alignment horizontal="left"/>
    </xf>
    <xf numFmtId="0" fontId="46" fillId="5" borderId="0" xfId="24" applyFont="1" applyFill="1" applyBorder="1" applyAlignment="1" applyProtection="1">
      <alignment horizontal="left"/>
    </xf>
    <xf numFmtId="10" fontId="46" fillId="5" borderId="0" xfId="27" applyNumberFormat="1" applyFont="1" applyFill="1" applyBorder="1" applyAlignment="1" applyProtection="1">
      <alignment horizontal="left"/>
    </xf>
    <xf numFmtId="0" fontId="46" fillId="5" borderId="4" xfId="24" applyFont="1" applyFill="1" applyBorder="1" applyAlignment="1" applyProtection="1">
      <alignment horizontal="left"/>
    </xf>
    <xf numFmtId="0" fontId="53" fillId="5" borderId="2" xfId="24" applyFont="1" applyFill="1" applyBorder="1" applyAlignment="1" applyProtection="1">
      <alignment horizontal="right"/>
    </xf>
    <xf numFmtId="0" fontId="53" fillId="5" borderId="25" xfId="24" applyFont="1" applyFill="1" applyBorder="1" applyAlignment="1" applyProtection="1">
      <alignment horizontal="right"/>
    </xf>
    <xf numFmtId="0" fontId="53" fillId="5" borderId="26" xfId="24" applyFont="1" applyFill="1" applyBorder="1" applyAlignment="1" applyProtection="1">
      <alignment horizontal="right"/>
    </xf>
    <xf numFmtId="0" fontId="53" fillId="5" borderId="9" xfId="24" applyFont="1" applyFill="1" applyBorder="1" applyAlignment="1" applyProtection="1">
      <alignment horizontal="right"/>
    </xf>
    <xf numFmtId="0" fontId="53" fillId="5" borderId="6" xfId="24" applyFont="1" applyFill="1" applyBorder="1" applyAlignment="1" applyProtection="1">
      <alignment horizontal="right"/>
    </xf>
    <xf numFmtId="0" fontId="53" fillId="5" borderId="7" xfId="24" applyFont="1" applyFill="1" applyBorder="1" applyAlignment="1" applyProtection="1">
      <alignment horizontal="right"/>
    </xf>
    <xf numFmtId="0" fontId="46" fillId="5" borderId="54" xfId="24" applyFont="1" applyFill="1" applyBorder="1" applyAlignment="1" applyProtection="1">
      <alignment horizontal="left"/>
    </xf>
    <xf numFmtId="0" fontId="56" fillId="5" borderId="2" xfId="24" applyFont="1" applyFill="1" applyBorder="1" applyAlignment="1">
      <alignment horizontal="left"/>
    </xf>
    <xf numFmtId="0" fontId="56" fillId="5" borderId="25" xfId="24" applyFont="1" applyFill="1" applyBorder="1" applyAlignment="1">
      <alignment horizontal="left"/>
    </xf>
    <xf numFmtId="0" fontId="56" fillId="5" borderId="26" xfId="24" applyFont="1" applyFill="1" applyBorder="1" applyAlignment="1">
      <alignment horizontal="left"/>
    </xf>
    <xf numFmtId="14" fontId="46" fillId="5" borderId="2" xfId="24" applyNumberFormat="1" applyFont="1" applyFill="1" applyBorder="1" applyAlignment="1" applyProtection="1">
      <alignment horizontal="center"/>
    </xf>
    <xf numFmtId="0" fontId="46" fillId="5" borderId="25" xfId="24" applyFont="1" applyFill="1" applyBorder="1" applyAlignment="1" applyProtection="1">
      <alignment horizontal="center"/>
    </xf>
    <xf numFmtId="0" fontId="46" fillId="5" borderId="26" xfId="24" applyFont="1" applyFill="1" applyBorder="1" applyAlignment="1" applyProtection="1">
      <alignment horizontal="center"/>
    </xf>
    <xf numFmtId="0" fontId="7" fillId="5" borderId="8" xfId="24" applyFont="1" applyFill="1" applyBorder="1" applyAlignment="1">
      <alignment horizontal="center" vertical="center" wrapText="1"/>
    </xf>
    <xf numFmtId="0" fontId="7" fillId="5" borderId="10" xfId="24" applyFont="1" applyFill="1" applyBorder="1" applyAlignment="1">
      <alignment horizontal="center" vertical="center" wrapText="1"/>
    </xf>
    <xf numFmtId="0" fontId="3" fillId="5" borderId="0" xfId="24" applyFont="1" applyFill="1" applyBorder="1" applyAlignment="1">
      <alignment horizontal="right"/>
    </xf>
    <xf numFmtId="0" fontId="3" fillId="5" borderId="4" xfId="24" applyFont="1" applyFill="1" applyBorder="1" applyAlignment="1">
      <alignment horizontal="left"/>
    </xf>
    <xf numFmtId="0" fontId="3" fillId="5" borderId="23" xfId="24" applyFont="1" applyFill="1" applyBorder="1" applyAlignment="1">
      <alignment horizontal="left"/>
    </xf>
    <xf numFmtId="0" fontId="3" fillId="5" borderId="25" xfId="24" applyFont="1" applyFill="1" applyBorder="1" applyAlignment="1">
      <alignment horizontal="left"/>
    </xf>
    <xf numFmtId="0" fontId="3" fillId="5" borderId="26" xfId="24" applyFont="1" applyFill="1" applyBorder="1" applyAlignment="1">
      <alignment horizontal="left"/>
    </xf>
    <xf numFmtId="0" fontId="27" fillId="7" borderId="4" xfId="0" applyFont="1" applyFill="1" applyBorder="1" applyAlignment="1">
      <alignment horizontal="left"/>
    </xf>
    <xf numFmtId="0" fontId="3" fillId="5" borderId="37" xfId="24" applyFont="1" applyFill="1" applyBorder="1" applyAlignment="1">
      <alignment horizontal="left"/>
    </xf>
    <xf numFmtId="0" fontId="3" fillId="5" borderId="0" xfId="24" applyFont="1" applyFill="1" applyBorder="1" applyAlignment="1" applyProtection="1">
      <alignment horizontal="right"/>
    </xf>
    <xf numFmtId="0" fontId="27" fillId="5" borderId="2" xfId="24" applyFont="1" applyFill="1" applyBorder="1" applyAlignment="1" applyProtection="1">
      <alignment horizontal="right"/>
    </xf>
    <xf numFmtId="0" fontId="27" fillId="5" borderId="25" xfId="24" applyFont="1" applyFill="1" applyBorder="1" applyAlignment="1" applyProtection="1">
      <alignment horizontal="right"/>
    </xf>
    <xf numFmtId="0" fontId="27" fillId="5" borderId="26" xfId="24" applyFont="1" applyFill="1" applyBorder="1" applyAlignment="1" applyProtection="1">
      <alignment horizontal="right"/>
    </xf>
    <xf numFmtId="0" fontId="3" fillId="7" borderId="23" xfId="0" applyFont="1" applyFill="1" applyBorder="1" applyAlignment="1" applyProtection="1">
      <alignment horizontal="left"/>
    </xf>
    <xf numFmtId="0" fontId="3" fillId="7" borderId="26" xfId="0" applyFont="1" applyFill="1" applyBorder="1" applyAlignment="1" applyProtection="1">
      <alignment horizontal="left"/>
    </xf>
    <xf numFmtId="0" fontId="3" fillId="5" borderId="25" xfId="24" applyFont="1" applyFill="1" applyBorder="1" applyAlignment="1" applyProtection="1">
      <alignment horizontal="left"/>
    </xf>
    <xf numFmtId="0" fontId="3" fillId="5" borderId="37" xfId="24" applyFont="1" applyFill="1" applyBorder="1" applyAlignment="1" applyProtection="1">
      <alignment horizontal="left"/>
    </xf>
    <xf numFmtId="0" fontId="7" fillId="5" borderId="19" xfId="24" applyFill="1" applyBorder="1" applyAlignment="1" applyProtection="1">
      <alignment horizontal="center" vertical="center" wrapText="1"/>
    </xf>
    <xf numFmtId="0" fontId="7" fillId="5" borderId="24" xfId="24" applyFill="1" applyBorder="1" applyAlignment="1" applyProtection="1">
      <alignment horizontal="center" vertical="center" wrapText="1"/>
    </xf>
    <xf numFmtId="0" fontId="7" fillId="5" borderId="8" xfId="24" applyFill="1" applyBorder="1" applyAlignment="1" applyProtection="1">
      <alignment horizontal="center" vertical="center" wrapText="1"/>
    </xf>
    <xf numFmtId="0" fontId="7" fillId="5" borderId="10" xfId="24" applyFill="1" applyBorder="1" applyAlignment="1" applyProtection="1">
      <alignment horizontal="center" vertical="center" wrapText="1"/>
    </xf>
    <xf numFmtId="0" fontId="7" fillId="5" borderId="11" xfId="24" applyFont="1" applyFill="1" applyBorder="1" applyAlignment="1" applyProtection="1">
      <alignment horizontal="center" vertical="center" wrapText="1"/>
    </xf>
    <xf numFmtId="0" fontId="7" fillId="5" borderId="7" xfId="24" applyFill="1" applyBorder="1" applyAlignment="1" applyProtection="1">
      <alignment horizontal="center" vertical="center" wrapText="1"/>
    </xf>
    <xf numFmtId="0" fontId="7" fillId="5" borderId="8" xfId="24" applyFont="1" applyFill="1" applyBorder="1" applyAlignment="1" applyProtection="1">
      <alignment horizontal="center" vertical="center" wrapText="1"/>
    </xf>
    <xf numFmtId="0" fontId="7" fillId="5" borderId="4" xfId="24" applyFill="1" applyBorder="1" applyAlignment="1" applyProtection="1">
      <alignment horizontal="center" vertical="center" wrapText="1"/>
    </xf>
    <xf numFmtId="43" fontId="27" fillId="0" borderId="4" xfId="24" applyNumberFormat="1" applyFont="1" applyFill="1" applyBorder="1" applyAlignment="1" applyProtection="1">
      <alignment horizontal="right"/>
    </xf>
    <xf numFmtId="0" fontId="28" fillId="0" borderId="4" xfId="0" applyFont="1" applyFill="1" applyBorder="1" applyAlignment="1" applyProtection="1">
      <alignment horizontal="right"/>
    </xf>
    <xf numFmtId="0" fontId="3" fillId="0" borderId="14" xfId="0" quotePrefix="1" applyFont="1" applyBorder="1" applyAlignment="1" applyProtection="1">
      <alignment horizontal="center" vertical="top" wrapText="1"/>
    </xf>
    <xf numFmtId="0" fontId="3" fillId="0" borderId="20" xfId="0" quotePrefix="1" applyFont="1" applyBorder="1" applyAlignment="1" applyProtection="1">
      <alignment horizontal="center" vertical="top" wrapText="1"/>
    </xf>
    <xf numFmtId="0" fontId="3" fillId="0" borderId="15" xfId="0" quotePrefix="1" applyFont="1" applyBorder="1" applyAlignment="1" applyProtection="1">
      <alignment horizontal="center" vertical="top" wrapText="1"/>
    </xf>
    <xf numFmtId="0" fontId="3" fillId="0" borderId="16" xfId="0" quotePrefix="1" applyFont="1" applyBorder="1" applyAlignment="1" applyProtection="1">
      <alignment horizontal="center" vertical="top" wrapText="1"/>
    </xf>
    <xf numFmtId="0" fontId="3" fillId="0" borderId="0" xfId="0" quotePrefix="1" applyFont="1" applyBorder="1" applyAlignment="1" applyProtection="1">
      <alignment horizontal="center" vertical="top" wrapText="1"/>
    </xf>
    <xf numFmtId="0" fontId="3" fillId="0" borderId="17" xfId="0" quotePrefix="1" applyFont="1" applyBorder="1" applyAlignment="1" applyProtection="1">
      <alignment horizontal="center" vertical="top" wrapText="1"/>
    </xf>
    <xf numFmtId="0" fontId="3" fillId="0" borderId="12" xfId="0" quotePrefix="1" applyFont="1" applyBorder="1" applyAlignment="1" applyProtection="1">
      <alignment horizontal="center" vertical="top" wrapText="1"/>
    </xf>
    <xf numFmtId="0" fontId="3" fillId="0" borderId="3" xfId="0" quotePrefix="1" applyFont="1" applyBorder="1" applyAlignment="1" applyProtection="1">
      <alignment horizontal="center" vertical="top" wrapText="1"/>
    </xf>
    <xf numFmtId="0" fontId="3" fillId="0" borderId="13" xfId="0" quotePrefix="1" applyFont="1" applyBorder="1" applyAlignment="1" applyProtection="1">
      <alignment horizontal="center" vertical="top" wrapText="1"/>
    </xf>
    <xf numFmtId="0" fontId="27" fillId="5" borderId="9" xfId="24" applyFont="1" applyFill="1" applyBorder="1" applyAlignment="1" applyProtection="1">
      <alignment horizontal="right"/>
    </xf>
    <xf numFmtId="0" fontId="27" fillId="5" borderId="7" xfId="24" applyFont="1" applyFill="1" applyBorder="1" applyAlignment="1" applyProtection="1">
      <alignment horizontal="right"/>
    </xf>
    <xf numFmtId="0" fontId="3" fillId="5" borderId="2" xfId="24" applyFont="1" applyFill="1" applyBorder="1" applyAlignment="1" applyProtection="1">
      <alignment horizontal="right"/>
    </xf>
    <xf numFmtId="0" fontId="3" fillId="5" borderId="26" xfId="24" applyFont="1" applyFill="1" applyBorder="1" applyAlignment="1" applyProtection="1">
      <alignment horizontal="right"/>
    </xf>
    <xf numFmtId="0" fontId="16" fillId="5" borderId="0" xfId="24" quotePrefix="1" applyFont="1" applyFill="1" applyBorder="1" applyAlignment="1" applyProtection="1">
      <alignment horizontal="left"/>
    </xf>
    <xf numFmtId="0" fontId="63" fillId="5" borderId="23" xfId="0" applyFont="1" applyFill="1" applyBorder="1" applyAlignment="1" applyProtection="1">
      <alignment horizontal="left"/>
    </xf>
    <xf numFmtId="0" fontId="3" fillId="5" borderId="26" xfId="0" applyFont="1" applyFill="1" applyBorder="1" applyAlignment="1" applyProtection="1">
      <alignment horizontal="left"/>
    </xf>
    <xf numFmtId="0" fontId="20" fillId="5" borderId="8" xfId="24" applyFont="1" applyFill="1" applyBorder="1" applyAlignment="1" applyProtection="1">
      <alignment horizontal="center" vertical="center" wrapText="1"/>
    </xf>
    <xf numFmtId="0" fontId="20" fillId="5" borderId="4" xfId="24" applyFont="1" applyFill="1" applyBorder="1" applyAlignment="1" applyProtection="1">
      <alignment horizontal="left"/>
    </xf>
    <xf numFmtId="0" fontId="20" fillId="5" borderId="23" xfId="24" applyFont="1" applyFill="1" applyBorder="1" applyAlignment="1">
      <alignment horizontal="left"/>
    </xf>
    <xf numFmtId="0" fontId="20" fillId="5" borderId="25" xfId="24" applyFont="1" applyFill="1" applyBorder="1" applyAlignment="1">
      <alignment horizontal="left"/>
    </xf>
    <xf numFmtId="0" fontId="20" fillId="5" borderId="37" xfId="24" applyFont="1" applyFill="1" applyBorder="1" applyAlignment="1">
      <alignment horizontal="left"/>
    </xf>
    <xf numFmtId="0" fontId="20" fillId="5" borderId="2" xfId="0" applyFont="1" applyFill="1" applyBorder="1" applyAlignment="1">
      <alignment horizontal="right"/>
    </xf>
    <xf numFmtId="0" fontId="20" fillId="5" borderId="25" xfId="0" applyFont="1" applyFill="1" applyBorder="1" applyAlignment="1">
      <alignment horizontal="right"/>
    </xf>
    <xf numFmtId="0" fontId="20" fillId="5" borderId="26" xfId="0" applyFont="1" applyFill="1" applyBorder="1" applyAlignment="1">
      <alignment horizontal="right"/>
    </xf>
    <xf numFmtId="0" fontId="34" fillId="5" borderId="23" xfId="0" applyFont="1" applyFill="1" applyBorder="1" applyAlignment="1">
      <alignment horizontal="left"/>
    </xf>
    <xf numFmtId="0" fontId="34" fillId="5" borderId="26" xfId="0" applyFont="1" applyFill="1" applyBorder="1" applyAlignment="1">
      <alignment horizontal="left"/>
    </xf>
    <xf numFmtId="0" fontId="3" fillId="5" borderId="16" xfId="24" applyFont="1" applyFill="1" applyBorder="1" applyAlignment="1">
      <alignment horizontal="center"/>
    </xf>
    <xf numFmtId="0" fontId="3" fillId="5" borderId="0" xfId="24" applyFont="1" applyFill="1" applyBorder="1" applyAlignment="1">
      <alignment horizontal="center"/>
    </xf>
    <xf numFmtId="37" fontId="41" fillId="7" borderId="0" xfId="24" applyNumberFormat="1" applyFont="1" applyFill="1" applyBorder="1" applyAlignment="1" applyProtection="1">
      <alignment horizontal="left"/>
      <protection locked="0"/>
    </xf>
    <xf numFmtId="0" fontId="7" fillId="5" borderId="2" xfId="24" applyFont="1" applyFill="1" applyBorder="1" applyAlignment="1">
      <alignment horizontal="left"/>
    </xf>
    <xf numFmtId="0" fontId="7" fillId="5" borderId="25" xfId="24" applyFont="1" applyFill="1" applyBorder="1" applyAlignment="1">
      <alignment horizontal="left"/>
    </xf>
    <xf numFmtId="0" fontId="7" fillId="5" borderId="26" xfId="24" applyFont="1" applyFill="1" applyBorder="1" applyAlignment="1">
      <alignment horizontal="left"/>
    </xf>
  </cellXfs>
  <cellStyles count="30">
    <cellStyle name="A-Department" xfId="1" xr:uid="{00000000-0005-0000-0000-000000000000}"/>
    <cellStyle name="catagories" xfId="2" xr:uid="{00000000-0005-0000-0000-000001000000}"/>
    <cellStyle name="Comma 2" xfId="3" xr:uid="{00000000-0005-0000-0000-000002000000}"/>
    <cellStyle name="Comma Acct" xfId="4" xr:uid="{00000000-0005-0000-0000-000003000000}"/>
    <cellStyle name="COSTREPORT" xfId="5" xr:uid="{00000000-0005-0000-0000-000004000000}"/>
    <cellStyle name="cr" xfId="6" xr:uid="{00000000-0005-0000-0000-000005000000}"/>
    <cellStyle name="Currency" xfId="7" builtinId="4"/>
    <cellStyle name="Currency 2" xfId="8" xr:uid="{00000000-0005-0000-0000-000007000000}"/>
    <cellStyle name="Currency 2 2" xfId="9" xr:uid="{00000000-0005-0000-0000-000008000000}"/>
    <cellStyle name="Currency 3" xfId="10" xr:uid="{00000000-0005-0000-0000-000009000000}"/>
    <cellStyle name="dept" xfId="11" xr:uid="{00000000-0005-0000-0000-00000A000000}"/>
    <cellStyle name="Grey" xfId="12" xr:uid="{00000000-0005-0000-0000-00000B000000}"/>
    <cellStyle name="Hyperlink" xfId="13" builtinId="8"/>
    <cellStyle name="Input [yellow]" xfId="14" xr:uid="{00000000-0005-0000-0000-00000D000000}"/>
    <cellStyle name="no dec" xfId="15" xr:uid="{00000000-0005-0000-0000-00000E000000}"/>
    <cellStyle name="Normal" xfId="0" builtinId="0"/>
    <cellStyle name="Normal - Style1" xfId="16" xr:uid="{00000000-0005-0000-0000-000010000000}"/>
    <cellStyle name="Normal - Style2" xfId="17" xr:uid="{00000000-0005-0000-0000-000011000000}"/>
    <cellStyle name="Normal - Style3" xfId="18" xr:uid="{00000000-0005-0000-0000-000012000000}"/>
    <cellStyle name="Normal - Style4" xfId="19" xr:uid="{00000000-0005-0000-0000-000013000000}"/>
    <cellStyle name="Normal - Style5" xfId="20" xr:uid="{00000000-0005-0000-0000-000014000000}"/>
    <cellStyle name="Normal - Style6" xfId="21" xr:uid="{00000000-0005-0000-0000-000015000000}"/>
    <cellStyle name="Normal - Style7" xfId="22" xr:uid="{00000000-0005-0000-0000-000016000000}"/>
    <cellStyle name="Normal - Style8" xfId="23" xr:uid="{00000000-0005-0000-0000-000017000000}"/>
    <cellStyle name="Normal 2" xfId="24" xr:uid="{00000000-0005-0000-0000-000018000000}"/>
    <cellStyle name="Normal 3" xfId="25" xr:uid="{00000000-0005-0000-0000-000019000000}"/>
    <cellStyle name="Normal_SFY 2007 SHARS Cost Report Cover Letter" xfId="26" xr:uid="{00000000-0005-0000-0000-00001A000000}"/>
    <cellStyle name="Percent" xfId="27" builtinId="5"/>
    <cellStyle name="Percent [2]" xfId="28" xr:uid="{00000000-0005-0000-0000-00001C000000}"/>
    <cellStyle name="Percent 2" xfId="29" xr:uid="{00000000-0005-0000-0000-00001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My%20Documents\Budgets\FY%202001%20Performance\cye%20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choff\My%20Documents\Downloads\Estimate%20EMS%20Cost%20Report(MedS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Dec"/>
      <sheetName val="Nov"/>
      <sheetName val="Oct"/>
      <sheetName val="adjustment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1  Gen - Stats"/>
      <sheetName val="2 Direct Medical"/>
      <sheetName val="3 Cost Report Certification"/>
      <sheetName val="4 Certification of Funds"/>
      <sheetName val="5 Schedule A"/>
      <sheetName val="6 Worksheet B"/>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82"/>
  <sheetViews>
    <sheetView tabSelected="1" zoomScale="110" zoomScaleNormal="110" workbookViewId="0">
      <selection activeCell="D11" sqref="D11:F11"/>
    </sheetView>
  </sheetViews>
  <sheetFormatPr defaultColWidth="6.85546875" defaultRowHeight="9" x14ac:dyDescent="0.15"/>
  <cols>
    <col min="1" max="1" width="1" style="215" customWidth="1"/>
    <col min="2" max="2" width="2.140625" style="215" customWidth="1"/>
    <col min="3" max="3" width="3.5703125" style="215" customWidth="1"/>
    <col min="4" max="4" width="16.28515625" style="215" customWidth="1"/>
    <col min="5" max="5" width="7.28515625" style="215" customWidth="1"/>
    <col min="6" max="6" width="15.140625" style="215" customWidth="1"/>
    <col min="7" max="7" width="10" style="215" customWidth="1"/>
    <col min="8" max="8" width="14.42578125" style="215" customWidth="1"/>
    <col min="9" max="9" width="2.28515625" style="215" customWidth="1"/>
    <col min="10" max="10" width="12.7109375" style="215" customWidth="1"/>
    <col min="11" max="11" width="2.140625" style="215" customWidth="1"/>
    <col min="12" max="12" width="12.28515625" style="215" customWidth="1"/>
    <col min="13" max="13" width="2" style="215" customWidth="1"/>
    <col min="14" max="14" width="16.7109375" style="215" bestFit="1" customWidth="1"/>
    <col min="15" max="15" width="2.7109375" style="215" customWidth="1"/>
    <col min="16" max="16" width="12.28515625" style="215" customWidth="1"/>
    <col min="17" max="17" width="2.140625" style="215" customWidth="1"/>
    <col min="18" max="16384" width="6.85546875" style="215"/>
  </cols>
  <sheetData>
    <row r="1" spans="2:17" ht="9" customHeight="1" x14ac:dyDescent="0.15">
      <c r="B1" s="211"/>
      <c r="C1" s="212"/>
      <c r="D1" s="212"/>
      <c r="E1" s="212"/>
      <c r="F1" s="212"/>
      <c r="G1" s="212"/>
      <c r="H1" s="212"/>
      <c r="I1" s="212"/>
      <c r="J1" s="212"/>
      <c r="K1" s="212"/>
      <c r="L1" s="212"/>
      <c r="M1" s="212"/>
      <c r="N1" s="213"/>
      <c r="O1" s="214"/>
      <c r="P1" s="214"/>
      <c r="Q1" s="214"/>
    </row>
    <row r="2" spans="2:17" ht="9" customHeight="1" x14ac:dyDescent="0.15">
      <c r="B2" s="216"/>
      <c r="C2" s="217" t="s">
        <v>601</v>
      </c>
      <c r="D2" s="214"/>
      <c r="E2" s="214"/>
      <c r="F2" s="214"/>
      <c r="G2" s="214"/>
      <c r="H2" s="214"/>
      <c r="I2" s="214"/>
      <c r="J2" s="214"/>
      <c r="K2" s="214"/>
      <c r="L2" s="214"/>
      <c r="M2" s="214"/>
      <c r="N2" s="218"/>
      <c r="O2" s="214"/>
      <c r="P2" s="214"/>
      <c r="Q2" s="214"/>
    </row>
    <row r="3" spans="2:17" ht="9" customHeight="1" x14ac:dyDescent="0.15">
      <c r="B3" s="219"/>
      <c r="C3" s="217" t="s">
        <v>214</v>
      </c>
      <c r="D3" s="214"/>
      <c r="E3" s="214"/>
      <c r="F3" s="214"/>
      <c r="G3" s="214"/>
      <c r="H3" s="214"/>
      <c r="I3" s="214"/>
      <c r="J3" s="214"/>
      <c r="K3" s="214"/>
      <c r="L3" s="214"/>
      <c r="M3" s="214"/>
      <c r="N3" s="220"/>
      <c r="O3" s="214"/>
      <c r="P3" s="221"/>
      <c r="Q3" s="214"/>
    </row>
    <row r="4" spans="2:17" ht="9" customHeight="1" thickBot="1" x14ac:dyDescent="0.2">
      <c r="B4" s="219"/>
      <c r="C4" s="222"/>
      <c r="D4" s="214"/>
      <c r="E4" s="214"/>
      <c r="F4" s="214"/>
      <c r="G4" s="214"/>
      <c r="H4" s="214"/>
      <c r="I4" s="214"/>
      <c r="J4" s="214"/>
      <c r="K4" s="214"/>
      <c r="L4" s="214"/>
      <c r="M4" s="214"/>
      <c r="N4" s="220"/>
      <c r="O4" s="214"/>
      <c r="P4" s="214"/>
      <c r="Q4" s="214"/>
    </row>
    <row r="5" spans="2:17" ht="6" customHeight="1" x14ac:dyDescent="0.15">
      <c r="B5" s="223"/>
      <c r="C5" s="224"/>
      <c r="D5" s="224"/>
      <c r="E5" s="224"/>
      <c r="F5" s="224"/>
      <c r="G5" s="224"/>
      <c r="H5" s="224"/>
      <c r="I5" s="224"/>
      <c r="J5" s="224"/>
      <c r="K5" s="224"/>
      <c r="L5" s="224"/>
      <c r="M5" s="224"/>
      <c r="N5" s="225"/>
      <c r="O5" s="214"/>
      <c r="P5" s="214"/>
      <c r="Q5" s="214"/>
    </row>
    <row r="6" spans="2:17" ht="13.5" customHeight="1" x14ac:dyDescent="0.2">
      <c r="B6" s="226" t="s">
        <v>319</v>
      </c>
      <c r="C6" s="227"/>
      <c r="D6" s="228"/>
      <c r="E6" s="228"/>
      <c r="F6" s="228"/>
      <c r="G6" s="228"/>
      <c r="H6" s="228"/>
      <c r="I6" s="228"/>
      <c r="J6" s="228"/>
      <c r="K6" s="228"/>
      <c r="L6" s="228"/>
      <c r="M6" s="228"/>
      <c r="N6" s="229"/>
      <c r="O6" s="214"/>
      <c r="P6" s="214"/>
      <c r="Q6" s="214"/>
    </row>
    <row r="7" spans="2:17" ht="9" customHeight="1" x14ac:dyDescent="0.2">
      <c r="B7" s="1041"/>
      <c r="C7" s="227"/>
      <c r="D7" s="228"/>
      <c r="E7" s="214"/>
      <c r="F7" s="214"/>
      <c r="G7" s="214"/>
      <c r="H7" s="214"/>
      <c r="I7" s="1042"/>
      <c r="J7" s="1042"/>
      <c r="K7" s="1042"/>
      <c r="L7" s="1042"/>
      <c r="M7" s="1042"/>
      <c r="N7" s="220"/>
      <c r="O7" s="214"/>
      <c r="P7" s="214"/>
      <c r="Q7" s="214"/>
    </row>
    <row r="8" spans="2:17" ht="11.25" customHeight="1" x14ac:dyDescent="0.2">
      <c r="B8" s="216"/>
      <c r="C8" s="1166" t="s">
        <v>145</v>
      </c>
      <c r="D8" s="1167"/>
      <c r="E8" s="214"/>
      <c r="F8" s="214"/>
      <c r="G8" s="214"/>
      <c r="H8" s="214"/>
      <c r="I8" s="214"/>
      <c r="J8" s="214"/>
      <c r="K8" s="214"/>
      <c r="L8" s="214"/>
      <c r="M8" s="214"/>
      <c r="N8" s="220"/>
      <c r="O8" s="214"/>
      <c r="P8" s="214"/>
      <c r="Q8" s="214"/>
    </row>
    <row r="9" spans="2:17" ht="9" customHeight="1" x14ac:dyDescent="0.2">
      <c r="B9" s="216"/>
      <c r="C9" s="1029"/>
      <c r="D9" s="1029"/>
      <c r="E9" s="214"/>
      <c r="F9" s="214"/>
      <c r="G9" s="214"/>
      <c r="H9" s="214"/>
      <c r="I9" s="272"/>
      <c r="J9" s="272"/>
      <c r="K9" s="272"/>
      <c r="L9" s="272"/>
      <c r="M9" s="272"/>
      <c r="N9" s="274"/>
      <c r="O9" s="214"/>
      <c r="P9" s="214"/>
      <c r="Q9" s="214"/>
    </row>
    <row r="10" spans="2:17" ht="11.25" x14ac:dyDescent="0.2">
      <c r="B10" s="230" t="s">
        <v>272</v>
      </c>
      <c r="C10" s="1043" t="s">
        <v>262</v>
      </c>
      <c r="D10" s="231"/>
      <c r="E10" s="231"/>
      <c r="F10" s="231"/>
      <c r="G10" s="231"/>
      <c r="H10" s="231"/>
      <c r="I10" s="214"/>
      <c r="N10" s="220"/>
      <c r="O10" s="214"/>
      <c r="P10" s="214"/>
      <c r="Q10" s="214"/>
    </row>
    <row r="11" spans="2:17" ht="11.25" x14ac:dyDescent="0.2">
      <c r="B11" s="219"/>
      <c r="C11" s="222"/>
      <c r="D11" s="1173"/>
      <c r="E11" s="1174"/>
      <c r="F11" s="1175"/>
      <c r="G11" s="232"/>
      <c r="J11" s="1044" t="s">
        <v>264</v>
      </c>
      <c r="K11" s="1170"/>
      <c r="L11" s="1171"/>
      <c r="M11" s="1172"/>
      <c r="N11" s="1045"/>
      <c r="O11" s="214"/>
      <c r="P11" s="214"/>
      <c r="Q11" s="214"/>
    </row>
    <row r="12" spans="2:17" ht="11.25" x14ac:dyDescent="0.2">
      <c r="B12" s="219"/>
      <c r="C12" s="222"/>
      <c r="D12" s="1176"/>
      <c r="E12" s="1177"/>
      <c r="F12" s="1178"/>
      <c r="G12" s="235"/>
      <c r="L12" s="1046"/>
      <c r="N12" s="1045"/>
      <c r="O12" s="214"/>
      <c r="P12" s="214"/>
      <c r="Q12" s="214"/>
    </row>
    <row r="13" spans="2:17" ht="10.15" customHeight="1" x14ac:dyDescent="0.15">
      <c r="B13" s="219"/>
      <c r="C13" s="214"/>
      <c r="D13" s="1179"/>
      <c r="E13" s="1180"/>
      <c r="F13" s="1181"/>
      <c r="G13" s="222"/>
      <c r="I13" s="1187" t="s">
        <v>353</v>
      </c>
      <c r="J13" s="1188"/>
      <c r="L13" s="1183" t="s">
        <v>352</v>
      </c>
      <c r="M13" s="1184"/>
      <c r="N13" s="1045"/>
      <c r="O13" s="214"/>
      <c r="P13" s="214"/>
      <c r="Q13" s="214"/>
    </row>
    <row r="14" spans="2:17" ht="13.5" customHeight="1" x14ac:dyDescent="0.15">
      <c r="B14" s="219"/>
      <c r="G14" s="222"/>
      <c r="I14" s="1189"/>
      <c r="J14" s="1190"/>
      <c r="L14" s="1185"/>
      <c r="M14" s="1186"/>
      <c r="N14" s="1045"/>
      <c r="O14" s="214"/>
      <c r="P14" s="214"/>
      <c r="Q14" s="214"/>
    </row>
    <row r="15" spans="2:17" ht="10.5" customHeight="1" x14ac:dyDescent="0.2">
      <c r="B15" s="219"/>
      <c r="C15" s="1047" t="s">
        <v>268</v>
      </c>
      <c r="E15" s="1048"/>
      <c r="F15" s="1048"/>
      <c r="G15" s="222"/>
      <c r="H15" s="1117" t="s">
        <v>566</v>
      </c>
      <c r="I15" s="1191"/>
      <c r="J15" s="1192"/>
      <c r="L15" s="1191"/>
      <c r="M15" s="1192"/>
      <c r="N15" s="1045"/>
      <c r="O15" s="214"/>
      <c r="P15" s="214"/>
      <c r="Q15" s="214"/>
    </row>
    <row r="16" spans="2:17" ht="10.5" customHeight="1" x14ac:dyDescent="0.2">
      <c r="B16" s="219"/>
      <c r="C16" s="205"/>
      <c r="D16" s="553" t="s">
        <v>271</v>
      </c>
      <c r="E16" s="1048"/>
      <c r="F16" s="1048"/>
      <c r="G16" s="222"/>
      <c r="I16" s="1191"/>
      <c r="J16" s="1192"/>
      <c r="L16" s="1191"/>
      <c r="M16" s="1192"/>
      <c r="N16" s="1045"/>
      <c r="O16" s="214"/>
      <c r="P16" s="214"/>
      <c r="Q16" s="214"/>
    </row>
    <row r="17" spans="2:19" ht="10.5" customHeight="1" x14ac:dyDescent="0.2">
      <c r="B17" s="219"/>
      <c r="C17" s="205"/>
      <c r="D17" s="553" t="s">
        <v>355</v>
      </c>
      <c r="E17" s="1048"/>
      <c r="F17" s="1048"/>
      <c r="G17" s="222"/>
      <c r="I17" s="1191"/>
      <c r="J17" s="1192"/>
      <c r="L17" s="1191"/>
      <c r="M17" s="1192"/>
      <c r="N17" s="1045"/>
      <c r="O17" s="214"/>
      <c r="P17" s="214"/>
      <c r="Q17" s="214"/>
    </row>
    <row r="18" spans="2:19" ht="10.5" customHeight="1" x14ac:dyDescent="0.2">
      <c r="B18" s="219"/>
      <c r="C18" s="264"/>
      <c r="D18" s="1193"/>
      <c r="E18" s="1193"/>
      <c r="F18" s="1193"/>
      <c r="G18" s="222"/>
      <c r="I18" s="1191"/>
      <c r="J18" s="1192"/>
      <c r="L18" s="1191"/>
      <c r="M18" s="1192"/>
      <c r="N18" s="1045"/>
      <c r="O18" s="214"/>
      <c r="P18" s="214"/>
      <c r="Q18" s="214"/>
    </row>
    <row r="19" spans="2:19" ht="11.25" x14ac:dyDescent="0.2">
      <c r="B19" s="219"/>
      <c r="C19" s="264"/>
      <c r="D19" s="1182"/>
      <c r="E19" s="1182"/>
      <c r="F19" s="1182"/>
      <c r="G19" s="222"/>
      <c r="I19" s="1191"/>
      <c r="J19" s="1192"/>
      <c r="L19" s="1191"/>
      <c r="M19" s="1192"/>
      <c r="N19" s="1045"/>
      <c r="O19" s="214"/>
      <c r="P19" s="214"/>
      <c r="Q19" s="214"/>
    </row>
    <row r="20" spans="2:19" ht="11.25" x14ac:dyDescent="0.2">
      <c r="B20" s="219"/>
      <c r="C20" s="264"/>
      <c r="D20" s="1182"/>
      <c r="E20" s="1182"/>
      <c r="F20" s="1182"/>
      <c r="G20" s="222"/>
      <c r="I20" s="1191"/>
      <c r="J20" s="1192"/>
      <c r="L20" s="1191"/>
      <c r="M20" s="1192"/>
      <c r="N20" s="1045"/>
      <c r="O20" s="214"/>
      <c r="P20" s="214"/>
      <c r="Q20" s="214"/>
    </row>
    <row r="21" spans="2:19" ht="11.25" x14ac:dyDescent="0.2">
      <c r="B21" s="219"/>
      <c r="C21" s="214"/>
      <c r="D21" s="1182"/>
      <c r="E21" s="1182"/>
      <c r="F21" s="1182"/>
      <c r="G21" s="222"/>
      <c r="I21" s="1191"/>
      <c r="J21" s="1192"/>
      <c r="L21" s="1191"/>
      <c r="M21" s="1192"/>
      <c r="N21" s="1045"/>
      <c r="O21" s="214"/>
      <c r="P21" s="214"/>
      <c r="Q21" s="214"/>
    </row>
    <row r="22" spans="2:19" ht="11.25" x14ac:dyDescent="0.2">
      <c r="B22" s="219"/>
      <c r="C22" s="214"/>
      <c r="D22" s="1182"/>
      <c r="E22" s="1182"/>
      <c r="F22" s="1182"/>
      <c r="G22" s="236"/>
      <c r="I22" s="1191"/>
      <c r="J22" s="1192"/>
      <c r="L22" s="1191"/>
      <c r="M22" s="1192"/>
      <c r="N22" s="1045"/>
      <c r="O22" s="214"/>
      <c r="P22" s="214"/>
      <c r="Q22" s="214"/>
    </row>
    <row r="23" spans="2:19" ht="11.25" x14ac:dyDescent="0.2">
      <c r="B23" s="219"/>
      <c r="C23" s="214"/>
      <c r="D23" s="222"/>
      <c r="G23" s="236"/>
      <c r="I23" s="1191"/>
      <c r="J23" s="1192"/>
      <c r="L23" s="1191"/>
      <c r="M23" s="1192"/>
      <c r="N23" s="1045"/>
      <c r="O23" s="214"/>
      <c r="P23" s="214"/>
      <c r="Q23" s="214"/>
    </row>
    <row r="24" spans="2:19" x14ac:dyDescent="0.15">
      <c r="B24" s="237"/>
      <c r="C24" s="238"/>
      <c r="D24" s="238"/>
      <c r="E24" s="238"/>
      <c r="F24" s="238"/>
      <c r="G24" s="238"/>
      <c r="H24" s="238"/>
      <c r="I24" s="238"/>
      <c r="J24" s="238"/>
      <c r="K24" s="238"/>
      <c r="L24" s="238"/>
      <c r="M24" s="238"/>
      <c r="N24" s="239"/>
      <c r="O24" s="214"/>
      <c r="P24" s="214"/>
      <c r="Q24" s="214"/>
    </row>
    <row r="25" spans="2:19" ht="9" customHeight="1" x14ac:dyDescent="0.15">
      <c r="B25" s="240" t="s">
        <v>270</v>
      </c>
      <c r="C25" s="241" t="s">
        <v>265</v>
      </c>
      <c r="D25" s="231"/>
      <c r="E25" s="231"/>
      <c r="F25" s="231"/>
      <c r="G25" s="231"/>
      <c r="H25" s="231"/>
      <c r="I25" s="231"/>
      <c r="J25" s="242" t="s">
        <v>320</v>
      </c>
      <c r="K25" s="243"/>
      <c r="L25" s="243"/>
      <c r="M25" s="243"/>
      <c r="N25" s="244"/>
      <c r="O25" s="214"/>
      <c r="P25" s="214"/>
      <c r="Q25" s="214"/>
    </row>
    <row r="26" spans="2:19" ht="9" customHeight="1" x14ac:dyDescent="0.15">
      <c r="B26" s="216"/>
      <c r="C26" s="222"/>
      <c r="D26" s="214"/>
      <c r="E26" s="214"/>
      <c r="F26" s="214"/>
      <c r="G26" s="214"/>
      <c r="H26" s="214"/>
      <c r="I26" s="214"/>
      <c r="J26" s="245" t="s">
        <v>146</v>
      </c>
      <c r="K26" s="236"/>
      <c r="L26" s="236"/>
      <c r="M26" s="236"/>
      <c r="N26" s="246"/>
      <c r="O26" s="214"/>
      <c r="P26" s="222"/>
      <c r="Q26" s="214"/>
    </row>
    <row r="27" spans="2:19" ht="10.5" customHeight="1" x14ac:dyDescent="0.2">
      <c r="B27" s="219"/>
      <c r="C27" s="214"/>
      <c r="D27" s="221" t="s">
        <v>266</v>
      </c>
      <c r="E27" s="214"/>
      <c r="F27" s="204">
        <v>42917</v>
      </c>
      <c r="G27" s="247"/>
      <c r="H27" s="214"/>
      <c r="I27" s="214"/>
      <c r="J27" s="205" t="s">
        <v>147</v>
      </c>
      <c r="K27" s="248" t="s">
        <v>154</v>
      </c>
      <c r="L27" s="249"/>
      <c r="M27" s="249"/>
      <c r="N27" s="250"/>
      <c r="O27" s="214"/>
      <c r="P27" s="214"/>
      <c r="Q27" s="214"/>
    </row>
    <row r="28" spans="2:19" ht="10.5" customHeight="1" x14ac:dyDescent="0.2">
      <c r="B28" s="219"/>
      <c r="C28" s="214"/>
      <c r="D28" s="214"/>
      <c r="E28" s="214"/>
      <c r="F28" s="251"/>
      <c r="G28" s="252"/>
      <c r="H28" s="214"/>
      <c r="I28" s="214"/>
      <c r="J28" s="205"/>
      <c r="K28" s="248" t="s">
        <v>155</v>
      </c>
      <c r="L28" s="249"/>
      <c r="M28" s="249"/>
      <c r="N28" s="250"/>
      <c r="O28" s="214"/>
      <c r="P28" s="214"/>
      <c r="Q28" s="214"/>
    </row>
    <row r="29" spans="2:19" ht="10.5" customHeight="1" x14ac:dyDescent="0.2">
      <c r="B29" s="219"/>
      <c r="C29" s="214"/>
      <c r="D29" s="221" t="s">
        <v>148</v>
      </c>
      <c r="E29" s="214"/>
      <c r="F29" s="204">
        <v>43281</v>
      </c>
      <c r="G29" s="247"/>
      <c r="H29" s="214"/>
      <c r="I29" s="214"/>
      <c r="J29" s="205"/>
      <c r="K29" s="248" t="s">
        <v>156</v>
      </c>
      <c r="L29" s="249"/>
      <c r="M29" s="249"/>
      <c r="N29" s="250"/>
      <c r="O29" s="214"/>
      <c r="P29" s="214"/>
      <c r="Q29" s="214"/>
    </row>
    <row r="30" spans="2:19" ht="9" customHeight="1" x14ac:dyDescent="0.15">
      <c r="B30" s="237"/>
      <c r="C30" s="238"/>
      <c r="D30" s="238"/>
      <c r="E30" s="238"/>
      <c r="F30" s="238"/>
      <c r="G30" s="238"/>
      <c r="H30" s="238"/>
      <c r="I30" s="238"/>
      <c r="J30" s="253"/>
      <c r="K30" s="238"/>
      <c r="L30" s="238"/>
      <c r="M30" s="238"/>
      <c r="N30" s="239"/>
      <c r="O30" s="214"/>
      <c r="P30" s="214"/>
      <c r="Q30" s="214"/>
    </row>
    <row r="31" spans="2:19" ht="9" customHeight="1" x14ac:dyDescent="0.15">
      <c r="B31" s="240">
        <v>3</v>
      </c>
      <c r="C31" s="241" t="s">
        <v>158</v>
      </c>
      <c r="D31" s="231"/>
      <c r="E31" s="254" t="s">
        <v>267</v>
      </c>
      <c r="F31" s="255"/>
      <c r="G31" s="255"/>
      <c r="H31" s="256"/>
      <c r="I31" s="256"/>
      <c r="J31" s="214"/>
      <c r="K31" s="214"/>
      <c r="L31" s="214"/>
      <c r="M31" s="214"/>
      <c r="N31" s="257"/>
      <c r="O31" s="258"/>
      <c r="P31" s="258"/>
      <c r="Q31" s="258"/>
    </row>
    <row r="32" spans="2:19" ht="9" customHeight="1" x14ac:dyDescent="0.15">
      <c r="B32" s="219"/>
      <c r="C32" s="214"/>
      <c r="D32" s="214"/>
      <c r="E32" s="259"/>
      <c r="F32" s="258"/>
      <c r="G32" s="258"/>
      <c r="H32" s="214"/>
      <c r="I32" s="214"/>
      <c r="J32" s="214"/>
      <c r="K32" s="214"/>
      <c r="L32" s="214"/>
      <c r="M32" s="214"/>
      <c r="N32" s="220"/>
      <c r="O32" s="214"/>
      <c r="P32" s="262"/>
      <c r="Q32" s="214"/>
      <c r="R32" s="214"/>
      <c r="S32" s="214"/>
    </row>
    <row r="33" spans="2:17" ht="9" customHeight="1" x14ac:dyDescent="0.2">
      <c r="B33" s="219"/>
      <c r="C33" s="1064" t="s">
        <v>159</v>
      </c>
      <c r="D33" s="261" t="s">
        <v>160</v>
      </c>
      <c r="E33" s="222" t="s">
        <v>157</v>
      </c>
      <c r="F33" s="222"/>
      <c r="G33" s="214"/>
      <c r="H33" s="262"/>
      <c r="I33" s="214"/>
      <c r="J33" s="262"/>
      <c r="K33" s="214"/>
      <c r="L33" s="262"/>
      <c r="M33" s="262"/>
      <c r="N33" s="263"/>
      <c r="O33" s="264"/>
      <c r="Q33" s="258"/>
    </row>
    <row r="34" spans="2:17" ht="9" customHeight="1" x14ac:dyDescent="0.15">
      <c r="B34" s="219"/>
      <c r="C34" s="260" t="s">
        <v>157</v>
      </c>
      <c r="D34" s="1035"/>
      <c r="E34" s="214"/>
      <c r="F34" s="214"/>
      <c r="G34" s="214"/>
      <c r="H34" s="262" t="s">
        <v>161</v>
      </c>
      <c r="I34" s="214"/>
      <c r="J34" s="262" t="s">
        <v>259</v>
      </c>
      <c r="K34" s="214"/>
      <c r="L34" s="262" t="s">
        <v>561</v>
      </c>
      <c r="M34" s="262"/>
      <c r="N34" s="263" t="s">
        <v>162</v>
      </c>
      <c r="O34" s="214"/>
      <c r="Q34" s="258"/>
    </row>
    <row r="35" spans="2:17" ht="9" customHeight="1" x14ac:dyDescent="0.2">
      <c r="B35" s="219"/>
      <c r="C35" s="1064" t="s">
        <v>159</v>
      </c>
      <c r="D35" s="261" t="s">
        <v>163</v>
      </c>
      <c r="E35" s="214"/>
      <c r="F35" s="214"/>
      <c r="G35" s="214"/>
      <c r="H35" s="265" t="s">
        <v>164</v>
      </c>
      <c r="I35" s="214"/>
      <c r="J35" s="265" t="s">
        <v>280</v>
      </c>
      <c r="K35" s="214"/>
      <c r="L35" s="265" t="s">
        <v>562</v>
      </c>
      <c r="M35" s="265"/>
      <c r="N35" s="266" t="s">
        <v>165</v>
      </c>
      <c r="O35" s="214"/>
      <c r="Q35" s="258"/>
    </row>
    <row r="36" spans="2:17" ht="9" customHeight="1" x14ac:dyDescent="0.15">
      <c r="B36" s="219"/>
      <c r="C36" s="260" t="s">
        <v>157</v>
      </c>
      <c r="D36" s="1035" t="s">
        <v>157</v>
      </c>
      <c r="E36" s="214"/>
      <c r="F36" s="214"/>
      <c r="G36" s="214"/>
      <c r="H36" s="214"/>
      <c r="I36" s="214"/>
      <c r="J36" s="214"/>
      <c r="K36" s="214"/>
      <c r="L36" s="214"/>
      <c r="M36" s="214"/>
      <c r="N36" s="220"/>
      <c r="O36" s="264"/>
      <c r="Q36" s="214"/>
    </row>
    <row r="37" spans="2:17" ht="12.75" customHeight="1" thickBot="1" x14ac:dyDescent="0.3">
      <c r="B37" s="219"/>
      <c r="C37" s="1064" t="s">
        <v>159</v>
      </c>
      <c r="D37" s="261" t="s">
        <v>166</v>
      </c>
      <c r="E37" s="262"/>
      <c r="F37" s="262"/>
      <c r="G37" s="221" t="s">
        <v>494</v>
      </c>
      <c r="H37" s="1060" t="e">
        <f>'Exhibit 1b-Cost Report Summary'!O45</f>
        <v>#DIV/0!</v>
      </c>
      <c r="I37" s="267"/>
      <c r="J37" s="1060" t="e">
        <f>'Exhibit 1b-Cost Report Summary'!Q45</f>
        <v>#DIV/0!</v>
      </c>
      <c r="K37" s="267"/>
      <c r="L37" s="1060" t="e">
        <f>'Exhibit 1b-Cost Report Summary'!S45</f>
        <v>#DIV/0!</v>
      </c>
      <c r="M37" s="1033"/>
      <c r="N37" s="1062" t="e">
        <f>'Exhibit 1b-Cost Report Summary'!U45</f>
        <v>#DIV/0!</v>
      </c>
      <c r="O37" s="264"/>
      <c r="Q37" s="214"/>
    </row>
    <row r="38" spans="2:17" ht="9" customHeight="1" thickTop="1" x14ac:dyDescent="0.25">
      <c r="B38" s="219"/>
      <c r="C38" s="222" t="s">
        <v>157</v>
      </c>
      <c r="D38" s="261"/>
      <c r="E38" s="214"/>
      <c r="F38" s="214"/>
      <c r="G38" s="221"/>
      <c r="H38" s="268"/>
      <c r="I38" s="268"/>
      <c r="J38" s="268"/>
      <c r="K38" s="268"/>
      <c r="L38" s="268"/>
      <c r="M38" s="268"/>
      <c r="N38" s="1036"/>
      <c r="O38" s="214"/>
      <c r="Q38" s="214"/>
    </row>
    <row r="39" spans="2:17" ht="12.75" customHeight="1" thickBot="1" x14ac:dyDescent="0.3">
      <c r="B39" s="219"/>
      <c r="C39" s="222"/>
      <c r="D39" s="261"/>
      <c r="E39" s="214"/>
      <c r="F39" s="214"/>
      <c r="G39" s="221" t="s">
        <v>495</v>
      </c>
      <c r="H39" s="1060" t="e">
        <f>'Exhibit 1b-Cost Report Summary'!O49</f>
        <v>#DIV/0!</v>
      </c>
      <c r="I39" s="268"/>
      <c r="J39" s="1060" t="e">
        <f>'Exhibit 1b-Cost Report Summary'!Q49</f>
        <v>#DIV/0!</v>
      </c>
      <c r="K39" s="268"/>
      <c r="L39" s="1060" t="e">
        <f>'Exhibit 1b-Cost Report Summary'!S49</f>
        <v>#DIV/0!</v>
      </c>
      <c r="M39" s="1033"/>
      <c r="N39" s="1062">
        <f>'Exhibit 1b-Cost Report Summary'!U49</f>
        <v>0</v>
      </c>
      <c r="O39" s="214"/>
      <c r="Q39" s="214"/>
    </row>
    <row r="40" spans="2:17" ht="9" customHeight="1" thickTop="1" x14ac:dyDescent="0.25">
      <c r="B40" s="219"/>
      <c r="C40" s="222"/>
      <c r="D40" s="261"/>
      <c r="E40" s="214"/>
      <c r="F40" s="214"/>
      <c r="G40" s="221"/>
      <c r="H40" s="269"/>
      <c r="I40" s="268"/>
      <c r="J40" s="269"/>
      <c r="K40" s="268"/>
      <c r="L40" s="269"/>
      <c r="M40" s="269"/>
      <c r="N40" s="1037"/>
      <c r="O40" s="214"/>
      <c r="Q40" s="214"/>
    </row>
    <row r="41" spans="2:17" ht="24" customHeight="1" thickBot="1" x14ac:dyDescent="0.3">
      <c r="B41" s="219"/>
      <c r="C41" s="222"/>
      <c r="D41" s="261"/>
      <c r="E41" s="1168" t="s">
        <v>496</v>
      </c>
      <c r="F41" s="1168"/>
      <c r="G41" s="1169"/>
      <c r="H41" s="1061" t="e">
        <f>'Exhibit 1b-Cost Report Summary'!O53</f>
        <v>#DIV/0!</v>
      </c>
      <c r="I41" s="268"/>
      <c r="J41" s="1061" t="e">
        <f>'Exhibit 1b-Cost Report Summary'!Q53</f>
        <v>#DIV/0!</v>
      </c>
      <c r="K41" s="268"/>
      <c r="L41" s="1061" t="e">
        <f>'Exhibit 1b-Cost Report Summary'!S53</f>
        <v>#DIV/0!</v>
      </c>
      <c r="M41" s="1034"/>
      <c r="N41" s="1063">
        <f>'Exhibit 1b-Cost Report Summary'!U53</f>
        <v>0</v>
      </c>
      <c r="O41" s="214"/>
      <c r="Q41" s="214"/>
    </row>
    <row r="42" spans="2:17" ht="9" customHeight="1" thickTop="1" x14ac:dyDescent="0.15">
      <c r="B42" s="219"/>
      <c r="C42" s="222"/>
      <c r="D42" s="261"/>
      <c r="E42" s="214"/>
      <c r="F42" s="214"/>
      <c r="G42" s="214"/>
      <c r="H42" s="270"/>
      <c r="I42" s="214"/>
      <c r="J42" s="214"/>
      <c r="K42" s="214"/>
      <c r="L42" s="214"/>
      <c r="M42" s="214"/>
      <c r="N42" s="220"/>
      <c r="O42" s="214"/>
      <c r="P42" s="214"/>
      <c r="Q42" s="214"/>
    </row>
    <row r="43" spans="2:17" ht="9" customHeight="1" x14ac:dyDescent="0.15">
      <c r="B43" s="271"/>
      <c r="C43" s="272"/>
      <c r="D43" s="273"/>
      <c r="E43" s="272"/>
      <c r="F43" s="272"/>
      <c r="G43" s="272"/>
      <c r="H43" s="272"/>
      <c r="I43" s="272"/>
      <c r="J43" s="272"/>
      <c r="K43" s="272"/>
      <c r="L43" s="272"/>
      <c r="M43" s="272"/>
      <c r="N43" s="274"/>
      <c r="O43" s="214"/>
      <c r="P43" s="214"/>
      <c r="Q43" s="214"/>
    </row>
    <row r="44" spans="2:17" ht="9" customHeight="1" x14ac:dyDescent="0.2">
      <c r="B44" s="219"/>
      <c r="C44" s="214"/>
      <c r="D44" s="214"/>
      <c r="E44" s="214"/>
      <c r="F44" s="214"/>
      <c r="G44" s="214"/>
      <c r="H44" s="214"/>
      <c r="I44" s="214"/>
      <c r="J44" s="214"/>
      <c r="K44" s="214"/>
      <c r="L44" s="214"/>
      <c r="M44" s="214"/>
      <c r="N44" s="220"/>
      <c r="O44" s="214"/>
      <c r="P44" s="277"/>
      <c r="Q44" s="214"/>
    </row>
    <row r="45" spans="2:17" ht="10.5" customHeight="1" x14ac:dyDescent="0.2">
      <c r="B45" s="219"/>
      <c r="C45" s="275"/>
      <c r="D45" s="275"/>
      <c r="E45" s="275"/>
      <c r="F45" s="275"/>
      <c r="G45" s="275"/>
      <c r="H45" s="275"/>
      <c r="I45" s="275"/>
      <c r="J45" s="275"/>
      <c r="K45" s="275"/>
      <c r="L45" s="275"/>
      <c r="M45" s="275"/>
      <c r="N45" s="276"/>
      <c r="O45" s="275"/>
      <c r="P45" s="275"/>
      <c r="Q45" s="214"/>
    </row>
    <row r="46" spans="2:17" ht="5.25" customHeight="1" x14ac:dyDescent="0.2">
      <c r="B46" s="219"/>
      <c r="C46" s="275"/>
      <c r="D46" s="275"/>
      <c r="E46" s="275"/>
      <c r="F46" s="275"/>
      <c r="G46" s="275"/>
      <c r="H46" s="275"/>
      <c r="I46" s="275"/>
      <c r="J46" s="275"/>
      <c r="K46" s="275"/>
      <c r="L46" s="275"/>
      <c r="M46" s="275"/>
      <c r="N46" s="276"/>
      <c r="O46" s="275"/>
      <c r="P46" s="275"/>
      <c r="Q46" s="214"/>
    </row>
    <row r="47" spans="2:17" ht="12.75" customHeight="1" x14ac:dyDescent="0.2">
      <c r="B47" s="219"/>
      <c r="C47" s="278"/>
      <c r="D47" s="1199" t="s">
        <v>481</v>
      </c>
      <c r="E47" s="1199"/>
      <c r="F47" s="1199"/>
      <c r="G47" s="1199"/>
      <c r="H47" s="1199"/>
      <c r="I47" s="1199"/>
      <c r="J47" s="275"/>
      <c r="K47" s="275"/>
      <c r="L47" s="275"/>
      <c r="M47" s="275"/>
      <c r="N47" s="276"/>
      <c r="O47" s="275"/>
      <c r="P47" s="275"/>
      <c r="Q47" s="214"/>
    </row>
    <row r="48" spans="2:17" ht="10.5" customHeight="1" x14ac:dyDescent="0.2">
      <c r="B48" s="219"/>
      <c r="C48" s="279"/>
      <c r="D48" s="275"/>
      <c r="E48" s="275"/>
      <c r="F48" s="275"/>
      <c r="G48" s="275"/>
      <c r="H48" s="275"/>
      <c r="I48" s="275"/>
      <c r="J48" s="275"/>
      <c r="K48" s="275"/>
      <c r="L48" s="275"/>
      <c r="M48" s="275"/>
      <c r="N48" s="276"/>
      <c r="O48" s="275"/>
      <c r="P48" s="275"/>
      <c r="Q48" s="214"/>
    </row>
    <row r="49" spans="2:17" ht="15" customHeight="1" x14ac:dyDescent="0.2">
      <c r="B49" s="219"/>
      <c r="C49" s="278"/>
      <c r="D49" s="1198" t="s">
        <v>0</v>
      </c>
      <c r="E49" s="1198"/>
      <c r="F49" s="1198"/>
      <c r="G49" s="1198"/>
      <c r="H49" s="1198"/>
      <c r="I49" s="1198"/>
      <c r="J49" s="275"/>
      <c r="K49" s="275"/>
      <c r="L49" s="275"/>
      <c r="M49" s="275"/>
      <c r="N49" s="276"/>
      <c r="O49" s="275"/>
      <c r="P49" s="275"/>
      <c r="Q49" s="214"/>
    </row>
    <row r="50" spans="2:17" ht="10.5" customHeight="1" x14ac:dyDescent="0.2">
      <c r="B50" s="219"/>
      <c r="C50" s="278"/>
      <c r="D50" s="280"/>
      <c r="E50" s="275"/>
      <c r="F50" s="275"/>
      <c r="G50" s="275"/>
      <c r="H50" s="275"/>
      <c r="I50" s="275"/>
      <c r="J50" s="275"/>
      <c r="K50" s="275"/>
      <c r="L50" s="275"/>
      <c r="M50" s="275"/>
      <c r="N50" s="276"/>
      <c r="O50" s="275"/>
      <c r="P50" s="283"/>
      <c r="Q50" s="214"/>
    </row>
    <row r="51" spans="2:17" s="285" customFormat="1" ht="10.5" customHeight="1" x14ac:dyDescent="0.2">
      <c r="B51" s="281"/>
      <c r="C51" s="282"/>
      <c r="D51" s="280" t="s">
        <v>497</v>
      </c>
      <c r="E51" s="283"/>
      <c r="F51" s="283"/>
      <c r="G51" s="283"/>
      <c r="H51" s="283"/>
      <c r="I51" s="283"/>
      <c r="J51" s="283"/>
      <c r="K51" s="283"/>
      <c r="L51" s="283"/>
      <c r="M51" s="283"/>
      <c r="N51" s="284"/>
      <c r="O51" s="283"/>
      <c r="P51" s="283"/>
      <c r="Q51" s="283"/>
    </row>
    <row r="52" spans="2:17" s="285" customFormat="1" ht="12" customHeight="1" x14ac:dyDescent="0.2">
      <c r="B52" s="281"/>
      <c r="C52" s="286">
        <v>1</v>
      </c>
      <c r="D52" s="280" t="s">
        <v>513</v>
      </c>
      <c r="E52" s="283"/>
      <c r="F52" s="283"/>
      <c r="G52" s="283"/>
      <c r="H52" s="283"/>
      <c r="I52" s="283"/>
      <c r="J52" s="283"/>
      <c r="K52" s="283"/>
      <c r="L52" s="283"/>
      <c r="M52" s="283"/>
      <c r="N52" s="284"/>
      <c r="O52" s="283"/>
      <c r="P52" s="283"/>
      <c r="Q52" s="283"/>
    </row>
    <row r="53" spans="2:17" s="285" customFormat="1" ht="12" customHeight="1" x14ac:dyDescent="0.2">
      <c r="B53" s="281"/>
      <c r="C53" s="282"/>
      <c r="D53" s="280" t="s">
        <v>514</v>
      </c>
      <c r="E53" s="283"/>
      <c r="F53" s="283"/>
      <c r="G53" s="283"/>
      <c r="H53" s="287">
        <f>F27</f>
        <v>42917</v>
      </c>
      <c r="I53" s="288" t="s">
        <v>515</v>
      </c>
      <c r="J53" s="287">
        <f>F29</f>
        <v>43281</v>
      </c>
      <c r="K53" s="289"/>
      <c r="L53" s="283"/>
      <c r="M53" s="283"/>
      <c r="N53" s="284"/>
      <c r="O53" s="283"/>
      <c r="P53" s="283"/>
      <c r="Q53" s="283"/>
    </row>
    <row r="54" spans="2:17" s="285" customFormat="1" ht="12" customHeight="1" x14ac:dyDescent="0.2">
      <c r="B54" s="281"/>
      <c r="C54" s="282"/>
      <c r="D54" s="280" t="s">
        <v>516</v>
      </c>
      <c r="E54" s="283"/>
      <c r="F54" s="283"/>
      <c r="G54" s="283"/>
      <c r="H54" s="283"/>
      <c r="I54" s="283"/>
      <c r="J54" s="283"/>
      <c r="K54" s="283"/>
      <c r="L54" s="283"/>
      <c r="M54" s="283"/>
      <c r="N54" s="284"/>
      <c r="O54" s="283"/>
      <c r="P54" s="283"/>
      <c r="Q54" s="283"/>
    </row>
    <row r="55" spans="2:17" s="285" customFormat="1" ht="12" customHeight="1" x14ac:dyDescent="0.2">
      <c r="B55" s="281"/>
      <c r="C55" s="282"/>
      <c r="D55" s="280" t="s">
        <v>517</v>
      </c>
      <c r="E55" s="283"/>
      <c r="F55" s="283"/>
      <c r="G55" s="283"/>
      <c r="H55" s="283"/>
      <c r="I55" s="283"/>
      <c r="J55" s="283"/>
      <c r="K55" s="283"/>
      <c r="L55" s="283"/>
      <c r="M55" s="283"/>
      <c r="N55" s="284"/>
      <c r="O55" s="283"/>
      <c r="P55" s="283"/>
      <c r="Q55" s="283"/>
    </row>
    <row r="56" spans="2:17" s="285" customFormat="1" ht="12" customHeight="1" x14ac:dyDescent="0.2">
      <c r="B56" s="281"/>
      <c r="C56" s="286">
        <v>2</v>
      </c>
      <c r="D56" s="282" t="s">
        <v>518</v>
      </c>
      <c r="E56" s="286"/>
      <c r="F56" s="286"/>
      <c r="G56" s="286"/>
      <c r="H56" s="286"/>
      <c r="I56" s="286"/>
      <c r="J56" s="283"/>
      <c r="K56" s="289"/>
      <c r="L56" s="289"/>
      <c r="M56" s="289"/>
      <c r="N56" s="284"/>
      <c r="O56" s="283"/>
      <c r="P56" s="283"/>
      <c r="Q56" s="283"/>
    </row>
    <row r="57" spans="2:17" s="285" customFormat="1" ht="12" customHeight="1" x14ac:dyDescent="0.2">
      <c r="B57" s="281"/>
      <c r="C57" s="286"/>
      <c r="D57" s="282" t="s">
        <v>519</v>
      </c>
      <c r="E57" s="286"/>
      <c r="F57" s="286"/>
      <c r="G57" s="286"/>
      <c r="H57" s="286"/>
      <c r="I57" s="286"/>
      <c r="J57" s="283"/>
      <c r="K57" s="289"/>
      <c r="L57" s="289"/>
      <c r="M57" s="289"/>
      <c r="N57" s="284"/>
      <c r="O57" s="283"/>
      <c r="P57" s="283"/>
      <c r="Q57" s="283"/>
    </row>
    <row r="58" spans="2:17" s="285" customFormat="1" ht="12" customHeight="1" x14ac:dyDescent="0.2">
      <c r="B58" s="281"/>
      <c r="C58" s="286">
        <v>3</v>
      </c>
      <c r="D58" s="282" t="s">
        <v>520</v>
      </c>
      <c r="E58" s="286"/>
      <c r="F58" s="286"/>
      <c r="G58" s="286"/>
      <c r="H58" s="286"/>
      <c r="I58" s="286"/>
      <c r="J58" s="283"/>
      <c r="K58" s="289"/>
      <c r="L58" s="289"/>
      <c r="M58" s="289"/>
      <c r="N58" s="284"/>
      <c r="O58" s="283"/>
      <c r="P58" s="283"/>
      <c r="Q58" s="283"/>
    </row>
    <row r="59" spans="2:17" s="285" customFormat="1" ht="12" customHeight="1" x14ac:dyDescent="0.2">
      <c r="B59" s="281"/>
      <c r="C59" s="286"/>
      <c r="D59" s="282" t="s">
        <v>521</v>
      </c>
      <c r="E59" s="286"/>
      <c r="F59" s="286"/>
      <c r="G59" s="286"/>
      <c r="H59" s="286"/>
      <c r="I59" s="286"/>
      <c r="J59" s="283"/>
      <c r="K59" s="289"/>
      <c r="L59" s="289"/>
      <c r="M59" s="289"/>
      <c r="N59" s="284"/>
      <c r="O59" s="283"/>
      <c r="P59" s="283"/>
      <c r="Q59" s="283"/>
    </row>
    <row r="60" spans="2:17" s="285" customFormat="1" ht="12" customHeight="1" x14ac:dyDescent="0.2">
      <c r="B60" s="281"/>
      <c r="C60" s="286"/>
      <c r="D60" s="282" t="s">
        <v>522</v>
      </c>
      <c r="E60" s="286"/>
      <c r="F60" s="286"/>
      <c r="G60" s="286"/>
      <c r="H60" s="286"/>
      <c r="I60" s="286"/>
      <c r="J60" s="283"/>
      <c r="K60" s="289"/>
      <c r="L60" s="289"/>
      <c r="M60" s="289"/>
      <c r="N60" s="284"/>
      <c r="O60" s="283"/>
      <c r="P60" s="283"/>
      <c r="Q60" s="283"/>
    </row>
    <row r="61" spans="2:17" s="285" customFormat="1" ht="12" customHeight="1" x14ac:dyDescent="0.2">
      <c r="B61" s="281"/>
      <c r="C61" s="286"/>
      <c r="D61" s="282" t="s">
        <v>523</v>
      </c>
      <c r="E61" s="286"/>
      <c r="F61" s="286"/>
      <c r="G61" s="286"/>
      <c r="H61" s="286"/>
      <c r="I61" s="286"/>
      <c r="J61" s="283"/>
      <c r="K61" s="289"/>
      <c r="L61" s="289"/>
      <c r="M61" s="289"/>
      <c r="N61" s="284"/>
      <c r="O61" s="283"/>
      <c r="P61" s="283"/>
      <c r="Q61" s="283"/>
    </row>
    <row r="62" spans="2:17" s="285" customFormat="1" ht="12" customHeight="1" x14ac:dyDescent="0.2">
      <c r="B62" s="281"/>
      <c r="C62" s="286"/>
      <c r="D62" s="282" t="s">
        <v>524</v>
      </c>
      <c r="E62" s="286"/>
      <c r="F62" s="286"/>
      <c r="G62" s="286"/>
      <c r="H62" s="286"/>
      <c r="I62" s="286"/>
      <c r="J62" s="283"/>
      <c r="K62" s="289"/>
      <c r="L62" s="289"/>
      <c r="M62" s="289"/>
      <c r="N62" s="284"/>
      <c r="O62" s="283"/>
      <c r="P62" s="283"/>
      <c r="Q62" s="283"/>
    </row>
    <row r="63" spans="2:17" s="285" customFormat="1" ht="12" customHeight="1" x14ac:dyDescent="0.2">
      <c r="B63" s="281"/>
      <c r="C63" s="286">
        <v>4</v>
      </c>
      <c r="D63" s="282" t="s">
        <v>525</v>
      </c>
      <c r="E63" s="286"/>
      <c r="F63" s="286"/>
      <c r="G63" s="286"/>
      <c r="H63" s="286"/>
      <c r="I63" s="286"/>
      <c r="J63" s="283"/>
      <c r="K63" s="289"/>
      <c r="L63" s="289"/>
      <c r="M63" s="289"/>
      <c r="N63" s="284"/>
      <c r="O63" s="283"/>
      <c r="P63" s="283"/>
      <c r="Q63" s="283"/>
    </row>
    <row r="64" spans="2:17" s="285" customFormat="1" ht="12" customHeight="1" x14ac:dyDescent="0.2">
      <c r="B64" s="281"/>
      <c r="C64" s="286"/>
      <c r="D64" s="282" t="s">
        <v>526</v>
      </c>
      <c r="E64" s="286"/>
      <c r="F64" s="286"/>
      <c r="G64" s="286"/>
      <c r="H64" s="286"/>
      <c r="I64" s="286"/>
      <c r="J64" s="283"/>
      <c r="K64" s="289"/>
      <c r="L64" s="289"/>
      <c r="M64" s="289"/>
      <c r="N64" s="284"/>
      <c r="O64" s="283"/>
      <c r="P64" s="283"/>
      <c r="Q64" s="283"/>
    </row>
    <row r="65" spans="2:17" s="285" customFormat="1" ht="12" customHeight="1" x14ac:dyDescent="0.2">
      <c r="B65" s="281"/>
      <c r="C65" s="286">
        <v>5</v>
      </c>
      <c r="D65" s="282" t="s">
        <v>527</v>
      </c>
      <c r="E65" s="286"/>
      <c r="F65" s="286"/>
      <c r="G65" s="286"/>
      <c r="H65" s="286"/>
      <c r="I65" s="286"/>
      <c r="J65" s="283"/>
      <c r="K65" s="289"/>
      <c r="L65" s="289"/>
      <c r="M65" s="289"/>
      <c r="N65" s="284"/>
      <c r="O65" s="283"/>
      <c r="P65" s="283"/>
      <c r="Q65" s="283"/>
    </row>
    <row r="66" spans="2:17" s="285" customFormat="1" ht="12" customHeight="1" x14ac:dyDescent="0.2">
      <c r="B66" s="281"/>
      <c r="C66" s="286"/>
      <c r="D66" s="282" t="s">
        <v>528</v>
      </c>
      <c r="E66" s="286"/>
      <c r="F66" s="286"/>
      <c r="G66" s="286"/>
      <c r="H66" s="286"/>
      <c r="I66" s="286"/>
      <c r="J66" s="283"/>
      <c r="K66" s="289"/>
      <c r="L66" s="289"/>
      <c r="M66" s="289"/>
      <c r="N66" s="284"/>
      <c r="O66" s="283"/>
      <c r="P66" s="283"/>
      <c r="Q66" s="283"/>
    </row>
    <row r="67" spans="2:17" s="285" customFormat="1" ht="12" customHeight="1" x14ac:dyDescent="0.2">
      <c r="B67" s="281"/>
      <c r="C67" s="286">
        <v>6</v>
      </c>
      <c r="D67" s="282" t="s">
        <v>529</v>
      </c>
      <c r="E67" s="286"/>
      <c r="F67" s="286"/>
      <c r="G67" s="286"/>
      <c r="H67" s="286"/>
      <c r="I67" s="286"/>
      <c r="J67" s="283"/>
      <c r="K67" s="289"/>
      <c r="L67" s="289"/>
      <c r="M67" s="289"/>
      <c r="N67" s="284"/>
      <c r="O67" s="283"/>
      <c r="P67" s="283"/>
      <c r="Q67" s="283"/>
    </row>
    <row r="68" spans="2:17" s="285" customFormat="1" ht="12" customHeight="1" x14ac:dyDescent="0.2">
      <c r="B68" s="281"/>
      <c r="C68" s="286"/>
      <c r="D68" s="282" t="s">
        <v>530</v>
      </c>
      <c r="E68" s="286"/>
      <c r="F68" s="286"/>
      <c r="G68" s="286"/>
      <c r="H68" s="286"/>
      <c r="I68" s="286"/>
      <c r="J68" s="283"/>
      <c r="K68" s="289"/>
      <c r="L68" s="289"/>
      <c r="M68" s="289"/>
      <c r="N68" s="284"/>
      <c r="O68" s="283"/>
      <c r="P68" s="283"/>
      <c r="Q68" s="283"/>
    </row>
    <row r="69" spans="2:17" s="285" customFormat="1" ht="12" customHeight="1" x14ac:dyDescent="0.2">
      <c r="B69" s="281"/>
      <c r="C69" s="286"/>
      <c r="D69" s="282"/>
      <c r="E69" s="286"/>
      <c r="F69" s="286"/>
      <c r="G69" s="286"/>
      <c r="H69" s="286"/>
      <c r="I69" s="286"/>
      <c r="J69" s="283"/>
      <c r="K69" s="289"/>
      <c r="L69" s="289"/>
      <c r="M69" s="289"/>
      <c r="N69" s="284"/>
      <c r="O69" s="283"/>
      <c r="P69" s="290"/>
      <c r="Q69" s="283"/>
    </row>
    <row r="70" spans="2:17" ht="14.25" customHeight="1" thickBot="1" x14ac:dyDescent="0.2">
      <c r="B70" s="219"/>
      <c r="C70" s="1194"/>
      <c r="D70" s="1194"/>
      <c r="E70" s="1194"/>
      <c r="F70" s="1194"/>
      <c r="G70" s="1194"/>
      <c r="H70" s="1194"/>
      <c r="I70" s="214"/>
      <c r="J70" s="1196"/>
      <c r="K70" s="1196"/>
      <c r="L70" s="1196"/>
      <c r="M70" s="1196"/>
      <c r="N70" s="1197"/>
      <c r="O70" s="290"/>
      <c r="P70" s="214"/>
      <c r="Q70" s="214"/>
    </row>
    <row r="71" spans="2:17" ht="9" customHeight="1" x14ac:dyDescent="0.15">
      <c r="B71" s="219"/>
      <c r="C71" s="291" t="s">
        <v>498</v>
      </c>
      <c r="D71" s="212"/>
      <c r="E71" s="212"/>
      <c r="F71" s="212"/>
      <c r="G71" s="212"/>
      <c r="H71" s="212"/>
      <c r="I71" s="214"/>
      <c r="J71" s="291" t="s">
        <v>167</v>
      </c>
      <c r="K71" s="291"/>
      <c r="L71" s="291"/>
      <c r="M71" s="291"/>
      <c r="N71" s="292"/>
      <c r="O71" s="214"/>
      <c r="P71" s="214"/>
      <c r="Q71" s="214"/>
    </row>
    <row r="72" spans="2:17" ht="9" customHeight="1" x14ac:dyDescent="0.15">
      <c r="B72" s="219"/>
      <c r="C72" s="214"/>
      <c r="D72" s="214"/>
      <c r="E72" s="214"/>
      <c r="F72" s="214"/>
      <c r="G72" s="214"/>
      <c r="H72" s="214"/>
      <c r="I72" s="214"/>
      <c r="J72" s="214"/>
      <c r="K72" s="214"/>
      <c r="L72" s="214"/>
      <c r="M72" s="214"/>
      <c r="N72" s="220"/>
      <c r="O72" s="214"/>
      <c r="P72" s="293"/>
      <c r="Q72" s="214"/>
    </row>
    <row r="73" spans="2:17" ht="13.5" customHeight="1" thickBot="1" x14ac:dyDescent="0.2">
      <c r="B73" s="219"/>
      <c r="C73" s="233" t="s">
        <v>78</v>
      </c>
      <c r="D73" s="222"/>
      <c r="E73" s="222"/>
      <c r="F73" s="222"/>
      <c r="G73" s="222"/>
      <c r="H73" s="214"/>
      <c r="I73" s="214"/>
      <c r="J73" s="1194"/>
      <c r="K73" s="1194"/>
      <c r="L73" s="1194"/>
      <c r="M73" s="1194"/>
      <c r="N73" s="1195"/>
      <c r="O73" s="293"/>
      <c r="P73" s="214"/>
      <c r="Q73" s="214"/>
    </row>
    <row r="74" spans="2:17" ht="9" customHeight="1" x14ac:dyDescent="0.15">
      <c r="B74" s="219"/>
      <c r="C74" s="291" t="s">
        <v>168</v>
      </c>
      <c r="D74" s="212"/>
      <c r="E74" s="212"/>
      <c r="F74" s="212"/>
      <c r="G74" s="212"/>
      <c r="H74" s="212"/>
      <c r="I74" s="214"/>
      <c r="J74" s="291" t="s">
        <v>169</v>
      </c>
      <c r="K74" s="291"/>
      <c r="L74" s="291"/>
      <c r="M74" s="291"/>
      <c r="N74" s="292"/>
      <c r="O74" s="214"/>
      <c r="P74" s="214"/>
      <c r="Q74" s="214"/>
    </row>
    <row r="75" spans="2:17" ht="9" customHeight="1" thickBot="1" x14ac:dyDescent="0.2">
      <c r="B75" s="1038"/>
      <c r="C75" s="1039"/>
      <c r="D75" s="1039"/>
      <c r="E75" s="1039"/>
      <c r="F75" s="1039"/>
      <c r="G75" s="1039"/>
      <c r="H75" s="1039"/>
      <c r="I75" s="1039"/>
      <c r="J75" s="1039"/>
      <c r="K75" s="1039"/>
      <c r="L75" s="1039"/>
      <c r="M75" s="1039"/>
      <c r="N75" s="1040"/>
      <c r="O75" s="214"/>
      <c r="Q75" s="214"/>
    </row>
    <row r="76" spans="2:17" x14ac:dyDescent="0.15">
      <c r="B76" s="294"/>
    </row>
    <row r="78" spans="2:17" x14ac:dyDescent="0.15">
      <c r="B78" s="295"/>
    </row>
    <row r="80" spans="2:17" x14ac:dyDescent="0.15">
      <c r="B80" s="296"/>
    </row>
    <row r="82" spans="2:2" x14ac:dyDescent="0.15">
      <c r="B82" s="294"/>
    </row>
  </sheetData>
  <sheetProtection password="D9EB" sheet="1" selectLockedCells="1"/>
  <customSheetViews>
    <customSheetView guid="{4E492CDA-AACF-415B-BC57-0E08E64B13EA}" fitToPage="1" topLeftCell="A49">
      <pageMargins left="0.36" right="0.26" top="0.18" bottom="0.65" header="0.1" footer="0.27"/>
      <printOptions horizontalCentered="1" headings="1"/>
      <pageSetup scale="68" orientation="portrait" r:id="rId1"/>
      <headerFooter alignWithMargins="0">
        <oddFooter>&amp;LDraft for Discussion
&amp;D&amp;CPage &amp;P of &amp;N&amp;R&amp;A
&amp;F</oddFooter>
      </headerFooter>
    </customSheetView>
    <customSheetView guid="{82786BC8-10EF-4E67-BCBC-790A5B7D8B1A}" showPageBreaks="1" fitToPage="1" printArea="1">
      <selection activeCell="F8" sqref="F8"/>
      <pageMargins left="0.36" right="0.26" top="0.18" bottom="0.65" header="0.1" footer="0.27"/>
      <printOptions horizontalCentered="1" headings="1"/>
      <pageSetup scale="68" orientation="portrait" r:id="rId2"/>
      <headerFooter alignWithMargins="0">
        <oddFooter>&amp;LDraft for Discussion
&amp;D&amp;CPage &amp;P of &amp;N&amp;R&amp;A
&amp;F</oddFooter>
      </headerFooter>
    </customSheetView>
  </customSheetViews>
  <mergeCells count="36">
    <mergeCell ref="I21:J21"/>
    <mergeCell ref="I22:J22"/>
    <mergeCell ref="I23:J23"/>
    <mergeCell ref="L15:M15"/>
    <mergeCell ref="L16:M16"/>
    <mergeCell ref="L17:M17"/>
    <mergeCell ref="L18:M18"/>
    <mergeCell ref="L19:M19"/>
    <mergeCell ref="L20:M20"/>
    <mergeCell ref="L21:M21"/>
    <mergeCell ref="L22:M22"/>
    <mergeCell ref="L23:M23"/>
    <mergeCell ref="I15:J15"/>
    <mergeCell ref="I16:J16"/>
    <mergeCell ref="I17:J17"/>
    <mergeCell ref="J73:N73"/>
    <mergeCell ref="J70:N70"/>
    <mergeCell ref="D49:I49"/>
    <mergeCell ref="D47:I47"/>
    <mergeCell ref="C70:H70"/>
    <mergeCell ref="C8:D8"/>
    <mergeCell ref="E41:G41"/>
    <mergeCell ref="K11:M11"/>
    <mergeCell ref="D11:F11"/>
    <mergeCell ref="D12:F12"/>
    <mergeCell ref="D13:F13"/>
    <mergeCell ref="D21:F21"/>
    <mergeCell ref="D22:F22"/>
    <mergeCell ref="L13:M14"/>
    <mergeCell ref="I13:J14"/>
    <mergeCell ref="I18:J18"/>
    <mergeCell ref="I19:J19"/>
    <mergeCell ref="D18:F18"/>
    <mergeCell ref="D19:F19"/>
    <mergeCell ref="D20:F20"/>
    <mergeCell ref="I20:J20"/>
  </mergeCells>
  <phoneticPr fontId="40" type="noConversion"/>
  <printOptions horizontalCentered="1" headings="1"/>
  <pageMargins left="0.1" right="0.1" top="0.18" bottom="0.5" header="0.1" footer="0.27"/>
  <pageSetup scale="84" orientation="portrait" horizontalDpi="4294967294" r:id="rId3"/>
  <headerFooter alignWithMargins="0">
    <oddFooter>&amp;L
&amp;CPage &amp;P of &amp;N&amp;R&amp;A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F165"/>
  <sheetViews>
    <sheetView zoomScaleNormal="100" zoomScaleSheetLayoutView="80" workbookViewId="0">
      <selection activeCell="C2" sqref="C2"/>
    </sheetView>
  </sheetViews>
  <sheetFormatPr defaultColWidth="3.140625" defaultRowHeight="12" x14ac:dyDescent="0.2"/>
  <cols>
    <col min="1" max="1" width="2.5703125" style="622" customWidth="1"/>
    <col min="2" max="2" width="1.140625" style="622" customWidth="1"/>
    <col min="3" max="3" width="3.85546875" style="622" customWidth="1"/>
    <col min="4" max="4" width="15" style="622" customWidth="1"/>
    <col min="5" max="5" width="2.85546875" style="622" customWidth="1"/>
    <col min="6" max="8" width="3.85546875" style="622" customWidth="1"/>
    <col min="9" max="9" width="12" style="622" customWidth="1"/>
    <col min="10" max="10" width="3.140625" style="622" customWidth="1"/>
    <col min="11" max="11" width="16.28515625" style="622" customWidth="1"/>
    <col min="12" max="12" width="2.28515625" style="622" customWidth="1"/>
    <col min="13" max="13" width="9.140625" style="622" customWidth="1"/>
    <col min="14" max="14" width="1.140625" style="622" customWidth="1"/>
    <col min="15" max="15" width="12" style="622" customWidth="1"/>
    <col min="16" max="16" width="1.140625" style="622" customWidth="1"/>
    <col min="17" max="17" width="18.7109375" style="622" customWidth="1"/>
    <col min="18" max="18" width="1.140625" style="622" customWidth="1"/>
    <col min="19" max="19" width="11.85546875" style="622" customWidth="1"/>
    <col min="20" max="20" width="1.140625" style="622" customWidth="1"/>
    <col min="21" max="21" width="11.42578125" style="622" bestFit="1" customWidth="1"/>
    <col min="22" max="22" width="1.140625" style="622" customWidth="1"/>
    <col min="23" max="23" width="11.7109375" style="622" customWidth="1"/>
    <col min="24" max="24" width="1.140625" style="622" customWidth="1"/>
    <col min="25" max="25" width="12.5703125" style="622" customWidth="1"/>
    <col min="26" max="26" width="1.140625" style="622" customWidth="1"/>
    <col min="27" max="27" width="12.7109375" style="622" customWidth="1"/>
    <col min="28" max="28" width="1.140625" style="622" customWidth="1"/>
    <col min="29" max="29" width="12.85546875" style="622" bestFit="1" customWidth="1"/>
    <col min="30" max="30" width="1.140625" style="622" customWidth="1"/>
    <col min="31" max="31" width="9.7109375" style="622" customWidth="1"/>
    <col min="32" max="32" width="11.7109375" style="622" customWidth="1"/>
    <col min="33" max="239" width="9.140625" style="622" customWidth="1"/>
    <col min="240" max="240" width="2.5703125" style="622" customWidth="1"/>
    <col min="241" max="241" width="1.140625" style="622" customWidth="1"/>
    <col min="242" max="242" width="3.85546875" style="622" customWidth="1"/>
    <col min="243" max="243" width="15" style="622" customWidth="1"/>
    <col min="244" max="244" width="1.140625" style="622" customWidth="1"/>
    <col min="245" max="247" width="3.85546875" style="622" customWidth="1"/>
    <col min="248" max="248" width="6.85546875" style="622" customWidth="1"/>
    <col min="249" max="249" width="5" style="622" customWidth="1"/>
    <col min="250" max="250" width="10.85546875" style="622" customWidth="1"/>
    <col min="251" max="251" width="4.140625" style="622" customWidth="1"/>
    <col min="252" max="252" width="11" style="622" customWidth="1"/>
    <col min="253" max="253" width="10.5703125" style="622" customWidth="1"/>
    <col min="254" max="254" width="3.85546875" style="622" customWidth="1"/>
    <col min="255" max="255" width="11.42578125" style="622" customWidth="1"/>
    <col min="256" max="16384" width="3.140625" style="622"/>
  </cols>
  <sheetData>
    <row r="1" spans="2:30" ht="12.75" thickBot="1" x14ac:dyDescent="0.25">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row>
    <row r="2" spans="2:30" ht="12.75" customHeight="1" x14ac:dyDescent="0.2">
      <c r="B2" s="624"/>
      <c r="C2" s="625"/>
      <c r="D2" s="626"/>
      <c r="E2" s="626"/>
      <c r="F2" s="626"/>
      <c r="G2" s="626"/>
      <c r="H2" s="626"/>
      <c r="I2" s="626"/>
      <c r="J2" s="626"/>
      <c r="K2" s="1412" t="s">
        <v>601</v>
      </c>
      <c r="L2" s="1412"/>
      <c r="M2" s="1412"/>
      <c r="N2" s="1412"/>
      <c r="O2" s="1412"/>
      <c r="P2" s="1412"/>
      <c r="Q2" s="1412"/>
      <c r="R2" s="626"/>
      <c r="S2" s="626"/>
      <c r="T2" s="626"/>
      <c r="U2" s="626"/>
      <c r="V2" s="626"/>
      <c r="W2" s="626"/>
      <c r="X2" s="626"/>
      <c r="Y2" s="626"/>
      <c r="Z2" s="626"/>
      <c r="AA2" s="626"/>
      <c r="AB2" s="626"/>
      <c r="AC2" s="626"/>
      <c r="AD2" s="627"/>
    </row>
    <row r="3" spans="2:30" ht="9.75" customHeight="1" x14ac:dyDescent="0.2">
      <c r="B3" s="628"/>
      <c r="C3" s="623"/>
      <c r="D3" s="623"/>
      <c r="E3" s="623"/>
      <c r="F3" s="623"/>
      <c r="G3" s="623"/>
      <c r="H3" s="623"/>
      <c r="I3" s="623"/>
      <c r="J3" s="623"/>
      <c r="K3" s="1413" t="s">
        <v>214</v>
      </c>
      <c r="L3" s="1413"/>
      <c r="M3" s="1413"/>
      <c r="N3" s="1413"/>
      <c r="O3" s="1413"/>
      <c r="P3" s="1413"/>
      <c r="Q3" s="1413"/>
      <c r="R3" s="623"/>
      <c r="S3" s="623"/>
      <c r="T3" s="623"/>
      <c r="U3" s="623"/>
      <c r="V3" s="623"/>
      <c r="W3" s="623"/>
      <c r="X3" s="623"/>
      <c r="Y3" s="623"/>
      <c r="Z3" s="623"/>
      <c r="AA3" s="623"/>
      <c r="AB3" s="623"/>
      <c r="AC3" s="623"/>
      <c r="AD3" s="629"/>
    </row>
    <row r="4" spans="2:30" x14ac:dyDescent="0.2">
      <c r="B4" s="628"/>
      <c r="C4" s="623"/>
      <c r="D4" s="623"/>
      <c r="E4" s="623"/>
      <c r="F4" s="623"/>
      <c r="G4" s="623"/>
      <c r="H4" s="623"/>
      <c r="I4" s="623"/>
      <c r="J4" s="623"/>
      <c r="K4" s="1414">
        <f>'Exhibit 1a - CPE'!$D$11</f>
        <v>0</v>
      </c>
      <c r="L4" s="1414"/>
      <c r="M4" s="1414"/>
      <c r="N4" s="1414"/>
      <c r="O4" s="1414"/>
      <c r="P4" s="1414"/>
      <c r="Q4" s="1414"/>
      <c r="R4" s="623"/>
      <c r="S4" s="623"/>
      <c r="T4" s="623"/>
      <c r="U4" s="623"/>
      <c r="V4" s="623"/>
      <c r="W4" s="623"/>
      <c r="X4" s="623"/>
      <c r="Y4" s="623"/>
      <c r="Z4" s="623"/>
      <c r="AA4" s="623"/>
      <c r="AB4" s="623"/>
      <c r="AC4" s="623"/>
      <c r="AD4" s="629"/>
    </row>
    <row r="5" spans="2:30" ht="9.75" customHeight="1" x14ac:dyDescent="0.2">
      <c r="B5" s="628"/>
      <c r="C5" s="623"/>
      <c r="D5" s="623"/>
      <c r="E5" s="623"/>
      <c r="F5" s="623"/>
      <c r="G5" s="623"/>
      <c r="H5" s="623"/>
      <c r="I5" s="623"/>
      <c r="J5" s="623"/>
      <c r="K5" s="1415" t="s">
        <v>216</v>
      </c>
      <c r="L5" s="1415"/>
      <c r="M5" s="1415"/>
      <c r="N5" s="1415"/>
      <c r="O5" s="1415"/>
      <c r="P5" s="1415"/>
      <c r="Q5" s="1415"/>
      <c r="R5" s="623"/>
      <c r="S5" s="623"/>
      <c r="T5" s="623"/>
      <c r="U5" s="623"/>
      <c r="V5" s="623"/>
      <c r="W5" s="623"/>
      <c r="X5" s="623"/>
      <c r="Y5" s="623"/>
      <c r="Z5" s="623"/>
      <c r="AA5" s="623"/>
      <c r="AB5" s="623"/>
      <c r="AC5" s="623"/>
      <c r="AD5" s="629"/>
    </row>
    <row r="6" spans="2:30" ht="12" customHeight="1" x14ac:dyDescent="0.2">
      <c r="B6" s="628"/>
      <c r="C6" s="1434" t="s">
        <v>286</v>
      </c>
      <c r="D6" s="1435"/>
      <c r="E6" s="1435"/>
      <c r="F6" s="1435"/>
      <c r="G6" s="1435"/>
      <c r="H6" s="1435"/>
      <c r="I6" s="1436"/>
      <c r="J6" s="623"/>
      <c r="K6" s="623"/>
      <c r="L6" s="623"/>
      <c r="M6" s="623"/>
      <c r="N6" s="623"/>
      <c r="O6" s="630"/>
      <c r="P6" s="630"/>
      <c r="Q6" s="630"/>
      <c r="R6" s="630"/>
      <c r="S6" s="630"/>
      <c r="T6" s="630"/>
      <c r="U6" s="630"/>
      <c r="V6" s="630"/>
      <c r="W6" s="630"/>
      <c r="X6" s="630"/>
      <c r="Y6" s="630"/>
      <c r="Z6" s="630"/>
      <c r="AA6" s="630"/>
      <c r="AB6" s="630"/>
      <c r="AC6" s="630"/>
      <c r="AD6" s="629"/>
    </row>
    <row r="7" spans="2:30" ht="5.25" customHeight="1" x14ac:dyDescent="0.2">
      <c r="B7" s="628"/>
      <c r="C7" s="623"/>
      <c r="D7" s="623"/>
      <c r="E7" s="623"/>
      <c r="F7" s="623"/>
      <c r="G7" s="623"/>
      <c r="H7" s="623"/>
      <c r="I7" s="623"/>
      <c r="J7" s="623"/>
      <c r="K7" s="623"/>
      <c r="L7" s="623"/>
      <c r="M7" s="623"/>
      <c r="N7" s="623"/>
      <c r="O7" s="630"/>
      <c r="P7" s="630"/>
      <c r="Q7" s="630"/>
      <c r="R7" s="630"/>
      <c r="S7" s="630"/>
      <c r="T7" s="630"/>
      <c r="U7" s="630"/>
      <c r="V7" s="630"/>
      <c r="W7" s="630"/>
      <c r="X7" s="630"/>
      <c r="Y7" s="630"/>
      <c r="Z7" s="630"/>
      <c r="AA7" s="630"/>
      <c r="AB7" s="630"/>
      <c r="AC7" s="630"/>
      <c r="AD7" s="629"/>
    </row>
    <row r="8" spans="2:30" ht="9.75" customHeight="1" x14ac:dyDescent="0.2">
      <c r="B8" s="628"/>
      <c r="C8" s="631" t="s">
        <v>281</v>
      </c>
      <c r="D8" s="631"/>
      <c r="E8" s="623"/>
      <c r="F8" s="623"/>
      <c r="G8" s="623"/>
      <c r="H8" s="623"/>
      <c r="I8" s="623"/>
      <c r="J8" s="623"/>
      <c r="K8" s="623"/>
      <c r="L8" s="623"/>
      <c r="M8" s="623"/>
      <c r="N8" s="623"/>
      <c r="O8" s="630"/>
      <c r="P8" s="630"/>
      <c r="Q8" s="630"/>
      <c r="R8" s="630"/>
      <c r="S8" s="630"/>
      <c r="T8" s="630"/>
      <c r="U8" s="630"/>
      <c r="V8" s="630"/>
      <c r="W8" s="630"/>
      <c r="X8" s="630"/>
      <c r="Y8" s="630"/>
      <c r="Z8" s="630"/>
      <c r="AA8" s="630"/>
      <c r="AB8" s="630"/>
      <c r="AC8" s="630"/>
      <c r="AD8" s="629"/>
    </row>
    <row r="9" spans="2:30" ht="12" customHeight="1" x14ac:dyDescent="0.2">
      <c r="B9" s="628"/>
      <c r="C9" s="623"/>
      <c r="D9" s="632" t="s">
        <v>283</v>
      </c>
      <c r="E9" s="623"/>
      <c r="F9" s="1437">
        <f>'Exhibit 1a - CPE'!$F$27</f>
        <v>42917</v>
      </c>
      <c r="G9" s="1438"/>
      <c r="H9" s="1439"/>
      <c r="I9" s="623"/>
      <c r="K9" s="577"/>
      <c r="L9" s="578" t="s">
        <v>568</v>
      </c>
      <c r="M9" s="1391">
        <f>'Exhibit 1a - CPE'!$I$15</f>
        <v>0</v>
      </c>
      <c r="N9" s="1392"/>
      <c r="O9" s="1393"/>
      <c r="P9" s="630"/>
      <c r="Q9" s="630"/>
      <c r="R9" s="630"/>
      <c r="S9" s="630"/>
      <c r="T9" s="630"/>
      <c r="U9" s="630"/>
      <c r="V9" s="630"/>
      <c r="W9" s="630"/>
      <c r="X9" s="630"/>
      <c r="Y9" s="630"/>
      <c r="Z9" s="630"/>
      <c r="AA9" s="630"/>
      <c r="AB9" s="630"/>
      <c r="AC9" s="630"/>
      <c r="AD9" s="629"/>
    </row>
    <row r="10" spans="2:30" ht="12" customHeight="1" x14ac:dyDescent="0.2">
      <c r="B10" s="628"/>
      <c r="C10" s="623"/>
      <c r="D10" s="632" t="s">
        <v>284</v>
      </c>
      <c r="E10" s="623"/>
      <c r="F10" s="1437">
        <f>'Exhibit 1a - CPE'!$F$29</f>
        <v>43281</v>
      </c>
      <c r="G10" s="1438"/>
      <c r="H10" s="1439"/>
      <c r="I10" s="623"/>
      <c r="K10" s="577"/>
      <c r="L10" s="578" t="s">
        <v>352</v>
      </c>
      <c r="M10" s="1391">
        <f>'Exhibit 1a - CPE'!$L$15</f>
        <v>0</v>
      </c>
      <c r="N10" s="1392"/>
      <c r="O10" s="1393"/>
      <c r="P10" s="630"/>
      <c r="Q10" s="630"/>
      <c r="R10" s="630"/>
      <c r="S10" s="630"/>
      <c r="T10" s="630"/>
      <c r="U10" s="630"/>
      <c r="V10" s="630"/>
      <c r="W10" s="630"/>
      <c r="X10" s="630"/>
      <c r="Y10" s="630"/>
      <c r="Z10" s="630"/>
      <c r="AA10" s="630"/>
      <c r="AB10" s="630"/>
      <c r="AC10" s="630"/>
      <c r="AD10" s="629"/>
    </row>
    <row r="11" spans="2:30" ht="6.75" customHeight="1" x14ac:dyDescent="0.2">
      <c r="B11" s="633"/>
      <c r="C11" s="634"/>
      <c r="D11" s="634"/>
      <c r="E11" s="634"/>
      <c r="F11" s="634"/>
      <c r="G11" s="634"/>
      <c r="H11" s="634"/>
      <c r="I11" s="634"/>
      <c r="J11" s="634"/>
      <c r="K11" s="634"/>
      <c r="L11" s="634"/>
      <c r="M11" s="634"/>
      <c r="N11" s="634"/>
      <c r="O11" s="635"/>
      <c r="P11" s="635"/>
      <c r="Q11" s="635"/>
      <c r="R11" s="635"/>
      <c r="S11" s="635"/>
      <c r="T11" s="635"/>
      <c r="U11" s="635"/>
      <c r="V11" s="635"/>
      <c r="W11" s="635"/>
      <c r="X11" s="635"/>
      <c r="Y11" s="635"/>
      <c r="Z11" s="635"/>
      <c r="AA11" s="635"/>
      <c r="AB11" s="635"/>
      <c r="AC11" s="635"/>
      <c r="AD11" s="636"/>
    </row>
    <row r="12" spans="2:30" ht="9.75" customHeight="1" x14ac:dyDescent="0.2">
      <c r="B12" s="628"/>
      <c r="C12" s="623"/>
      <c r="D12" s="632"/>
      <c r="E12" s="623"/>
      <c r="F12" s="623"/>
      <c r="G12" s="623"/>
      <c r="H12" s="623"/>
      <c r="I12" s="623"/>
      <c r="J12" s="623"/>
      <c r="K12" s="632"/>
      <c r="L12" s="631" t="s">
        <v>218</v>
      </c>
      <c r="M12" s="631"/>
      <c r="N12" s="623"/>
      <c r="O12" s="623"/>
      <c r="P12" s="630"/>
      <c r="Q12" s="630"/>
      <c r="R12" s="630"/>
      <c r="S12" s="630"/>
      <c r="T12" s="630"/>
      <c r="U12" s="630"/>
      <c r="V12" s="630"/>
      <c r="W12" s="630"/>
      <c r="X12" s="630"/>
      <c r="Y12" s="630"/>
      <c r="Z12" s="630"/>
      <c r="AA12" s="630"/>
      <c r="AB12" s="630"/>
      <c r="AC12" s="630"/>
      <c r="AD12" s="629"/>
    </row>
    <row r="13" spans="2:30" ht="9.75" customHeight="1" x14ac:dyDescent="0.2">
      <c r="B13" s="628"/>
      <c r="C13" s="623"/>
      <c r="D13" s="623"/>
      <c r="E13" s="623"/>
      <c r="F13" s="623"/>
      <c r="G13" s="623"/>
      <c r="H13" s="623"/>
      <c r="I13" s="623"/>
      <c r="J13" s="623"/>
      <c r="K13" s="623"/>
      <c r="L13" s="553">
        <v>1</v>
      </c>
      <c r="M13" s="553" t="s">
        <v>230</v>
      </c>
      <c r="N13" s="623"/>
      <c r="O13" s="623"/>
      <c r="P13" s="630"/>
      <c r="Q13" s="630"/>
      <c r="R13" s="630"/>
      <c r="S13" s="630"/>
      <c r="T13" s="630"/>
      <c r="U13" s="630"/>
      <c r="V13" s="630"/>
      <c r="W13" s="630"/>
      <c r="X13" s="630"/>
      <c r="Y13" s="630"/>
      <c r="Z13" s="630"/>
      <c r="AA13" s="630"/>
      <c r="AB13" s="630"/>
      <c r="AC13" s="630"/>
      <c r="AD13" s="629"/>
    </row>
    <row r="14" spans="2:30" ht="9.75" customHeight="1" x14ac:dyDescent="0.2">
      <c r="B14" s="628"/>
      <c r="C14" s="623"/>
      <c r="D14" s="623"/>
      <c r="E14" s="623"/>
      <c r="F14" s="623"/>
      <c r="G14" s="623"/>
      <c r="H14" s="623"/>
      <c r="I14" s="623"/>
      <c r="J14" s="623"/>
      <c r="K14" s="623"/>
      <c r="L14" s="553">
        <v>2</v>
      </c>
      <c r="M14" s="553" t="s">
        <v>224</v>
      </c>
      <c r="N14" s="623"/>
      <c r="O14" s="623"/>
      <c r="P14" s="630"/>
      <c r="Q14" s="630"/>
      <c r="R14" s="630"/>
      <c r="S14" s="630"/>
      <c r="T14" s="630"/>
      <c r="U14" s="630"/>
      <c r="V14" s="630"/>
      <c r="W14" s="630"/>
      <c r="X14" s="630"/>
      <c r="Y14" s="630"/>
      <c r="Z14" s="630"/>
      <c r="AA14" s="630"/>
      <c r="AB14" s="630"/>
      <c r="AC14" s="630"/>
      <c r="AD14" s="629"/>
    </row>
    <row r="15" spans="2:30" ht="9.75" customHeight="1" x14ac:dyDescent="0.2">
      <c r="B15" s="628"/>
      <c r="C15" s="623"/>
      <c r="D15" s="623"/>
      <c r="E15" s="623"/>
      <c r="F15" s="623"/>
      <c r="G15" s="623"/>
      <c r="H15" s="623"/>
      <c r="I15" s="623"/>
      <c r="J15" s="623"/>
      <c r="K15" s="623"/>
      <c r="L15" s="553">
        <v>3</v>
      </c>
      <c r="M15" s="553" t="s">
        <v>483</v>
      </c>
      <c r="N15" s="623"/>
      <c r="O15" s="623"/>
      <c r="P15" s="630"/>
      <c r="Q15" s="630"/>
      <c r="R15" s="630"/>
      <c r="S15" s="630"/>
      <c r="T15" s="630"/>
      <c r="U15" s="630"/>
      <c r="V15" s="630"/>
      <c r="W15" s="630"/>
      <c r="X15" s="630"/>
      <c r="Y15" s="630"/>
      <c r="Z15" s="630"/>
      <c r="AA15" s="630"/>
      <c r="AB15" s="630"/>
      <c r="AC15" s="630"/>
      <c r="AD15" s="629"/>
    </row>
    <row r="16" spans="2:30" ht="9.75" customHeight="1" x14ac:dyDescent="0.2">
      <c r="B16" s="628"/>
      <c r="C16" s="623"/>
      <c r="D16" s="623"/>
      <c r="E16" s="623"/>
      <c r="F16" s="623"/>
      <c r="G16" s="623"/>
      <c r="H16" s="623"/>
      <c r="I16" s="623"/>
      <c r="J16" s="623"/>
      <c r="K16" s="623"/>
      <c r="L16" s="553">
        <v>4</v>
      </c>
      <c r="M16" s="553" t="s">
        <v>123</v>
      </c>
      <c r="N16" s="623"/>
      <c r="O16" s="623"/>
      <c r="P16" s="630"/>
      <c r="Q16" s="630"/>
      <c r="R16" s="630"/>
      <c r="S16" s="630"/>
      <c r="T16" s="630"/>
      <c r="U16" s="630"/>
      <c r="V16" s="630"/>
      <c r="W16" s="630"/>
      <c r="X16" s="630"/>
      <c r="Y16" s="630"/>
      <c r="Z16" s="630"/>
      <c r="AA16" s="630"/>
      <c r="AB16" s="630"/>
      <c r="AC16" s="630"/>
      <c r="AD16" s="629"/>
    </row>
    <row r="17" spans="2:30" ht="9.75" customHeight="1" x14ac:dyDescent="0.2">
      <c r="B17" s="628"/>
      <c r="C17" s="623"/>
      <c r="D17" s="623"/>
      <c r="E17" s="623"/>
      <c r="F17" s="623"/>
      <c r="G17" s="623"/>
      <c r="H17" s="623"/>
      <c r="I17" s="623"/>
      <c r="J17" s="623"/>
      <c r="K17" s="623"/>
      <c r="L17" s="553">
        <v>5</v>
      </c>
      <c r="M17" s="553" t="s">
        <v>47</v>
      </c>
      <c r="N17" s="623"/>
      <c r="O17" s="623"/>
      <c r="P17" s="630"/>
      <c r="Q17" s="630"/>
      <c r="R17" s="630"/>
      <c r="S17" s="630"/>
      <c r="T17" s="630"/>
      <c r="U17" s="630"/>
      <c r="V17" s="630"/>
      <c r="W17" s="630"/>
      <c r="X17" s="630"/>
      <c r="Y17" s="630"/>
      <c r="Z17" s="630"/>
      <c r="AA17" s="630"/>
      <c r="AB17" s="630"/>
      <c r="AC17" s="630"/>
      <c r="AD17" s="629"/>
    </row>
    <row r="18" spans="2:30" ht="9.75" customHeight="1" x14ac:dyDescent="0.2">
      <c r="B18" s="628"/>
      <c r="C18" s="623"/>
      <c r="D18" s="623"/>
      <c r="E18" s="623"/>
      <c r="F18" s="623"/>
      <c r="G18" s="623"/>
      <c r="H18" s="623"/>
      <c r="I18" s="623"/>
      <c r="J18" s="623"/>
      <c r="K18" s="623"/>
      <c r="L18" s="553">
        <v>6</v>
      </c>
      <c r="M18" s="553" t="s">
        <v>233</v>
      </c>
      <c r="N18" s="623"/>
      <c r="O18" s="623"/>
      <c r="P18" s="630"/>
      <c r="Q18" s="630"/>
      <c r="R18" s="630"/>
      <c r="S18" s="630"/>
      <c r="T18" s="630"/>
      <c r="U18" s="630"/>
      <c r="V18" s="630"/>
      <c r="W18" s="630"/>
      <c r="X18" s="630"/>
      <c r="Y18" s="630"/>
      <c r="Z18" s="630"/>
      <c r="AA18" s="630"/>
      <c r="AB18" s="630"/>
      <c r="AC18" s="630"/>
      <c r="AD18" s="629"/>
    </row>
    <row r="19" spans="2:30" ht="9.75" customHeight="1" x14ac:dyDescent="0.2">
      <c r="B19" s="628"/>
      <c r="C19" s="623"/>
      <c r="D19" s="623"/>
      <c r="E19" s="623"/>
      <c r="F19" s="623"/>
      <c r="G19" s="623"/>
      <c r="H19" s="623"/>
      <c r="I19" s="623"/>
      <c r="J19" s="623"/>
      <c r="K19" s="623"/>
      <c r="L19" s="553">
        <v>7</v>
      </c>
      <c r="M19" s="553" t="s">
        <v>600</v>
      </c>
      <c r="N19" s="623"/>
      <c r="O19" s="623"/>
      <c r="P19" s="630"/>
      <c r="Q19" s="630"/>
      <c r="R19" s="630"/>
      <c r="S19" s="630"/>
      <c r="T19" s="630"/>
      <c r="U19" s="630"/>
      <c r="V19" s="630"/>
      <c r="W19" s="630"/>
      <c r="X19" s="630"/>
      <c r="Y19" s="630"/>
      <c r="Z19" s="630"/>
      <c r="AA19" s="630"/>
      <c r="AB19" s="630"/>
      <c r="AC19" s="630"/>
      <c r="AD19" s="629"/>
    </row>
    <row r="20" spans="2:30" ht="9.75" customHeight="1" x14ac:dyDescent="0.2">
      <c r="B20" s="633"/>
      <c r="C20" s="634"/>
      <c r="D20" s="634"/>
      <c r="E20" s="634"/>
      <c r="F20" s="634"/>
      <c r="G20" s="634"/>
      <c r="H20" s="634"/>
      <c r="I20" s="634"/>
      <c r="J20" s="634"/>
      <c r="K20" s="634"/>
      <c r="L20" s="1072">
        <v>8</v>
      </c>
      <c r="M20" s="1072" t="s">
        <v>119</v>
      </c>
      <c r="N20" s="634"/>
      <c r="O20" s="634"/>
      <c r="P20" s="635"/>
      <c r="Q20" s="635"/>
      <c r="R20" s="635"/>
      <c r="S20" s="635"/>
      <c r="T20" s="635"/>
      <c r="U20" s="635"/>
      <c r="V20" s="635"/>
      <c r="W20" s="635"/>
      <c r="X20" s="635"/>
      <c r="Y20" s="635"/>
      <c r="Z20" s="635"/>
      <c r="AA20" s="635"/>
      <c r="AB20" s="635"/>
      <c r="AC20" s="635"/>
      <c r="AD20" s="636"/>
    </row>
    <row r="21" spans="2:30" ht="56.25" x14ac:dyDescent="0.2">
      <c r="B21" s="637" t="s">
        <v>193</v>
      </c>
      <c r="C21" s="638"/>
      <c r="D21" s="623"/>
      <c r="E21" s="623"/>
      <c r="F21" s="623"/>
      <c r="G21" s="623"/>
      <c r="H21" s="623"/>
      <c r="I21" s="623" t="s">
        <v>194</v>
      </c>
      <c r="J21" s="623"/>
      <c r="K21" s="1070" t="s">
        <v>124</v>
      </c>
      <c r="L21" s="1071"/>
      <c r="M21" s="1070" t="s">
        <v>122</v>
      </c>
      <c r="N21" s="1071"/>
      <c r="O21" s="1070" t="s">
        <v>231</v>
      </c>
      <c r="P21" s="1071"/>
      <c r="Q21" s="1070" t="s">
        <v>232</v>
      </c>
      <c r="R21" s="1071"/>
      <c r="S21" s="1070" t="s">
        <v>485</v>
      </c>
      <c r="T21" s="1071"/>
      <c r="U21" s="1070" t="s">
        <v>49</v>
      </c>
      <c r="V21" s="1071"/>
      <c r="W21" s="1070" t="s">
        <v>48</v>
      </c>
      <c r="X21" s="1071"/>
      <c r="Y21" s="1070" t="s">
        <v>234</v>
      </c>
      <c r="Z21" s="1071"/>
      <c r="AA21" s="1070" t="s">
        <v>120</v>
      </c>
      <c r="AB21" s="1071"/>
      <c r="AC21" s="1070" t="s">
        <v>121</v>
      </c>
      <c r="AD21" s="629"/>
    </row>
    <row r="22" spans="2:30" x14ac:dyDescent="0.2">
      <c r="B22" s="610" t="str">
        <f>'Exhibit 5 -Exp. Summary - COA '!B15</f>
        <v>LHD Administration / Support Costs by Discipline</v>
      </c>
      <c r="C22" s="639"/>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9"/>
    </row>
    <row r="23" spans="2:30" x14ac:dyDescent="0.2">
      <c r="B23" s="628"/>
      <c r="C23" s="631" t="str">
        <f>'Exhibit 5 -Exp. Summary - COA '!C16</f>
        <v>SECTION I. Personnel / Staff Expenditures</v>
      </c>
      <c r="D23" s="623"/>
      <c r="E23" s="623"/>
      <c r="F23" s="623"/>
      <c r="G23" s="623"/>
      <c r="H23" s="623"/>
      <c r="I23" s="623"/>
      <c r="J23" s="623"/>
      <c r="K23" s="640"/>
      <c r="L23" s="623"/>
      <c r="M23" s="641"/>
      <c r="N23" s="623"/>
      <c r="O23" s="640"/>
      <c r="P23" s="623"/>
      <c r="Q23" s="640"/>
      <c r="R23" s="623"/>
      <c r="S23" s="640"/>
      <c r="T23" s="623"/>
      <c r="U23" s="640"/>
      <c r="V23" s="623"/>
      <c r="W23" s="640"/>
      <c r="X23" s="623"/>
      <c r="Y23" s="640"/>
      <c r="Z23" s="623"/>
      <c r="AA23" s="640"/>
      <c r="AB23" s="623"/>
      <c r="AC23" s="640"/>
      <c r="AD23" s="629"/>
    </row>
    <row r="24" spans="2:30" x14ac:dyDescent="0.2">
      <c r="B24" s="628"/>
      <c r="C24" s="623"/>
      <c r="D24" s="1426" t="str">
        <f>'Exhibit 5 -Exp. Summary - COA '!D17:J17</f>
        <v>110XX Health Director's Office and Staff</v>
      </c>
      <c r="E24" s="1426"/>
      <c r="F24" s="1426"/>
      <c r="G24" s="1426"/>
      <c r="H24" s="1426"/>
      <c r="I24" s="1426"/>
      <c r="J24" s="1426"/>
      <c r="K24" s="642">
        <f>'Exhibit 5 -Exp. Summary - COA '!Y17</f>
        <v>0</v>
      </c>
      <c r="L24" s="623"/>
      <c r="M24" s="643">
        <v>4</v>
      </c>
      <c r="N24" s="623"/>
      <c r="O24" s="644">
        <f>(SUMIF(M24,1,K24))</f>
        <v>0</v>
      </c>
      <c r="P24" s="645"/>
      <c r="Q24" s="644">
        <f>SUMIF(M24,2,K24)</f>
        <v>0</v>
      </c>
      <c r="R24" s="645"/>
      <c r="S24" s="644">
        <f>SUMIF(M24,3,K24)</f>
        <v>0</v>
      </c>
      <c r="T24" s="645"/>
      <c r="U24" s="644">
        <f>SUMIF(M24,4,K24)</f>
        <v>0</v>
      </c>
      <c r="V24" s="645"/>
      <c r="W24" s="644">
        <f>SUMIF(M24,5,K24)</f>
        <v>0</v>
      </c>
      <c r="X24" s="645"/>
      <c r="Y24" s="644">
        <f>SUMIF(M24,6,K24)</f>
        <v>0</v>
      </c>
      <c r="Z24" s="645"/>
      <c r="AA24" s="644">
        <f>SUMIF(M24,7,K24)</f>
        <v>0</v>
      </c>
      <c r="AB24" s="645"/>
      <c r="AC24" s="644">
        <f>SUMIF(M24,8,K24)</f>
        <v>0</v>
      </c>
      <c r="AD24" s="629"/>
    </row>
    <row r="25" spans="2:30" x14ac:dyDescent="0.2">
      <c r="B25" s="628"/>
      <c r="C25" s="623"/>
      <c r="D25" s="1426" t="str">
        <f>'Exhibit 5 -Exp. Summary - COA '!D18:J18</f>
        <v>120XX Finance Office and Staff</v>
      </c>
      <c r="E25" s="1426"/>
      <c r="F25" s="1426"/>
      <c r="G25" s="1426"/>
      <c r="H25" s="1426"/>
      <c r="I25" s="1426"/>
      <c r="J25" s="1426"/>
      <c r="K25" s="642">
        <f>'Exhibit 5 -Exp. Summary - COA '!Y18</f>
        <v>0</v>
      </c>
      <c r="L25" s="623"/>
      <c r="M25" s="643">
        <v>4</v>
      </c>
      <c r="N25" s="623"/>
      <c r="O25" s="644">
        <f>SUMIF(M25,1,K25)</f>
        <v>0</v>
      </c>
      <c r="P25" s="645"/>
      <c r="Q25" s="644">
        <f>SUMIF(M25,2,K25)</f>
        <v>0</v>
      </c>
      <c r="R25" s="645"/>
      <c r="S25" s="644">
        <f>SUMIF(M25,3,K25)</f>
        <v>0</v>
      </c>
      <c r="T25" s="645"/>
      <c r="U25" s="644">
        <f>SUMIF(M25,4,K25)</f>
        <v>0</v>
      </c>
      <c r="V25" s="645"/>
      <c r="W25" s="644">
        <f>SUMIF(M25,5,K25)</f>
        <v>0</v>
      </c>
      <c r="X25" s="645"/>
      <c r="Y25" s="644">
        <f>SUMIF(M25,6,K25)</f>
        <v>0</v>
      </c>
      <c r="Z25" s="645"/>
      <c r="AA25" s="644">
        <f>SUMIF(M25,7,K25)</f>
        <v>0</v>
      </c>
      <c r="AB25" s="645"/>
      <c r="AC25" s="644">
        <f>SUMIF(M25,8,K25)</f>
        <v>0</v>
      </c>
      <c r="AD25" s="629"/>
    </row>
    <row r="26" spans="2:30" ht="12.75" thickBot="1" x14ac:dyDescent="0.25">
      <c r="B26" s="628"/>
      <c r="C26" s="623"/>
      <c r="D26" s="1433" t="str">
        <f>'Exhibit 5 -Exp. Summary - COA '!D19:J19</f>
        <v>130XX Other Personnel</v>
      </c>
      <c r="E26" s="1433"/>
      <c r="F26" s="1433"/>
      <c r="G26" s="1433"/>
      <c r="H26" s="1433"/>
      <c r="I26" s="1433"/>
      <c r="J26" s="1433"/>
      <c r="K26" s="646">
        <f>'Exhibit 5 -Exp. Summary - COA '!Y19</f>
        <v>0</v>
      </c>
      <c r="L26" s="623"/>
      <c r="M26" s="643">
        <v>4</v>
      </c>
      <c r="N26" s="623"/>
      <c r="O26" s="647">
        <f>SUMIF(M26,1,K26)</f>
        <v>0</v>
      </c>
      <c r="P26" s="645"/>
      <c r="Q26" s="647">
        <f>SUMIF(M26,2,K26)</f>
        <v>0</v>
      </c>
      <c r="R26" s="645"/>
      <c r="S26" s="647">
        <f>SUMIF(M26,3,K26)</f>
        <v>0</v>
      </c>
      <c r="T26" s="645"/>
      <c r="U26" s="647">
        <f>SUMIF(M26,4,K26)</f>
        <v>0</v>
      </c>
      <c r="V26" s="645"/>
      <c r="W26" s="647">
        <f>SUMIF(M26,5,K26)</f>
        <v>0</v>
      </c>
      <c r="X26" s="645"/>
      <c r="Y26" s="647">
        <f>SUMIF(M26,6,K26)</f>
        <v>0</v>
      </c>
      <c r="Z26" s="645"/>
      <c r="AA26" s="647">
        <f>SUMIF(M26,7,K26)</f>
        <v>0</v>
      </c>
      <c r="AB26" s="645"/>
      <c r="AC26" s="647">
        <f>SUMIF(M26,8,K26)</f>
        <v>0</v>
      </c>
      <c r="AD26" s="629"/>
    </row>
    <row r="27" spans="2:30" x14ac:dyDescent="0.2">
      <c r="B27" s="628"/>
      <c r="C27" s="623"/>
      <c r="D27" s="623"/>
      <c r="E27" s="623"/>
      <c r="F27" s="1430" t="s">
        <v>537</v>
      </c>
      <c r="G27" s="1431"/>
      <c r="H27" s="1431"/>
      <c r="I27" s="1431"/>
      <c r="J27" s="1432"/>
      <c r="K27" s="648">
        <f>SUM(K24:K26)</f>
        <v>0</v>
      </c>
      <c r="L27" s="623"/>
      <c r="M27" s="649"/>
      <c r="N27" s="623"/>
      <c r="O27" s="648">
        <f>SUM(O24:O26)</f>
        <v>0</v>
      </c>
      <c r="P27" s="645"/>
      <c r="Q27" s="648">
        <f>SUM(Q24:Q26)</f>
        <v>0</v>
      </c>
      <c r="R27" s="645"/>
      <c r="S27" s="648">
        <f>SUM(S24:S26)</f>
        <v>0</v>
      </c>
      <c r="T27" s="645"/>
      <c r="U27" s="648">
        <f>SUM(U24:U26)</f>
        <v>0</v>
      </c>
      <c r="V27" s="645"/>
      <c r="W27" s="648">
        <f>SUM(W24:W26)</f>
        <v>0</v>
      </c>
      <c r="X27" s="645"/>
      <c r="Y27" s="648">
        <f>SUM(Y24:Y26)</f>
        <v>0</v>
      </c>
      <c r="Z27" s="645"/>
      <c r="AA27" s="648">
        <f>SUM(AA24:AA26)</f>
        <v>0</v>
      </c>
      <c r="AB27" s="645"/>
      <c r="AC27" s="648">
        <f>SUM(AC24:AC26)</f>
        <v>0</v>
      </c>
      <c r="AD27" s="629"/>
    </row>
    <row r="28" spans="2:30" x14ac:dyDescent="0.2">
      <c r="B28" s="628"/>
      <c r="C28" s="623"/>
      <c r="D28" s="623"/>
      <c r="E28" s="623"/>
      <c r="F28" s="623"/>
      <c r="G28" s="623"/>
      <c r="H28" s="623"/>
      <c r="I28" s="623"/>
      <c r="J28" s="623"/>
      <c r="K28" s="650"/>
      <c r="L28" s="623"/>
      <c r="M28" s="630"/>
      <c r="N28" s="623"/>
      <c r="O28" s="650"/>
      <c r="P28" s="650"/>
      <c r="Q28" s="650"/>
      <c r="R28" s="650"/>
      <c r="S28" s="650"/>
      <c r="T28" s="650"/>
      <c r="U28" s="650"/>
      <c r="V28" s="650"/>
      <c r="W28" s="650"/>
      <c r="X28" s="650"/>
      <c r="Y28" s="650"/>
      <c r="Z28" s="650"/>
      <c r="AA28" s="650"/>
      <c r="AB28" s="650"/>
      <c r="AC28" s="650"/>
      <c r="AD28" s="629"/>
    </row>
    <row r="29" spans="2:30" x14ac:dyDescent="0.2">
      <c r="B29" s="628"/>
      <c r="C29" s="631" t="str">
        <f>'Exhibit 5 -Exp. Summary - COA '!C22</f>
        <v>SECTION II. Operating Expenditures</v>
      </c>
      <c r="D29" s="623"/>
      <c r="E29" s="623"/>
      <c r="F29" s="623"/>
      <c r="G29" s="623"/>
      <c r="H29" s="623"/>
      <c r="I29" s="623"/>
      <c r="J29" s="623"/>
      <c r="K29" s="650"/>
      <c r="L29" s="623"/>
      <c r="M29" s="630"/>
      <c r="N29" s="623"/>
      <c r="O29" s="650"/>
      <c r="P29" s="650"/>
      <c r="Q29" s="650"/>
      <c r="R29" s="650"/>
      <c r="S29" s="650"/>
      <c r="T29" s="650"/>
      <c r="U29" s="650"/>
      <c r="V29" s="650"/>
      <c r="W29" s="650"/>
      <c r="X29" s="650"/>
      <c r="Y29" s="650"/>
      <c r="Z29" s="650"/>
      <c r="AA29" s="650"/>
      <c r="AB29" s="650"/>
      <c r="AC29" s="650"/>
      <c r="AD29" s="629"/>
    </row>
    <row r="30" spans="2:30" x14ac:dyDescent="0.2">
      <c r="B30" s="628"/>
      <c r="C30" s="623"/>
      <c r="D30" s="1426" t="str">
        <f>'Exhibit 5 -Exp. Summary - COA '!D23:J23</f>
        <v>14800 Supplies - LHD Admin / Support</v>
      </c>
      <c r="E30" s="1426"/>
      <c r="F30" s="1426"/>
      <c r="G30" s="1426"/>
      <c r="H30" s="1426"/>
      <c r="I30" s="1426"/>
      <c r="J30" s="1426"/>
      <c r="K30" s="642">
        <f>'Exhibit 5 -Exp. Summary - COA '!Y23</f>
        <v>0</v>
      </c>
      <c r="L30" s="623"/>
      <c r="M30" s="643">
        <v>4</v>
      </c>
      <c r="N30" s="623"/>
      <c r="O30" s="644">
        <f>(SUMIF(M30,1,K30))</f>
        <v>0</v>
      </c>
      <c r="P30" s="645"/>
      <c r="Q30" s="644">
        <f>SUMIF(M30,2,K30)</f>
        <v>0</v>
      </c>
      <c r="R30" s="645"/>
      <c r="S30" s="644">
        <f>SUMIF(M30,3,K30)</f>
        <v>0</v>
      </c>
      <c r="T30" s="645"/>
      <c r="U30" s="644">
        <f>SUMIF(M30,4,K30)</f>
        <v>0</v>
      </c>
      <c r="V30" s="645"/>
      <c r="W30" s="644">
        <f>SUMIF(M30,5,K30)</f>
        <v>0</v>
      </c>
      <c r="X30" s="645"/>
      <c r="Y30" s="644">
        <f>SUMIF(M30,6,K30)</f>
        <v>0</v>
      </c>
      <c r="Z30" s="645"/>
      <c r="AA30" s="644">
        <f>SUMIF(M30,7,K30)</f>
        <v>0</v>
      </c>
      <c r="AB30" s="645"/>
      <c r="AC30" s="644">
        <f>SUMIF(M30,8,K30)</f>
        <v>0</v>
      </c>
      <c r="AD30" s="629"/>
    </row>
    <row r="31" spans="2:30" x14ac:dyDescent="0.2">
      <c r="B31" s="628"/>
      <c r="C31" s="623"/>
      <c r="D31" s="1426" t="str">
        <f>'Exhibit 5 -Exp. Summary - COA '!D24:J24</f>
        <v>15000 Capital Expenditures - LHD Admin / Support</v>
      </c>
      <c r="E31" s="1426"/>
      <c r="F31" s="1426"/>
      <c r="G31" s="1426"/>
      <c r="H31" s="1426"/>
      <c r="I31" s="1426"/>
      <c r="J31" s="1426"/>
      <c r="K31" s="642">
        <f>'Exhibit 5 -Exp. Summary - COA '!Y24</f>
        <v>0</v>
      </c>
      <c r="L31" s="623"/>
      <c r="M31" s="643">
        <v>8</v>
      </c>
      <c r="N31" s="623"/>
      <c r="O31" s="644">
        <f>(SUMIF(M31,1,K31))</f>
        <v>0</v>
      </c>
      <c r="P31" s="645"/>
      <c r="Q31" s="644">
        <f>SUMIF(M31,2,K31)</f>
        <v>0</v>
      </c>
      <c r="R31" s="645"/>
      <c r="S31" s="644">
        <f>SUMIF(M31,3,K31)</f>
        <v>0</v>
      </c>
      <c r="T31" s="645"/>
      <c r="U31" s="644">
        <f>SUMIF(M31,4,K31)</f>
        <v>0</v>
      </c>
      <c r="V31" s="645"/>
      <c r="W31" s="644">
        <f>SUMIF(M31,5,K31)</f>
        <v>0</v>
      </c>
      <c r="X31" s="645"/>
      <c r="Y31" s="644">
        <f>SUMIF(M31,6,K31)</f>
        <v>0</v>
      </c>
      <c r="Z31" s="645"/>
      <c r="AA31" s="644">
        <f>SUMIF(M31,7,K31)</f>
        <v>0</v>
      </c>
      <c r="AB31" s="645"/>
      <c r="AC31" s="644">
        <f>SUMIF(M31,8,K31)</f>
        <v>0</v>
      </c>
      <c r="AD31" s="629"/>
    </row>
    <row r="32" spans="2:30" x14ac:dyDescent="0.2">
      <c r="B32" s="628"/>
      <c r="C32" s="623"/>
      <c r="D32" s="1426" t="str">
        <f>'Exhibit 5 -Exp. Summary - COA '!D25:J25</f>
        <v>16000 Contracted Services - LHD Admin / Support</v>
      </c>
      <c r="E32" s="1426"/>
      <c r="F32" s="1426"/>
      <c r="G32" s="1426"/>
      <c r="H32" s="1426"/>
      <c r="I32" s="1426"/>
      <c r="J32" s="1426"/>
      <c r="K32" s="642">
        <f>'Exhibit 5 -Exp. Summary - COA '!Y25</f>
        <v>0</v>
      </c>
      <c r="L32" s="623"/>
      <c r="M32" s="643">
        <v>4</v>
      </c>
      <c r="N32" s="623"/>
      <c r="O32" s="644">
        <f>SUMIF(M32,1,K32)</f>
        <v>0</v>
      </c>
      <c r="P32" s="645"/>
      <c r="Q32" s="644">
        <f>SUMIF(M32,2,K32)</f>
        <v>0</v>
      </c>
      <c r="R32" s="645"/>
      <c r="S32" s="644">
        <f>SUMIF(M32,3,K32)</f>
        <v>0</v>
      </c>
      <c r="T32" s="645"/>
      <c r="U32" s="644">
        <f>SUMIF(M32,4,K32)</f>
        <v>0</v>
      </c>
      <c r="V32" s="645"/>
      <c r="W32" s="644">
        <f>SUMIF(M32,5,K32)</f>
        <v>0</v>
      </c>
      <c r="X32" s="645"/>
      <c r="Y32" s="644">
        <f>SUMIF(M32,6,K32)</f>
        <v>0</v>
      </c>
      <c r="Z32" s="645"/>
      <c r="AA32" s="644">
        <f>SUMIF(M32,7,K32)</f>
        <v>0</v>
      </c>
      <c r="AB32" s="645"/>
      <c r="AC32" s="644">
        <f>SUMIF(M32,8,K32)</f>
        <v>0</v>
      </c>
      <c r="AD32" s="629"/>
    </row>
    <row r="33" spans="2:30" ht="12.75" thickBot="1" x14ac:dyDescent="0.25">
      <c r="B33" s="628"/>
      <c r="C33" s="623"/>
      <c r="D33" s="1433" t="str">
        <f>'Exhibit 5 -Exp. Summary - COA '!D26:J26</f>
        <v>17000 Other Operating Expenditures - LHD Admin / Support</v>
      </c>
      <c r="E33" s="1433"/>
      <c r="F33" s="1433"/>
      <c r="G33" s="1433"/>
      <c r="H33" s="1433"/>
      <c r="I33" s="1433"/>
      <c r="J33" s="1433"/>
      <c r="K33" s="646">
        <f>'Exhibit 5 -Exp. Summary - COA '!Y26</f>
        <v>0</v>
      </c>
      <c r="L33" s="623"/>
      <c r="M33" s="643">
        <v>4</v>
      </c>
      <c r="N33" s="623"/>
      <c r="O33" s="647">
        <f>SUMIF(M33,1,K33)</f>
        <v>0</v>
      </c>
      <c r="P33" s="645"/>
      <c r="Q33" s="647">
        <f>SUMIF(M33,2,K33)</f>
        <v>0</v>
      </c>
      <c r="R33" s="645"/>
      <c r="S33" s="647">
        <f>SUMIF(M33,3,K33)</f>
        <v>0</v>
      </c>
      <c r="T33" s="645"/>
      <c r="U33" s="647">
        <f>SUMIF(M33,4,K33)</f>
        <v>0</v>
      </c>
      <c r="V33" s="645"/>
      <c r="W33" s="647">
        <f>SUMIF(M33,5,K33)</f>
        <v>0</v>
      </c>
      <c r="X33" s="645"/>
      <c r="Y33" s="647">
        <f>SUMIF(M33,6,K33)</f>
        <v>0</v>
      </c>
      <c r="Z33" s="645"/>
      <c r="AA33" s="647">
        <f>SUMIF(M33,7,K33)</f>
        <v>0</v>
      </c>
      <c r="AB33" s="645"/>
      <c r="AC33" s="647">
        <f>SUMIF(M33,8,K33)</f>
        <v>0</v>
      </c>
      <c r="AD33" s="629"/>
    </row>
    <row r="34" spans="2:30" x14ac:dyDescent="0.2">
      <c r="B34" s="628"/>
      <c r="C34" s="623"/>
      <c r="D34" s="623"/>
      <c r="E34" s="623"/>
      <c r="F34" s="1430" t="s">
        <v>537</v>
      </c>
      <c r="G34" s="1431"/>
      <c r="H34" s="1431"/>
      <c r="I34" s="1431"/>
      <c r="J34" s="1432"/>
      <c r="K34" s="648">
        <f>SUM(K30:K33)</f>
        <v>0</v>
      </c>
      <c r="L34" s="623"/>
      <c r="M34" s="649"/>
      <c r="N34" s="623"/>
      <c r="O34" s="648">
        <f>SUM(O30:O33)</f>
        <v>0</v>
      </c>
      <c r="P34" s="645"/>
      <c r="Q34" s="648">
        <f>SUM(Q30:Q33)</f>
        <v>0</v>
      </c>
      <c r="R34" s="645"/>
      <c r="S34" s="648">
        <f>SUM(S30:S33)</f>
        <v>0</v>
      </c>
      <c r="T34" s="645"/>
      <c r="U34" s="648">
        <f>SUM(U30:U33)</f>
        <v>0</v>
      </c>
      <c r="V34" s="645"/>
      <c r="W34" s="648">
        <f>SUM(W30:W33)</f>
        <v>0</v>
      </c>
      <c r="X34" s="645"/>
      <c r="Y34" s="648">
        <f>SUM(Y30:Y33)</f>
        <v>0</v>
      </c>
      <c r="Z34" s="645"/>
      <c r="AA34" s="648">
        <f>SUM(AA30:AA33)</f>
        <v>0</v>
      </c>
      <c r="AB34" s="645"/>
      <c r="AC34" s="648">
        <f>SUM(AC30:AC33)</f>
        <v>0</v>
      </c>
      <c r="AD34" s="629"/>
    </row>
    <row r="35" spans="2:30" x14ac:dyDescent="0.2">
      <c r="B35" s="628"/>
      <c r="C35" s="623"/>
      <c r="D35" s="623"/>
      <c r="E35" s="623"/>
      <c r="F35" s="623"/>
      <c r="G35" s="623"/>
      <c r="H35" s="623"/>
      <c r="I35" s="623"/>
      <c r="J35" s="623"/>
      <c r="K35" s="650"/>
      <c r="L35" s="623"/>
      <c r="M35" s="630"/>
      <c r="N35" s="623"/>
      <c r="O35" s="650"/>
      <c r="P35" s="650"/>
      <c r="Q35" s="650"/>
      <c r="R35" s="650"/>
      <c r="S35" s="650"/>
      <c r="T35" s="650"/>
      <c r="U35" s="650"/>
      <c r="V35" s="650"/>
      <c r="W35" s="650"/>
      <c r="X35" s="650"/>
      <c r="Y35" s="650"/>
      <c r="Z35" s="650"/>
      <c r="AA35" s="650"/>
      <c r="AB35" s="650"/>
      <c r="AC35" s="650"/>
      <c r="AD35" s="629"/>
    </row>
    <row r="36" spans="2:30" x14ac:dyDescent="0.2">
      <c r="B36" s="628"/>
      <c r="C36" s="631" t="str">
        <f>'Exhibit 5 -Exp. Summary - COA '!C29</f>
        <v>SECTION III. Adjustments/Transfers to Trial Balance</v>
      </c>
      <c r="D36" s="623"/>
      <c r="E36" s="623"/>
      <c r="F36" s="623"/>
      <c r="G36" s="623"/>
      <c r="H36" s="623"/>
      <c r="I36" s="623"/>
      <c r="J36" s="623"/>
      <c r="K36" s="650"/>
      <c r="L36" s="623"/>
      <c r="M36" s="630"/>
      <c r="N36" s="623"/>
      <c r="O36" s="650"/>
      <c r="P36" s="650"/>
      <c r="Q36" s="650"/>
      <c r="R36" s="650"/>
      <c r="S36" s="650"/>
      <c r="T36" s="650"/>
      <c r="U36" s="650"/>
      <c r="V36" s="650"/>
      <c r="W36" s="650"/>
      <c r="X36" s="650"/>
      <c r="Y36" s="650"/>
      <c r="Z36" s="650"/>
      <c r="AA36" s="650"/>
      <c r="AB36" s="650"/>
      <c r="AC36" s="650"/>
      <c r="AD36" s="629"/>
    </row>
    <row r="37" spans="2:30" x14ac:dyDescent="0.2">
      <c r="B37" s="628"/>
      <c r="C37" s="623"/>
      <c r="D37" s="1426" t="str">
        <f>'Exhibit 5 -Exp. Summary - COA '!D30:J30</f>
        <v>18500   Depreciation Expense - LHD Admin / Support</v>
      </c>
      <c r="E37" s="1426"/>
      <c r="F37" s="1426"/>
      <c r="G37" s="1426"/>
      <c r="H37" s="1426"/>
      <c r="I37" s="1426"/>
      <c r="J37" s="1426"/>
      <c r="K37" s="642">
        <f>'Exhibit 5 -Exp. Summary - COA '!Y30</f>
        <v>0</v>
      </c>
      <c r="L37" s="623"/>
      <c r="M37" s="643">
        <v>4</v>
      </c>
      <c r="N37" s="623"/>
      <c r="O37" s="644">
        <f>SUMIF(M37,1,K37)</f>
        <v>0</v>
      </c>
      <c r="P37" s="645"/>
      <c r="Q37" s="644">
        <f>SUMIF(M37,2,K37)</f>
        <v>0</v>
      </c>
      <c r="R37" s="645"/>
      <c r="S37" s="644">
        <f>SUMIF(M37,3,K37)</f>
        <v>0</v>
      </c>
      <c r="T37" s="645"/>
      <c r="U37" s="644">
        <f>SUMIF(M37,4,K37)</f>
        <v>0</v>
      </c>
      <c r="V37" s="645"/>
      <c r="W37" s="644">
        <f>SUMIF(M37,5,K37)</f>
        <v>0</v>
      </c>
      <c r="X37" s="645"/>
      <c r="Y37" s="644">
        <f>SUMIF(M37,6,K37)</f>
        <v>0</v>
      </c>
      <c r="Z37" s="645"/>
      <c r="AA37" s="644">
        <f>SUMIF(M37,7,K37)</f>
        <v>0</v>
      </c>
      <c r="AB37" s="645"/>
      <c r="AC37" s="644">
        <f>SUMIF(M37,8,K37)</f>
        <v>0</v>
      </c>
      <c r="AD37" s="629"/>
    </row>
    <row r="38" spans="2:30" ht="12.75" thickBot="1" x14ac:dyDescent="0.25">
      <c r="B38" s="628"/>
      <c r="C38" s="623"/>
      <c r="D38" s="1433" t="str">
        <f>'Exhibit 5 -Exp. Summary - COA '!D31:J31</f>
        <v>18600   Indirect Costs from CAP</v>
      </c>
      <c r="E38" s="1433"/>
      <c r="F38" s="1433"/>
      <c r="G38" s="1433"/>
      <c r="H38" s="1433"/>
      <c r="I38" s="1433"/>
      <c r="J38" s="1433"/>
      <c r="K38" s="646">
        <f>'Exhibit 5 -Exp. Summary - COA '!Y31</f>
        <v>0</v>
      </c>
      <c r="L38" s="623"/>
      <c r="M38" s="643">
        <v>4</v>
      </c>
      <c r="N38" s="623"/>
      <c r="O38" s="647">
        <f>SUMIF(M38,1,K38)</f>
        <v>0</v>
      </c>
      <c r="P38" s="645"/>
      <c r="Q38" s="647">
        <f>SUMIF(M38,2,K38)</f>
        <v>0</v>
      </c>
      <c r="R38" s="645"/>
      <c r="S38" s="647">
        <f>SUMIF(M38,3,K38)</f>
        <v>0</v>
      </c>
      <c r="T38" s="645"/>
      <c r="U38" s="647">
        <f>SUMIF(M38,4,K38)</f>
        <v>0</v>
      </c>
      <c r="V38" s="645"/>
      <c r="W38" s="647">
        <f>SUMIF(M38,5,K38)</f>
        <v>0</v>
      </c>
      <c r="X38" s="645"/>
      <c r="Y38" s="647">
        <f>SUMIF(M38,6,K38)</f>
        <v>0</v>
      </c>
      <c r="Z38" s="645"/>
      <c r="AA38" s="647">
        <f>SUMIF(M38,7,K38)</f>
        <v>0</v>
      </c>
      <c r="AB38" s="645"/>
      <c r="AC38" s="647">
        <f>SUMIF(M38,8,K38)</f>
        <v>0</v>
      </c>
      <c r="AD38" s="629"/>
    </row>
    <row r="39" spans="2:30" x14ac:dyDescent="0.2">
      <c r="B39" s="628"/>
      <c r="C39" s="623"/>
      <c r="D39" s="623"/>
      <c r="E39" s="623"/>
      <c r="F39" s="1430" t="s">
        <v>537</v>
      </c>
      <c r="G39" s="1431"/>
      <c r="H39" s="1431"/>
      <c r="I39" s="1431"/>
      <c r="J39" s="1432"/>
      <c r="K39" s="648">
        <f>SUM(K37:K38)</f>
        <v>0</v>
      </c>
      <c r="L39" s="623"/>
      <c r="M39" s="649"/>
      <c r="N39" s="623"/>
      <c r="O39" s="648">
        <f>SUM(O37:O38)</f>
        <v>0</v>
      </c>
      <c r="P39" s="645"/>
      <c r="Q39" s="648">
        <f>SUM(Q37:Q38)</f>
        <v>0</v>
      </c>
      <c r="R39" s="645"/>
      <c r="S39" s="648">
        <f>SUM(S37:S38)</f>
        <v>0</v>
      </c>
      <c r="T39" s="645"/>
      <c r="U39" s="648">
        <f>SUM(U37:U38)</f>
        <v>0</v>
      </c>
      <c r="V39" s="645"/>
      <c r="W39" s="648">
        <f>SUM(W37:W38)</f>
        <v>0</v>
      </c>
      <c r="X39" s="645"/>
      <c r="Y39" s="648">
        <f>SUM(Y37:Y38)</f>
        <v>0</v>
      </c>
      <c r="Z39" s="645"/>
      <c r="AA39" s="648">
        <f>SUM(AA37:AA38)</f>
        <v>0</v>
      </c>
      <c r="AB39" s="645"/>
      <c r="AC39" s="648">
        <f>SUM(AC37:AC38)</f>
        <v>0</v>
      </c>
      <c r="AD39" s="629"/>
    </row>
    <row r="40" spans="2:30" x14ac:dyDescent="0.2">
      <c r="B40" s="628"/>
      <c r="C40" s="623"/>
      <c r="D40" s="623"/>
      <c r="E40" s="623"/>
      <c r="F40" s="623"/>
      <c r="G40" s="623"/>
      <c r="H40" s="623"/>
      <c r="I40" s="623"/>
      <c r="J40" s="623"/>
      <c r="K40" s="650"/>
      <c r="L40" s="623"/>
      <c r="M40" s="630"/>
      <c r="N40" s="623"/>
      <c r="O40" s="650"/>
      <c r="P40" s="650"/>
      <c r="Q40" s="650"/>
      <c r="R40" s="650"/>
      <c r="S40" s="650"/>
      <c r="T40" s="650"/>
      <c r="U40" s="650"/>
      <c r="V40" s="650"/>
      <c r="W40" s="650"/>
      <c r="X40" s="650"/>
      <c r="Y40" s="650"/>
      <c r="Z40" s="650"/>
      <c r="AA40" s="650"/>
      <c r="AB40" s="650"/>
      <c r="AC40" s="650"/>
      <c r="AD40" s="629"/>
    </row>
    <row r="41" spans="2:30" x14ac:dyDescent="0.2">
      <c r="B41" s="610" t="str">
        <f>'Exhibit 5 -Exp. Summary - COA '!B34</f>
        <v>Clinical Administration / Support Costs by Discipline</v>
      </c>
      <c r="C41" s="639"/>
      <c r="D41" s="623"/>
      <c r="E41" s="623"/>
      <c r="F41" s="623"/>
      <c r="G41" s="623"/>
      <c r="H41" s="623"/>
      <c r="I41" s="623"/>
      <c r="J41" s="623"/>
      <c r="K41" s="650"/>
      <c r="L41" s="623"/>
      <c r="M41" s="630"/>
      <c r="N41" s="623"/>
      <c r="O41" s="651"/>
      <c r="P41" s="650"/>
      <c r="Q41" s="651"/>
      <c r="R41" s="650"/>
      <c r="S41" s="651"/>
      <c r="T41" s="650"/>
      <c r="U41" s="651"/>
      <c r="V41" s="650"/>
      <c r="W41" s="651"/>
      <c r="X41" s="650"/>
      <c r="Y41" s="651"/>
      <c r="Z41" s="650"/>
      <c r="AA41" s="651"/>
      <c r="AB41" s="650"/>
      <c r="AC41" s="651"/>
      <c r="AD41" s="629"/>
    </row>
    <row r="42" spans="2:30" x14ac:dyDescent="0.2">
      <c r="B42" s="628"/>
      <c r="C42" s="631" t="str">
        <f>C23</f>
        <v>SECTION I. Personnel / Staff Expenditures</v>
      </c>
      <c r="D42" s="623"/>
      <c r="E42" s="623"/>
      <c r="F42" s="623"/>
      <c r="G42" s="623"/>
      <c r="H42" s="623"/>
      <c r="I42" s="652"/>
      <c r="J42" s="623"/>
      <c r="K42" s="650"/>
      <c r="L42" s="623"/>
      <c r="M42" s="641"/>
      <c r="N42" s="623"/>
      <c r="O42" s="650"/>
      <c r="P42" s="650"/>
      <c r="Q42" s="650"/>
      <c r="R42" s="650"/>
      <c r="S42" s="650"/>
      <c r="T42" s="650"/>
      <c r="U42" s="650"/>
      <c r="V42" s="650"/>
      <c r="W42" s="650"/>
      <c r="X42" s="650"/>
      <c r="Y42" s="650"/>
      <c r="Z42" s="650"/>
      <c r="AA42" s="650"/>
      <c r="AB42" s="650"/>
      <c r="AC42" s="650"/>
      <c r="AD42" s="629"/>
    </row>
    <row r="43" spans="2:30" x14ac:dyDescent="0.2">
      <c r="B43" s="628"/>
      <c r="C43" s="623"/>
      <c r="D43" s="1426" t="str">
        <f>'Exhibit 5 -Exp. Summary - COA '!D36:J36</f>
        <v>210XX Nursing Director's Office and Clinical Supervisor Staff</v>
      </c>
      <c r="E43" s="1426"/>
      <c r="F43" s="1426"/>
      <c r="G43" s="1426"/>
      <c r="H43" s="1426"/>
      <c r="I43" s="1426"/>
      <c r="J43" s="1426"/>
      <c r="K43" s="642">
        <f>'Exhibit 5 -Exp. Summary - COA '!Y36</f>
        <v>0</v>
      </c>
      <c r="L43" s="623"/>
      <c r="M43" s="643">
        <v>5</v>
      </c>
      <c r="N43" s="623"/>
      <c r="O43" s="644">
        <f>(SUMIF(M43,1,K43))</f>
        <v>0</v>
      </c>
      <c r="P43" s="645"/>
      <c r="Q43" s="644">
        <f>SUMIF(M43,2,K43)</f>
        <v>0</v>
      </c>
      <c r="R43" s="645"/>
      <c r="S43" s="644">
        <f>SUMIF(M43,3,K43)</f>
        <v>0</v>
      </c>
      <c r="T43" s="645"/>
      <c r="U43" s="644">
        <f>SUMIF(M43,4,K43)</f>
        <v>0</v>
      </c>
      <c r="V43" s="645"/>
      <c r="W43" s="644">
        <f>SUMIF(M43,5,K43)</f>
        <v>0</v>
      </c>
      <c r="X43" s="645"/>
      <c r="Y43" s="644">
        <f>SUMIF(M43,6,K43)</f>
        <v>0</v>
      </c>
      <c r="Z43" s="645"/>
      <c r="AA43" s="644">
        <f>SUMIF(M43,7,K43)</f>
        <v>0</v>
      </c>
      <c r="AB43" s="645"/>
      <c r="AC43" s="644">
        <f>SUMIF(M43,8,K43)</f>
        <v>0</v>
      </c>
      <c r="AD43" s="629"/>
    </row>
    <row r="44" spans="2:30" x14ac:dyDescent="0.2">
      <c r="B44" s="628"/>
      <c r="C44" s="623"/>
      <c r="D44" s="1426" t="str">
        <f>'Exhibit 5 -Exp. Summary - COA '!D37:J37</f>
        <v>220XX Billing Office and Staff</v>
      </c>
      <c r="E44" s="1426"/>
      <c r="F44" s="1426"/>
      <c r="G44" s="1426"/>
      <c r="H44" s="1426"/>
      <c r="I44" s="1426"/>
      <c r="J44" s="1426"/>
      <c r="K44" s="642">
        <f>'Exhibit 5 -Exp. Summary - COA '!Y37</f>
        <v>0</v>
      </c>
      <c r="L44" s="623"/>
      <c r="M44" s="643">
        <v>5</v>
      </c>
      <c r="N44" s="623"/>
      <c r="O44" s="644">
        <f>(SUMIF(M44,1,K44))</f>
        <v>0</v>
      </c>
      <c r="P44" s="645"/>
      <c r="Q44" s="644">
        <f>SUMIF(M44,2,K44)</f>
        <v>0</v>
      </c>
      <c r="R44" s="645"/>
      <c r="S44" s="644">
        <f>SUMIF(M44,3,K44)</f>
        <v>0</v>
      </c>
      <c r="T44" s="645"/>
      <c r="U44" s="644">
        <f>SUMIF(M44,4,K44)</f>
        <v>0</v>
      </c>
      <c r="V44" s="645"/>
      <c r="W44" s="644">
        <f>SUMIF(M44,5,K44)</f>
        <v>0</v>
      </c>
      <c r="X44" s="645"/>
      <c r="Y44" s="644">
        <f>SUMIF(M44,6,K44)</f>
        <v>0</v>
      </c>
      <c r="Z44" s="645"/>
      <c r="AA44" s="644">
        <f>SUMIF(M44,7,K44)</f>
        <v>0</v>
      </c>
      <c r="AB44" s="645"/>
      <c r="AC44" s="644">
        <f>SUMIF(M44,8,K44)</f>
        <v>0</v>
      </c>
      <c r="AD44" s="629"/>
    </row>
    <row r="45" spans="2:30" x14ac:dyDescent="0.2">
      <c r="B45" s="628"/>
      <c r="C45" s="623"/>
      <c r="D45" s="1426" t="str">
        <f>'Exhibit 5 -Exp. Summary - COA '!D38:J38</f>
        <v>230XX Interpreters</v>
      </c>
      <c r="E45" s="1426"/>
      <c r="F45" s="1426"/>
      <c r="G45" s="1426"/>
      <c r="H45" s="1426"/>
      <c r="I45" s="1426"/>
      <c r="J45" s="1426"/>
      <c r="K45" s="642">
        <f>'Exhibit 5 -Exp. Summary - COA '!Y38</f>
        <v>0</v>
      </c>
      <c r="L45" s="623"/>
      <c r="M45" s="643">
        <v>5</v>
      </c>
      <c r="N45" s="623"/>
      <c r="O45" s="644">
        <f>SUMIF(M45,1,K45)</f>
        <v>0</v>
      </c>
      <c r="P45" s="645"/>
      <c r="Q45" s="644">
        <f>SUMIF(M45,2,K45)</f>
        <v>0</v>
      </c>
      <c r="R45" s="645"/>
      <c r="S45" s="644">
        <f>SUMIF(M45,3,K45)</f>
        <v>0</v>
      </c>
      <c r="T45" s="645"/>
      <c r="U45" s="644">
        <f>SUMIF(M45,4,K45)</f>
        <v>0</v>
      </c>
      <c r="V45" s="645"/>
      <c r="W45" s="644">
        <f>SUMIF(M45,5,K45)</f>
        <v>0</v>
      </c>
      <c r="X45" s="645"/>
      <c r="Y45" s="644">
        <f>SUMIF(M45,6,K45)</f>
        <v>0</v>
      </c>
      <c r="Z45" s="645"/>
      <c r="AA45" s="644">
        <f>SUMIF(M45,7,K45)</f>
        <v>0</v>
      </c>
      <c r="AB45" s="645"/>
      <c r="AC45" s="644">
        <f>SUMIF(M45,8,K45)</f>
        <v>0</v>
      </c>
      <c r="AD45" s="629"/>
    </row>
    <row r="46" spans="2:30" ht="12.75" thickBot="1" x14ac:dyDescent="0.25">
      <c r="B46" s="628"/>
      <c r="C46" s="623"/>
      <c r="D46" s="1433" t="str">
        <f>'Exhibit 5 -Exp. Summary - COA '!D39:J39</f>
        <v>240XX Other Personnel</v>
      </c>
      <c r="E46" s="1433"/>
      <c r="F46" s="1433"/>
      <c r="G46" s="1433"/>
      <c r="H46" s="1433"/>
      <c r="I46" s="1433"/>
      <c r="J46" s="1433"/>
      <c r="K46" s="646">
        <f>'Exhibit 5 -Exp. Summary - COA '!Y39</f>
        <v>0</v>
      </c>
      <c r="L46" s="623"/>
      <c r="M46" s="643">
        <v>5</v>
      </c>
      <c r="N46" s="623"/>
      <c r="O46" s="647">
        <f>SUMIF(M46,1,K46)</f>
        <v>0</v>
      </c>
      <c r="P46" s="645"/>
      <c r="Q46" s="647">
        <f>SUMIF(M46,2,K46)</f>
        <v>0</v>
      </c>
      <c r="R46" s="645"/>
      <c r="S46" s="647">
        <f>SUMIF(M46,3,K46)</f>
        <v>0</v>
      </c>
      <c r="T46" s="645"/>
      <c r="U46" s="647">
        <f>SUMIF(M46,4,K46)</f>
        <v>0</v>
      </c>
      <c r="V46" s="645"/>
      <c r="W46" s="647">
        <f>SUMIF(M46,5,K46)</f>
        <v>0</v>
      </c>
      <c r="X46" s="645"/>
      <c r="Y46" s="647">
        <f>SUMIF(M46,6,K46)</f>
        <v>0</v>
      </c>
      <c r="Z46" s="645"/>
      <c r="AA46" s="647">
        <f>SUMIF(M46,7,K46)</f>
        <v>0</v>
      </c>
      <c r="AB46" s="645"/>
      <c r="AC46" s="647">
        <f>SUMIF(M46,8,K46)</f>
        <v>0</v>
      </c>
      <c r="AD46" s="629"/>
    </row>
    <row r="47" spans="2:30" x14ac:dyDescent="0.2">
      <c r="B47" s="628"/>
      <c r="C47" s="623"/>
      <c r="D47" s="623"/>
      <c r="E47" s="623"/>
      <c r="F47" s="1430" t="s">
        <v>537</v>
      </c>
      <c r="G47" s="1431"/>
      <c r="H47" s="1431"/>
      <c r="I47" s="1431"/>
      <c r="J47" s="1432"/>
      <c r="K47" s="648">
        <f>SUM(K43:K46)</f>
        <v>0</v>
      </c>
      <c r="L47" s="623"/>
      <c r="M47" s="649"/>
      <c r="N47" s="623"/>
      <c r="O47" s="648">
        <f>SUM(O43:O46)</f>
        <v>0</v>
      </c>
      <c r="P47" s="645"/>
      <c r="Q47" s="648">
        <f>SUM(Q43:Q46)</f>
        <v>0</v>
      </c>
      <c r="R47" s="645"/>
      <c r="S47" s="648">
        <f>SUM(S43:S46)</f>
        <v>0</v>
      </c>
      <c r="T47" s="645"/>
      <c r="U47" s="648">
        <f>SUM(U43:U46)</f>
        <v>0</v>
      </c>
      <c r="V47" s="645"/>
      <c r="W47" s="648">
        <f>SUM(W43:W46)</f>
        <v>0</v>
      </c>
      <c r="X47" s="645"/>
      <c r="Y47" s="648">
        <f>SUM(Y43:Y46)</f>
        <v>0</v>
      </c>
      <c r="Z47" s="645"/>
      <c r="AA47" s="648">
        <f>SUM(AA43:AA46)</f>
        <v>0</v>
      </c>
      <c r="AB47" s="645"/>
      <c r="AC47" s="648">
        <f>SUM(AC43:AC46)</f>
        <v>0</v>
      </c>
      <c r="AD47" s="629"/>
    </row>
    <row r="48" spans="2:30" x14ac:dyDescent="0.2">
      <c r="B48" s="628"/>
      <c r="C48" s="623"/>
      <c r="D48" s="623"/>
      <c r="E48" s="623"/>
      <c r="F48" s="623"/>
      <c r="G48" s="623"/>
      <c r="H48" s="623"/>
      <c r="I48" s="623"/>
      <c r="J48" s="623"/>
      <c r="K48" s="650"/>
      <c r="L48" s="623"/>
      <c r="M48" s="641"/>
      <c r="N48" s="623"/>
      <c r="O48" s="650"/>
      <c r="P48" s="650"/>
      <c r="Q48" s="650"/>
      <c r="R48" s="650"/>
      <c r="S48" s="650"/>
      <c r="T48" s="650"/>
      <c r="U48" s="650"/>
      <c r="V48" s="650"/>
      <c r="W48" s="650"/>
      <c r="X48" s="650"/>
      <c r="Y48" s="650"/>
      <c r="Z48" s="650"/>
      <c r="AA48" s="650"/>
      <c r="AB48" s="650"/>
      <c r="AC48" s="650"/>
      <c r="AD48" s="629"/>
    </row>
    <row r="49" spans="2:30" x14ac:dyDescent="0.2">
      <c r="B49" s="628"/>
      <c r="C49" s="631" t="str">
        <f>C29</f>
        <v>SECTION II. Operating Expenditures</v>
      </c>
      <c r="D49" s="623"/>
      <c r="E49" s="623"/>
      <c r="F49" s="623"/>
      <c r="G49" s="623"/>
      <c r="H49" s="623"/>
      <c r="I49" s="652"/>
      <c r="J49" s="623"/>
      <c r="K49" s="650"/>
      <c r="L49" s="623"/>
      <c r="M49" s="641"/>
      <c r="N49" s="623"/>
      <c r="O49" s="650"/>
      <c r="P49" s="650"/>
      <c r="Q49" s="650"/>
      <c r="R49" s="650"/>
      <c r="S49" s="650"/>
      <c r="T49" s="650"/>
      <c r="U49" s="650"/>
      <c r="V49" s="650"/>
      <c r="W49" s="650"/>
      <c r="X49" s="650"/>
      <c r="Y49" s="650"/>
      <c r="Z49" s="650"/>
      <c r="AA49" s="650"/>
      <c r="AB49" s="650"/>
      <c r="AC49" s="650"/>
      <c r="AD49" s="629"/>
    </row>
    <row r="50" spans="2:30" x14ac:dyDescent="0.2">
      <c r="B50" s="628"/>
      <c r="C50" s="623"/>
      <c r="D50" s="1426" t="str">
        <f>'Exhibit 5 -Exp. Summary - COA '!D43:J43</f>
        <v>24800 Supplies - Clinic Admin</v>
      </c>
      <c r="E50" s="1426"/>
      <c r="F50" s="1426"/>
      <c r="G50" s="1426"/>
      <c r="H50" s="1426"/>
      <c r="I50" s="1426"/>
      <c r="J50" s="1426"/>
      <c r="K50" s="642">
        <f>'Exhibit 5 -Exp. Summary - COA '!Y43</f>
        <v>0</v>
      </c>
      <c r="L50" s="623"/>
      <c r="M50" s="643">
        <v>5</v>
      </c>
      <c r="N50" s="623"/>
      <c r="O50" s="644">
        <f>(SUMIF(M50,1,K50))</f>
        <v>0</v>
      </c>
      <c r="P50" s="645"/>
      <c r="Q50" s="644">
        <f>SUMIF(M50,2,K50)</f>
        <v>0</v>
      </c>
      <c r="R50" s="645"/>
      <c r="S50" s="644">
        <f>SUMIF(M50,3,K50)</f>
        <v>0</v>
      </c>
      <c r="T50" s="645"/>
      <c r="U50" s="644">
        <f>SUMIF(M50,4,K50)</f>
        <v>0</v>
      </c>
      <c r="V50" s="645"/>
      <c r="W50" s="644">
        <f>SUMIF(M50,5,K50)</f>
        <v>0</v>
      </c>
      <c r="X50" s="645"/>
      <c r="Y50" s="644">
        <f>SUMIF(M50,6,K50)</f>
        <v>0</v>
      </c>
      <c r="Z50" s="645"/>
      <c r="AA50" s="644">
        <f>SUMIF(M50,7,K50)</f>
        <v>0</v>
      </c>
      <c r="AB50" s="645"/>
      <c r="AC50" s="644">
        <f>SUMIF(M50,8,K50)</f>
        <v>0</v>
      </c>
      <c r="AD50" s="629"/>
    </row>
    <row r="51" spans="2:30" x14ac:dyDescent="0.2">
      <c r="B51" s="628"/>
      <c r="C51" s="623"/>
      <c r="D51" s="1426" t="str">
        <f>'Exhibit 5 -Exp. Summary - COA '!D44:J44</f>
        <v>25000 Capital Expenditures - Clinic Admin</v>
      </c>
      <c r="E51" s="1426"/>
      <c r="F51" s="1426"/>
      <c r="G51" s="1426"/>
      <c r="H51" s="1426"/>
      <c r="I51" s="1426"/>
      <c r="J51" s="1426"/>
      <c r="K51" s="642">
        <f>'Exhibit 5 -Exp. Summary - COA '!Y44</f>
        <v>0</v>
      </c>
      <c r="L51" s="623"/>
      <c r="M51" s="643">
        <v>8</v>
      </c>
      <c r="N51" s="623"/>
      <c r="O51" s="644">
        <f>(SUMIF(M51,1,K51))</f>
        <v>0</v>
      </c>
      <c r="P51" s="645"/>
      <c r="Q51" s="644">
        <f>SUMIF(M51,2,K51)</f>
        <v>0</v>
      </c>
      <c r="R51" s="645"/>
      <c r="S51" s="644">
        <f>SUMIF(M51,3,K51)</f>
        <v>0</v>
      </c>
      <c r="T51" s="645"/>
      <c r="U51" s="644">
        <f>SUMIF(M51,4,K51)</f>
        <v>0</v>
      </c>
      <c r="V51" s="645"/>
      <c r="W51" s="644">
        <f>SUMIF(M51,5,K51)</f>
        <v>0</v>
      </c>
      <c r="X51" s="645"/>
      <c r="Y51" s="644">
        <f>SUMIF(M51,6,K51)</f>
        <v>0</v>
      </c>
      <c r="Z51" s="645"/>
      <c r="AA51" s="644">
        <f>SUMIF(M51,7,K51)</f>
        <v>0</v>
      </c>
      <c r="AB51" s="645"/>
      <c r="AC51" s="644">
        <f>SUMIF(M51,8,K51)</f>
        <v>0</v>
      </c>
      <c r="AD51" s="629"/>
    </row>
    <row r="52" spans="2:30" x14ac:dyDescent="0.2">
      <c r="B52" s="628"/>
      <c r="C52" s="623"/>
      <c r="D52" s="1426" t="str">
        <f>'Exhibit 5 -Exp. Summary - COA '!D45:J45</f>
        <v>26000 Contracted Services - Clinic Admin</v>
      </c>
      <c r="E52" s="1426"/>
      <c r="F52" s="1426"/>
      <c r="G52" s="1426"/>
      <c r="H52" s="1426"/>
      <c r="I52" s="1426"/>
      <c r="J52" s="1426"/>
      <c r="K52" s="642">
        <f>'Exhibit 5 -Exp. Summary - COA '!Y45</f>
        <v>0</v>
      </c>
      <c r="L52" s="623"/>
      <c r="M52" s="643">
        <v>5</v>
      </c>
      <c r="N52" s="623"/>
      <c r="O52" s="644">
        <f>SUMIF(M52,1,K52)</f>
        <v>0</v>
      </c>
      <c r="P52" s="645"/>
      <c r="Q52" s="644">
        <f>SUMIF(M52,2,K52)</f>
        <v>0</v>
      </c>
      <c r="R52" s="645"/>
      <c r="S52" s="644">
        <f>SUMIF(M52,3,K52)</f>
        <v>0</v>
      </c>
      <c r="T52" s="645"/>
      <c r="U52" s="644">
        <f>SUMIF(M52,4,K52)</f>
        <v>0</v>
      </c>
      <c r="V52" s="645"/>
      <c r="W52" s="644">
        <f>SUMIF(M52,5,K52)</f>
        <v>0</v>
      </c>
      <c r="X52" s="645"/>
      <c r="Y52" s="644">
        <f>SUMIF(M52,6,K52)</f>
        <v>0</v>
      </c>
      <c r="Z52" s="645"/>
      <c r="AA52" s="644">
        <f>SUMIF(M52,7,K52)</f>
        <v>0</v>
      </c>
      <c r="AB52" s="645"/>
      <c r="AC52" s="644">
        <f>SUMIF(M52,8,K52)</f>
        <v>0</v>
      </c>
      <c r="AD52" s="629"/>
    </row>
    <row r="53" spans="2:30" ht="12.75" thickBot="1" x14ac:dyDescent="0.25">
      <c r="B53" s="628"/>
      <c r="C53" s="623"/>
      <c r="D53" s="1433" t="str">
        <f>'Exhibit 5 -Exp. Summary - COA '!D46:J46</f>
        <v>27000 Other Operating Expenditures - Clinic Admin</v>
      </c>
      <c r="E53" s="1433"/>
      <c r="F53" s="1433"/>
      <c r="G53" s="1433"/>
      <c r="H53" s="1433"/>
      <c r="I53" s="1433"/>
      <c r="J53" s="1433"/>
      <c r="K53" s="646">
        <f>'Exhibit 5 -Exp. Summary - COA '!Y46</f>
        <v>0</v>
      </c>
      <c r="L53" s="623"/>
      <c r="M53" s="653">
        <v>5</v>
      </c>
      <c r="N53" s="623"/>
      <c r="O53" s="647">
        <f>SUMIF(M53,1,K53)</f>
        <v>0</v>
      </c>
      <c r="P53" s="645"/>
      <c r="Q53" s="647">
        <f>SUMIF(M53,2,K53)</f>
        <v>0</v>
      </c>
      <c r="R53" s="645"/>
      <c r="S53" s="647">
        <f>SUMIF(M53,3,K53)</f>
        <v>0</v>
      </c>
      <c r="T53" s="645"/>
      <c r="U53" s="647">
        <f>SUMIF(M53,4,K53)</f>
        <v>0</v>
      </c>
      <c r="V53" s="645"/>
      <c r="W53" s="647">
        <f>SUMIF(M53,5,K53)</f>
        <v>0</v>
      </c>
      <c r="X53" s="645"/>
      <c r="Y53" s="647">
        <f>SUMIF(M53,6,K53)</f>
        <v>0</v>
      </c>
      <c r="Z53" s="645"/>
      <c r="AA53" s="647">
        <f>SUMIF(M53,7,K53)</f>
        <v>0</v>
      </c>
      <c r="AB53" s="645"/>
      <c r="AC53" s="647">
        <f>SUMIF(M53,8,K53)</f>
        <v>0</v>
      </c>
      <c r="AD53" s="629"/>
    </row>
    <row r="54" spans="2:30" x14ac:dyDescent="0.2">
      <c r="B54" s="628"/>
      <c r="C54" s="623"/>
      <c r="D54" s="623"/>
      <c r="E54" s="623"/>
      <c r="F54" s="1430" t="s">
        <v>537</v>
      </c>
      <c r="G54" s="1431"/>
      <c r="H54" s="1431"/>
      <c r="I54" s="1431"/>
      <c r="J54" s="1432"/>
      <c r="K54" s="648">
        <f>SUM(K50:K53)</f>
        <v>0</v>
      </c>
      <c r="L54" s="623"/>
      <c r="M54" s="649"/>
      <c r="N54" s="623"/>
      <c r="O54" s="648">
        <f>SUM(O50:O53)</f>
        <v>0</v>
      </c>
      <c r="P54" s="645"/>
      <c r="Q54" s="648">
        <f>SUM(Q50:Q53)</f>
        <v>0</v>
      </c>
      <c r="R54" s="645"/>
      <c r="S54" s="648">
        <f>SUM(S50:S53)</f>
        <v>0</v>
      </c>
      <c r="T54" s="645"/>
      <c r="U54" s="648">
        <f>SUM(U50:U53)</f>
        <v>0</v>
      </c>
      <c r="V54" s="645"/>
      <c r="W54" s="648">
        <f>SUM(W50:W53)</f>
        <v>0</v>
      </c>
      <c r="X54" s="645"/>
      <c r="Y54" s="648">
        <f>SUM(Y50:Y53)</f>
        <v>0</v>
      </c>
      <c r="Z54" s="645"/>
      <c r="AA54" s="648">
        <f>SUM(AA50:AA53)</f>
        <v>0</v>
      </c>
      <c r="AB54" s="645"/>
      <c r="AC54" s="648">
        <f>SUM(AC50:AC53)</f>
        <v>0</v>
      </c>
      <c r="AD54" s="629"/>
    </row>
    <row r="55" spans="2:30" x14ac:dyDescent="0.2">
      <c r="B55" s="628"/>
      <c r="C55" s="623"/>
      <c r="D55" s="623"/>
      <c r="E55" s="623"/>
      <c r="F55" s="623"/>
      <c r="G55" s="623"/>
      <c r="H55" s="623"/>
      <c r="I55" s="623"/>
      <c r="J55" s="623"/>
      <c r="K55" s="650"/>
      <c r="L55" s="623"/>
      <c r="M55" s="641"/>
      <c r="N55" s="623"/>
      <c r="O55" s="650"/>
      <c r="P55" s="650"/>
      <c r="Q55" s="650"/>
      <c r="R55" s="650"/>
      <c r="S55" s="650"/>
      <c r="T55" s="650"/>
      <c r="U55" s="650"/>
      <c r="V55" s="650"/>
      <c r="W55" s="650"/>
      <c r="X55" s="650"/>
      <c r="Y55" s="650"/>
      <c r="Z55" s="650"/>
      <c r="AA55" s="650"/>
      <c r="AB55" s="650"/>
      <c r="AC55" s="650"/>
      <c r="AD55" s="629"/>
    </row>
    <row r="56" spans="2:30" x14ac:dyDescent="0.2">
      <c r="B56" s="628"/>
      <c r="C56" s="631" t="str">
        <f>C36</f>
        <v>SECTION III. Adjustments/Transfers to Trial Balance</v>
      </c>
      <c r="D56" s="623"/>
      <c r="E56" s="623"/>
      <c r="F56" s="623"/>
      <c r="G56" s="623"/>
      <c r="H56" s="623"/>
      <c r="I56" s="652"/>
      <c r="J56" s="623"/>
      <c r="K56" s="650"/>
      <c r="L56" s="623"/>
      <c r="M56" s="641"/>
      <c r="N56" s="623"/>
      <c r="O56" s="650"/>
      <c r="P56" s="650"/>
      <c r="Q56" s="650"/>
      <c r="R56" s="650"/>
      <c r="S56" s="650"/>
      <c r="T56" s="650"/>
      <c r="U56" s="650"/>
      <c r="V56" s="650"/>
      <c r="W56" s="650"/>
      <c r="X56" s="650"/>
      <c r="Y56" s="650"/>
      <c r="Z56" s="650"/>
      <c r="AA56" s="650"/>
      <c r="AB56" s="650"/>
      <c r="AC56" s="650"/>
      <c r="AD56" s="629"/>
    </row>
    <row r="57" spans="2:30" ht="12.75" thickBot="1" x14ac:dyDescent="0.25">
      <c r="B57" s="628"/>
      <c r="C57" s="623"/>
      <c r="D57" s="1433" t="str">
        <f>'Exhibit 5 -Exp. Summary - COA '!D50:J50</f>
        <v>29500   Depreciation Expense</v>
      </c>
      <c r="E57" s="1433"/>
      <c r="F57" s="1433"/>
      <c r="G57" s="1433"/>
      <c r="H57" s="1433"/>
      <c r="I57" s="1433"/>
      <c r="J57" s="1433"/>
      <c r="K57" s="646">
        <f>'Exhibit 5 -Exp. Summary - COA '!Y50</f>
        <v>0</v>
      </c>
      <c r="L57" s="623"/>
      <c r="M57" s="653">
        <v>5</v>
      </c>
      <c r="N57" s="623"/>
      <c r="O57" s="647">
        <f>(SUMIF(M57,1,K57))</f>
        <v>0</v>
      </c>
      <c r="P57" s="645"/>
      <c r="Q57" s="647">
        <f>SUMIF(M57,2,K57)</f>
        <v>0</v>
      </c>
      <c r="R57" s="645"/>
      <c r="S57" s="647">
        <f>SUMIF(M57,3,K57)</f>
        <v>0</v>
      </c>
      <c r="T57" s="645"/>
      <c r="U57" s="647">
        <f>SUMIF(M57,4,K57)</f>
        <v>0</v>
      </c>
      <c r="V57" s="645"/>
      <c r="W57" s="647">
        <f>SUMIF(M57,5,K57)</f>
        <v>0</v>
      </c>
      <c r="X57" s="645"/>
      <c r="Y57" s="647">
        <f>SUMIF(M57,6,K57)</f>
        <v>0</v>
      </c>
      <c r="Z57" s="645"/>
      <c r="AA57" s="647">
        <f>SUMIF(M57,7,K57)</f>
        <v>0</v>
      </c>
      <c r="AB57" s="645"/>
      <c r="AC57" s="647">
        <f>SUMIF(M57,8,K57)</f>
        <v>0</v>
      </c>
      <c r="AD57" s="629"/>
    </row>
    <row r="58" spans="2:30" x14ac:dyDescent="0.2">
      <c r="B58" s="628"/>
      <c r="C58" s="623"/>
      <c r="D58" s="623"/>
      <c r="E58" s="623"/>
      <c r="F58" s="1430" t="s">
        <v>537</v>
      </c>
      <c r="G58" s="1431"/>
      <c r="H58" s="1431"/>
      <c r="I58" s="1431"/>
      <c r="J58" s="1432"/>
      <c r="K58" s="648">
        <f>SUM(K57)</f>
        <v>0</v>
      </c>
      <c r="L58" s="623"/>
      <c r="M58" s="649"/>
      <c r="N58" s="623"/>
      <c r="O58" s="648">
        <f>SUM(O57)</f>
        <v>0</v>
      </c>
      <c r="P58" s="645"/>
      <c r="Q58" s="648">
        <f>SUM(Q57)</f>
        <v>0</v>
      </c>
      <c r="R58" s="645"/>
      <c r="S58" s="648">
        <f>SUM(S57)</f>
        <v>0</v>
      </c>
      <c r="T58" s="645"/>
      <c r="U58" s="648">
        <f>SUM(U57)</f>
        <v>0</v>
      </c>
      <c r="V58" s="645"/>
      <c r="W58" s="648">
        <f>SUM(W57)</f>
        <v>0</v>
      </c>
      <c r="X58" s="645"/>
      <c r="Y58" s="648">
        <f>SUM(Y57)</f>
        <v>0</v>
      </c>
      <c r="Z58" s="645"/>
      <c r="AA58" s="648">
        <f>SUM(AA57)</f>
        <v>0</v>
      </c>
      <c r="AB58" s="645"/>
      <c r="AC58" s="648">
        <f>SUM(AC57)</f>
        <v>0</v>
      </c>
      <c r="AD58" s="629"/>
    </row>
    <row r="59" spans="2:30" x14ac:dyDescent="0.2">
      <c r="B59" s="628"/>
      <c r="C59" s="623"/>
      <c r="D59" s="623"/>
      <c r="E59" s="623"/>
      <c r="F59" s="623"/>
      <c r="G59" s="623"/>
      <c r="H59" s="623"/>
      <c r="I59" s="623"/>
      <c r="J59" s="623"/>
      <c r="K59" s="650"/>
      <c r="L59" s="623"/>
      <c r="M59" s="630"/>
      <c r="N59" s="623"/>
      <c r="O59" s="651"/>
      <c r="P59" s="650"/>
      <c r="Q59" s="651"/>
      <c r="R59" s="650"/>
      <c r="S59" s="651"/>
      <c r="T59" s="650"/>
      <c r="U59" s="651"/>
      <c r="V59" s="650"/>
      <c r="W59" s="651"/>
      <c r="X59" s="650"/>
      <c r="Y59" s="651"/>
      <c r="Z59" s="650"/>
      <c r="AA59" s="651"/>
      <c r="AB59" s="650"/>
      <c r="AC59" s="651"/>
      <c r="AD59" s="629"/>
    </row>
    <row r="60" spans="2:30" x14ac:dyDescent="0.2">
      <c r="B60" s="610" t="str">
        <f>'Exhibit 5 -Exp. Summary - COA '!B53</f>
        <v>Direct Medical / Clinic Costs by Discipline</v>
      </c>
      <c r="C60" s="639"/>
      <c r="D60" s="623"/>
      <c r="E60" s="623"/>
      <c r="F60" s="623"/>
      <c r="G60" s="623"/>
      <c r="H60" s="623"/>
      <c r="I60" s="623"/>
      <c r="J60" s="623"/>
      <c r="K60" s="650"/>
      <c r="L60" s="623"/>
      <c r="M60" s="630"/>
      <c r="N60" s="623"/>
      <c r="O60" s="651"/>
      <c r="P60" s="650"/>
      <c r="Q60" s="651"/>
      <c r="R60" s="650"/>
      <c r="S60" s="651"/>
      <c r="T60" s="650"/>
      <c r="U60" s="651"/>
      <c r="V60" s="650"/>
      <c r="W60" s="651"/>
      <c r="X60" s="650"/>
      <c r="Y60" s="651"/>
      <c r="Z60" s="650"/>
      <c r="AA60" s="651"/>
      <c r="AB60" s="650"/>
      <c r="AC60" s="651"/>
      <c r="AD60" s="629"/>
    </row>
    <row r="61" spans="2:30" x14ac:dyDescent="0.2">
      <c r="B61" s="628"/>
      <c r="C61" s="631" t="str">
        <f>C42</f>
        <v>SECTION I. Personnel / Staff Expenditures</v>
      </c>
      <c r="D61" s="623"/>
      <c r="E61" s="623"/>
      <c r="F61" s="623"/>
      <c r="G61" s="623"/>
      <c r="H61" s="623"/>
      <c r="I61" s="652"/>
      <c r="J61" s="623"/>
      <c r="K61" s="650"/>
      <c r="L61" s="623"/>
      <c r="M61" s="641"/>
      <c r="N61" s="623"/>
      <c r="O61" s="650"/>
      <c r="P61" s="650"/>
      <c r="Q61" s="650"/>
      <c r="R61" s="650"/>
      <c r="S61" s="650"/>
      <c r="T61" s="650"/>
      <c r="U61" s="650"/>
      <c r="V61" s="650"/>
      <c r="W61" s="650"/>
      <c r="X61" s="650"/>
      <c r="Y61" s="650"/>
      <c r="Z61" s="650"/>
      <c r="AA61" s="650"/>
      <c r="AB61" s="650"/>
      <c r="AC61" s="650"/>
      <c r="AD61" s="629"/>
    </row>
    <row r="62" spans="2:30" x14ac:dyDescent="0.2">
      <c r="B62" s="628"/>
      <c r="C62" s="623"/>
      <c r="D62" s="1426" t="str">
        <f>'Exhibit 5 -Exp. Summary - COA '!D55:J55</f>
        <v>310XX - Physicians (MD, PA, Nurse Practitioner)</v>
      </c>
      <c r="E62" s="1426"/>
      <c r="F62" s="1426"/>
      <c r="G62" s="1426"/>
      <c r="H62" s="1426"/>
      <c r="I62" s="1426"/>
      <c r="J62" s="1426"/>
      <c r="K62" s="642">
        <f>'Exhibit 5 -Exp. Summary - COA '!Y55</f>
        <v>0</v>
      </c>
      <c r="L62" s="623"/>
      <c r="M62" s="643">
        <v>6</v>
      </c>
      <c r="N62" s="623"/>
      <c r="O62" s="644">
        <f>(SUMIF(M62,1,K62))</f>
        <v>0</v>
      </c>
      <c r="P62" s="645"/>
      <c r="Q62" s="644">
        <f t="shared" ref="Q62:Q67" si="0">SUMIF(M62,2,K62)</f>
        <v>0</v>
      </c>
      <c r="R62" s="645"/>
      <c r="S62" s="644">
        <f t="shared" ref="S62:S67" si="1">SUMIF(M62,3,K62)</f>
        <v>0</v>
      </c>
      <c r="T62" s="645"/>
      <c r="U62" s="644">
        <f t="shared" ref="U62:U67" si="2">SUMIF(M62,4,K62)</f>
        <v>0</v>
      </c>
      <c r="V62" s="645"/>
      <c r="W62" s="644">
        <f t="shared" ref="W62:W67" si="3">SUMIF(M62,5,K62)</f>
        <v>0</v>
      </c>
      <c r="X62" s="645"/>
      <c r="Y62" s="644">
        <f t="shared" ref="Y62:Y67" si="4">SUMIF(M62,6,K62)</f>
        <v>0</v>
      </c>
      <c r="Z62" s="645"/>
      <c r="AA62" s="644">
        <f t="shared" ref="AA62:AA67" si="5">SUMIF(M62,7,K62)</f>
        <v>0</v>
      </c>
      <c r="AB62" s="645"/>
      <c r="AC62" s="644">
        <f t="shared" ref="AC62:AC67" si="6">SUMIF(M62,8,K62)</f>
        <v>0</v>
      </c>
      <c r="AD62" s="629"/>
    </row>
    <row r="63" spans="2:30" x14ac:dyDescent="0.2">
      <c r="B63" s="628"/>
      <c r="C63" s="623"/>
      <c r="D63" s="1426" t="str">
        <f>'Exhibit 5 -Exp. Summary - COA '!D56:J56</f>
        <v>320XX Nurses (PHN, RN, Enhanced Role Nurse)</v>
      </c>
      <c r="E63" s="1426"/>
      <c r="F63" s="1426"/>
      <c r="G63" s="1426"/>
      <c r="H63" s="1426"/>
      <c r="I63" s="1426"/>
      <c r="J63" s="1426"/>
      <c r="K63" s="642">
        <f>'Exhibit 5 -Exp. Summary - COA '!Y56</f>
        <v>0</v>
      </c>
      <c r="L63" s="623"/>
      <c r="M63" s="643">
        <v>1</v>
      </c>
      <c r="N63" s="623"/>
      <c r="O63" s="644">
        <f>(SUMIF(M63,1,K63))</f>
        <v>0</v>
      </c>
      <c r="P63" s="645"/>
      <c r="Q63" s="644">
        <f t="shared" si="0"/>
        <v>0</v>
      </c>
      <c r="R63" s="645"/>
      <c r="S63" s="644">
        <f t="shared" si="1"/>
        <v>0</v>
      </c>
      <c r="T63" s="645"/>
      <c r="U63" s="644">
        <f t="shared" si="2"/>
        <v>0</v>
      </c>
      <c r="V63" s="645"/>
      <c r="W63" s="644">
        <f t="shared" si="3"/>
        <v>0</v>
      </c>
      <c r="X63" s="645"/>
      <c r="Y63" s="644">
        <f t="shared" si="4"/>
        <v>0</v>
      </c>
      <c r="Z63" s="645"/>
      <c r="AA63" s="644">
        <f t="shared" si="5"/>
        <v>0</v>
      </c>
      <c r="AB63" s="645"/>
      <c r="AC63" s="644">
        <f t="shared" si="6"/>
        <v>0</v>
      </c>
      <c r="AD63" s="629"/>
    </row>
    <row r="64" spans="2:30" x14ac:dyDescent="0.2">
      <c r="B64" s="628"/>
      <c r="C64" s="623"/>
      <c r="D64" s="1426" t="str">
        <f>'Exhibit 5 -Exp. Summary - COA '!D57:J57</f>
        <v>330XX Social Workers</v>
      </c>
      <c r="E64" s="1426"/>
      <c r="F64" s="1426"/>
      <c r="G64" s="1426"/>
      <c r="H64" s="1426"/>
      <c r="I64" s="1426"/>
      <c r="J64" s="1426"/>
      <c r="K64" s="642">
        <f>'Exhibit 5 -Exp. Summary - COA '!Y57</f>
        <v>0</v>
      </c>
      <c r="L64" s="623"/>
      <c r="M64" s="643">
        <v>2</v>
      </c>
      <c r="N64" s="623"/>
      <c r="O64" s="644">
        <f>SUMIF(M64,1,K64)</f>
        <v>0</v>
      </c>
      <c r="P64" s="645"/>
      <c r="Q64" s="644">
        <f t="shared" si="0"/>
        <v>0</v>
      </c>
      <c r="R64" s="645"/>
      <c r="S64" s="644">
        <f t="shared" si="1"/>
        <v>0</v>
      </c>
      <c r="T64" s="645"/>
      <c r="U64" s="644">
        <f t="shared" si="2"/>
        <v>0</v>
      </c>
      <c r="V64" s="645"/>
      <c r="W64" s="644">
        <f t="shared" si="3"/>
        <v>0</v>
      </c>
      <c r="X64" s="645"/>
      <c r="Y64" s="644">
        <f t="shared" si="4"/>
        <v>0</v>
      </c>
      <c r="Z64" s="645"/>
      <c r="AA64" s="644">
        <f t="shared" si="5"/>
        <v>0</v>
      </c>
      <c r="AB64" s="645"/>
      <c r="AC64" s="644">
        <f t="shared" si="6"/>
        <v>0</v>
      </c>
      <c r="AD64" s="629"/>
    </row>
    <row r="65" spans="2:30" x14ac:dyDescent="0.2">
      <c r="B65" s="628"/>
      <c r="C65" s="623"/>
      <c r="D65" s="1426" t="str">
        <f>'Exhibit 5 -Exp. Summary - COA '!D58:J58</f>
        <v>340XX Health Educators &amp; Nutritionists</v>
      </c>
      <c r="E65" s="1426"/>
      <c r="F65" s="1426"/>
      <c r="G65" s="1426"/>
      <c r="H65" s="1426"/>
      <c r="I65" s="1426"/>
      <c r="J65" s="1426"/>
      <c r="K65" s="642">
        <f>'Exhibit 5 -Exp. Summary - COA '!Y58</f>
        <v>0</v>
      </c>
      <c r="L65" s="623"/>
      <c r="M65" s="643">
        <v>3</v>
      </c>
      <c r="N65" s="623"/>
      <c r="O65" s="644">
        <f>SUMIF(M65,1,K65)</f>
        <v>0</v>
      </c>
      <c r="P65" s="645"/>
      <c r="Q65" s="644">
        <f t="shared" si="0"/>
        <v>0</v>
      </c>
      <c r="R65" s="645"/>
      <c r="S65" s="644">
        <f t="shared" si="1"/>
        <v>0</v>
      </c>
      <c r="T65" s="645"/>
      <c r="U65" s="644">
        <f t="shared" si="2"/>
        <v>0</v>
      </c>
      <c r="V65" s="645"/>
      <c r="W65" s="644">
        <f t="shared" si="3"/>
        <v>0</v>
      </c>
      <c r="X65" s="645"/>
      <c r="Y65" s="644">
        <f t="shared" si="4"/>
        <v>0</v>
      </c>
      <c r="Z65" s="645"/>
      <c r="AA65" s="644">
        <f t="shared" si="5"/>
        <v>0</v>
      </c>
      <c r="AB65" s="645"/>
      <c r="AC65" s="644">
        <f t="shared" si="6"/>
        <v>0</v>
      </c>
      <c r="AD65" s="629"/>
    </row>
    <row r="66" spans="2:30" x14ac:dyDescent="0.2">
      <c r="B66" s="628"/>
      <c r="C66" s="623"/>
      <c r="D66" s="1426" t="str">
        <f>'Exhibit 5 -Exp. Summary - COA '!D59:J59</f>
        <v>341XX Laboratory Staff (Techs, etc.)</v>
      </c>
      <c r="E66" s="1426"/>
      <c r="F66" s="1426"/>
      <c r="G66" s="1426"/>
      <c r="H66" s="1426"/>
      <c r="I66" s="1426"/>
      <c r="J66" s="1426"/>
      <c r="K66" s="642">
        <f>'Exhibit 5 -Exp. Summary - COA '!Y59</f>
        <v>0</v>
      </c>
      <c r="L66" s="623"/>
      <c r="M66" s="643">
        <v>7</v>
      </c>
      <c r="N66" s="623"/>
      <c r="O66" s="644">
        <f>SUMIF(M66,1,K66)</f>
        <v>0</v>
      </c>
      <c r="P66" s="645"/>
      <c r="Q66" s="644">
        <f t="shared" si="0"/>
        <v>0</v>
      </c>
      <c r="R66" s="645"/>
      <c r="S66" s="644">
        <f t="shared" si="1"/>
        <v>0</v>
      </c>
      <c r="T66" s="645"/>
      <c r="U66" s="644">
        <f t="shared" si="2"/>
        <v>0</v>
      </c>
      <c r="V66" s="645"/>
      <c r="W66" s="644">
        <f t="shared" si="3"/>
        <v>0</v>
      </c>
      <c r="X66" s="645"/>
      <c r="Y66" s="644">
        <f t="shared" si="4"/>
        <v>0</v>
      </c>
      <c r="Z66" s="645"/>
      <c r="AA66" s="644">
        <f t="shared" si="5"/>
        <v>0</v>
      </c>
      <c r="AB66" s="645"/>
      <c r="AC66" s="644">
        <f t="shared" si="6"/>
        <v>0</v>
      </c>
      <c r="AD66" s="629"/>
    </row>
    <row r="67" spans="2:30" ht="12.75" thickBot="1" x14ac:dyDescent="0.25">
      <c r="B67" s="628"/>
      <c r="C67" s="623"/>
      <c r="D67" s="1433" t="str">
        <f>'Exhibit 5 -Exp. Summary - COA '!D60:J60</f>
        <v>342XX Other Medical / Clinic Personnel</v>
      </c>
      <c r="E67" s="1433"/>
      <c r="F67" s="1433"/>
      <c r="G67" s="1433"/>
      <c r="H67" s="1433"/>
      <c r="I67" s="1433"/>
      <c r="J67" s="1433"/>
      <c r="K67" s="646">
        <f>'Exhibit 5 -Exp. Summary - COA '!Y60</f>
        <v>0</v>
      </c>
      <c r="L67" s="623"/>
      <c r="M67" s="643">
        <v>6</v>
      </c>
      <c r="N67" s="623"/>
      <c r="O67" s="647">
        <f>SUMIF(M67,1,K67)</f>
        <v>0</v>
      </c>
      <c r="P67" s="645"/>
      <c r="Q67" s="647">
        <f t="shared" si="0"/>
        <v>0</v>
      </c>
      <c r="R67" s="645"/>
      <c r="S67" s="647">
        <f t="shared" si="1"/>
        <v>0</v>
      </c>
      <c r="T67" s="645"/>
      <c r="U67" s="647">
        <f t="shared" si="2"/>
        <v>0</v>
      </c>
      <c r="V67" s="645"/>
      <c r="W67" s="647">
        <f t="shared" si="3"/>
        <v>0</v>
      </c>
      <c r="X67" s="645"/>
      <c r="Y67" s="647">
        <f t="shared" si="4"/>
        <v>0</v>
      </c>
      <c r="Z67" s="645"/>
      <c r="AA67" s="647">
        <f t="shared" si="5"/>
        <v>0</v>
      </c>
      <c r="AB67" s="645"/>
      <c r="AC67" s="647">
        <f t="shared" si="6"/>
        <v>0</v>
      </c>
      <c r="AD67" s="629"/>
    </row>
    <row r="68" spans="2:30" x14ac:dyDescent="0.2">
      <c r="B68" s="628"/>
      <c r="C68" s="623"/>
      <c r="D68" s="623"/>
      <c r="E68" s="623"/>
      <c r="F68" s="1430" t="s">
        <v>537</v>
      </c>
      <c r="G68" s="1431"/>
      <c r="H68" s="1431"/>
      <c r="I68" s="1431"/>
      <c r="J68" s="1432"/>
      <c r="K68" s="648">
        <f>SUM(K62:K67)</f>
        <v>0</v>
      </c>
      <c r="L68" s="623"/>
      <c r="M68" s="649"/>
      <c r="N68" s="623"/>
      <c r="O68" s="648">
        <f>SUM(O62:O67)</f>
        <v>0</v>
      </c>
      <c r="P68" s="645"/>
      <c r="Q68" s="648">
        <f>SUM(Q62:Q67)</f>
        <v>0</v>
      </c>
      <c r="R68" s="645"/>
      <c r="S68" s="648">
        <f>SUM(S62:S67)</f>
        <v>0</v>
      </c>
      <c r="T68" s="645"/>
      <c r="U68" s="648">
        <f>SUM(U62:U67)</f>
        <v>0</v>
      </c>
      <c r="V68" s="645"/>
      <c r="W68" s="648">
        <f>SUM(W62:W67)</f>
        <v>0</v>
      </c>
      <c r="X68" s="645"/>
      <c r="Y68" s="648">
        <f>SUM(Y62:Y67)</f>
        <v>0</v>
      </c>
      <c r="Z68" s="645"/>
      <c r="AA68" s="648">
        <f>SUM(AA62:AA67)</f>
        <v>0</v>
      </c>
      <c r="AB68" s="645"/>
      <c r="AC68" s="648">
        <f>SUM(AC62:AC67)</f>
        <v>0</v>
      </c>
      <c r="AD68" s="629"/>
    </row>
    <row r="69" spans="2:30" x14ac:dyDescent="0.2">
      <c r="B69" s="628"/>
      <c r="C69" s="623"/>
      <c r="D69" s="623"/>
      <c r="E69" s="623"/>
      <c r="F69" s="623"/>
      <c r="G69" s="623"/>
      <c r="H69" s="623"/>
      <c r="I69" s="623"/>
      <c r="J69" s="623"/>
      <c r="K69" s="650"/>
      <c r="L69" s="623"/>
      <c r="M69" s="641"/>
      <c r="N69" s="623"/>
      <c r="O69" s="650"/>
      <c r="P69" s="650"/>
      <c r="Q69" s="650"/>
      <c r="R69" s="650"/>
      <c r="S69" s="650"/>
      <c r="T69" s="650"/>
      <c r="U69" s="650"/>
      <c r="V69" s="650"/>
      <c r="W69" s="650"/>
      <c r="X69" s="650"/>
      <c r="Y69" s="650"/>
      <c r="Z69" s="650"/>
      <c r="AA69" s="650"/>
      <c r="AB69" s="650"/>
      <c r="AC69" s="650"/>
      <c r="AD69" s="629"/>
    </row>
    <row r="70" spans="2:30" x14ac:dyDescent="0.2">
      <c r="B70" s="628"/>
      <c r="C70" s="631" t="str">
        <f>'Exhibit 5 -Exp. Summary - COA '!C63</f>
        <v>SECTION II. Operating Expenditures</v>
      </c>
      <c r="D70" s="623"/>
      <c r="E70" s="623"/>
      <c r="F70" s="623"/>
      <c r="G70" s="623"/>
      <c r="H70" s="623"/>
      <c r="I70" s="652"/>
      <c r="J70" s="623"/>
      <c r="K70" s="650"/>
      <c r="L70" s="623"/>
      <c r="M70" s="641"/>
      <c r="N70" s="623"/>
      <c r="O70" s="650"/>
      <c r="P70" s="650"/>
      <c r="Q70" s="650"/>
      <c r="R70" s="650"/>
      <c r="S70" s="650"/>
      <c r="T70" s="650"/>
      <c r="U70" s="650"/>
      <c r="V70" s="650"/>
      <c r="W70" s="650"/>
      <c r="X70" s="650"/>
      <c r="Y70" s="650"/>
      <c r="Z70" s="650"/>
      <c r="AA70" s="650"/>
      <c r="AB70" s="650"/>
      <c r="AC70" s="650"/>
      <c r="AD70" s="629"/>
    </row>
    <row r="71" spans="2:30" x14ac:dyDescent="0.2">
      <c r="B71" s="628"/>
      <c r="C71" s="623"/>
      <c r="D71" s="1426" t="str">
        <f>'Exhibit 5 -Exp. Summary - COA '!D64:J64</f>
        <v>34800 Supplies - Medical / Clinic</v>
      </c>
      <c r="E71" s="1426"/>
      <c r="F71" s="1426"/>
      <c r="G71" s="1426"/>
      <c r="H71" s="1426"/>
      <c r="I71" s="1426"/>
      <c r="J71" s="1426"/>
      <c r="K71" s="642">
        <f>'Exhibit 5 -Exp. Summary - COA '!Y64</f>
        <v>0</v>
      </c>
      <c r="L71" s="623"/>
      <c r="M71" s="643">
        <v>6</v>
      </c>
      <c r="N71" s="623"/>
      <c r="O71" s="644">
        <f>(SUMIF(M71,1,K71))</f>
        <v>0</v>
      </c>
      <c r="P71" s="645"/>
      <c r="Q71" s="644">
        <f>SUMIF(M71,2,K71)</f>
        <v>0</v>
      </c>
      <c r="R71" s="645"/>
      <c r="S71" s="644">
        <f>SUMIF(M71,3,K71)</f>
        <v>0</v>
      </c>
      <c r="T71" s="645"/>
      <c r="U71" s="644">
        <f>SUMIF(M71,4,K71)</f>
        <v>0</v>
      </c>
      <c r="V71" s="645"/>
      <c r="W71" s="644">
        <f>SUMIF(M71,5,K71)</f>
        <v>0</v>
      </c>
      <c r="X71" s="645"/>
      <c r="Y71" s="644">
        <f>SUMIF(M71,6,K71)</f>
        <v>0</v>
      </c>
      <c r="Z71" s="645"/>
      <c r="AA71" s="644">
        <f>SUMIF(M71,7,K71)</f>
        <v>0</v>
      </c>
      <c r="AB71" s="645"/>
      <c r="AC71" s="644">
        <f>SUMIF(M71,8,K71)</f>
        <v>0</v>
      </c>
      <c r="AD71" s="629"/>
    </row>
    <row r="72" spans="2:30" x14ac:dyDescent="0.2">
      <c r="B72" s="628"/>
      <c r="C72" s="623"/>
      <c r="D72" s="1426" t="str">
        <f>'Exhibit 5 -Exp. Summary - COA '!D65:J65</f>
        <v>35000 Capital Expenditures - Medical / Clinic</v>
      </c>
      <c r="E72" s="1426"/>
      <c r="F72" s="1426"/>
      <c r="G72" s="1426"/>
      <c r="H72" s="1426"/>
      <c r="I72" s="1426"/>
      <c r="J72" s="1426"/>
      <c r="K72" s="642">
        <f>'Exhibit 5 -Exp. Summary - COA '!Y65</f>
        <v>0</v>
      </c>
      <c r="L72" s="623"/>
      <c r="M72" s="643">
        <v>8</v>
      </c>
      <c r="N72" s="623"/>
      <c r="O72" s="644">
        <f>(SUMIF(M72,1,K72))</f>
        <v>0</v>
      </c>
      <c r="P72" s="645"/>
      <c r="Q72" s="644">
        <f>SUMIF(M72,2,K72)</f>
        <v>0</v>
      </c>
      <c r="R72" s="645"/>
      <c r="S72" s="644">
        <f>SUMIF(M72,3,K72)</f>
        <v>0</v>
      </c>
      <c r="T72" s="645"/>
      <c r="U72" s="644">
        <f>SUMIF(M72,4,K72)</f>
        <v>0</v>
      </c>
      <c r="V72" s="645"/>
      <c r="W72" s="644">
        <f>SUMIF(M72,5,K72)</f>
        <v>0</v>
      </c>
      <c r="X72" s="645"/>
      <c r="Y72" s="644">
        <f>SUMIF(M72,6,K72)</f>
        <v>0</v>
      </c>
      <c r="Z72" s="645"/>
      <c r="AA72" s="644">
        <f>SUMIF(M72,7,K72)</f>
        <v>0</v>
      </c>
      <c r="AB72" s="645"/>
      <c r="AC72" s="644">
        <f>SUMIF(M72,8,K72)</f>
        <v>0</v>
      </c>
      <c r="AD72" s="629"/>
    </row>
    <row r="73" spans="2:30" x14ac:dyDescent="0.2">
      <c r="B73" s="628"/>
      <c r="C73" s="623"/>
      <c r="D73" s="1426" t="str">
        <f>'Exhibit 5 -Exp. Summary - COA '!D66:J66</f>
        <v>36000 Contracted Services - Medical / Clinic</v>
      </c>
      <c r="E73" s="1426"/>
      <c r="F73" s="1426"/>
      <c r="G73" s="1426"/>
      <c r="H73" s="1426"/>
      <c r="I73" s="1426"/>
      <c r="J73" s="1426"/>
      <c r="K73" s="642">
        <f>'Exhibit 5 -Exp. Summary - COA '!Y66</f>
        <v>0</v>
      </c>
      <c r="L73" s="623"/>
      <c r="M73" s="643">
        <v>6</v>
      </c>
      <c r="N73" s="623"/>
      <c r="O73" s="644">
        <f>SUMIF(M73,1,K73)</f>
        <v>0</v>
      </c>
      <c r="P73" s="645"/>
      <c r="Q73" s="644">
        <f>SUMIF(M73,2,K73)</f>
        <v>0</v>
      </c>
      <c r="R73" s="645"/>
      <c r="S73" s="644">
        <f>SUMIF(M73,3,K73)</f>
        <v>0</v>
      </c>
      <c r="T73" s="645"/>
      <c r="U73" s="644">
        <f>SUMIF(M73,4,K73)</f>
        <v>0</v>
      </c>
      <c r="V73" s="645"/>
      <c r="W73" s="644">
        <f>SUMIF(M73,5,K73)</f>
        <v>0</v>
      </c>
      <c r="X73" s="645"/>
      <c r="Y73" s="644">
        <f>SUMIF(M73,6,K73)</f>
        <v>0</v>
      </c>
      <c r="Z73" s="645"/>
      <c r="AA73" s="644">
        <f>SUMIF(M73,7,K73)</f>
        <v>0</v>
      </c>
      <c r="AB73" s="645"/>
      <c r="AC73" s="644">
        <f>SUMIF(M73,8,K73)</f>
        <v>0</v>
      </c>
      <c r="AD73" s="629"/>
    </row>
    <row r="74" spans="2:30" x14ac:dyDescent="0.2">
      <c r="B74" s="628"/>
      <c r="C74" s="623"/>
      <c r="D74" s="1426" t="str">
        <f>'Exhibit 5 -Exp. Summary - COA '!D67:J67</f>
        <v>36900 Laboratory Expenditures</v>
      </c>
      <c r="E74" s="1426"/>
      <c r="F74" s="1426"/>
      <c r="G74" s="1426"/>
      <c r="H74" s="1426"/>
      <c r="I74" s="1426"/>
      <c r="J74" s="1426"/>
      <c r="K74" s="642">
        <f>'Exhibit 5 -Exp. Summary - COA '!Y67</f>
        <v>0</v>
      </c>
      <c r="L74" s="623"/>
      <c r="M74" s="653">
        <v>7</v>
      </c>
      <c r="N74" s="623"/>
      <c r="O74" s="644">
        <f>SUMIF(M74,1,K74)</f>
        <v>0</v>
      </c>
      <c r="P74" s="645"/>
      <c r="Q74" s="644">
        <f>SUMIF(M74,2,K74)</f>
        <v>0</v>
      </c>
      <c r="R74" s="645"/>
      <c r="S74" s="644">
        <f>SUMIF(M74,3,K74)</f>
        <v>0</v>
      </c>
      <c r="T74" s="645"/>
      <c r="U74" s="644">
        <f>SUMIF(M74,4,K74)</f>
        <v>0</v>
      </c>
      <c r="V74" s="645"/>
      <c r="W74" s="644">
        <f>SUMIF(M74,5,K74)</f>
        <v>0</v>
      </c>
      <c r="X74" s="645"/>
      <c r="Y74" s="644">
        <f>SUMIF(M74,6,K74)</f>
        <v>0</v>
      </c>
      <c r="Z74" s="645"/>
      <c r="AA74" s="644">
        <f>SUMIF(M74,7,K74)</f>
        <v>0</v>
      </c>
      <c r="AB74" s="645"/>
      <c r="AC74" s="644">
        <f>SUMIF(M74,8,K74)</f>
        <v>0</v>
      </c>
      <c r="AD74" s="629"/>
    </row>
    <row r="75" spans="2:30" ht="12.75" thickBot="1" x14ac:dyDescent="0.25">
      <c r="B75" s="628"/>
      <c r="C75" s="623"/>
      <c r="D75" s="1433" t="str">
        <f>'Exhibit 5 -Exp. Summary - COA '!D68:J68</f>
        <v>37000 Other Operating Expenditures - Medical / Clinic</v>
      </c>
      <c r="E75" s="1433"/>
      <c r="F75" s="1433"/>
      <c r="G75" s="1433"/>
      <c r="H75" s="1433"/>
      <c r="I75" s="1433"/>
      <c r="J75" s="1433"/>
      <c r="K75" s="646">
        <f>'Exhibit 5 -Exp. Summary - COA '!Y68</f>
        <v>0</v>
      </c>
      <c r="L75" s="623"/>
      <c r="M75" s="653">
        <v>6</v>
      </c>
      <c r="N75" s="623"/>
      <c r="O75" s="647">
        <f>SUMIF(M75,1,K75)</f>
        <v>0</v>
      </c>
      <c r="P75" s="645"/>
      <c r="Q75" s="647">
        <f>SUMIF(M75,2,K75)</f>
        <v>0</v>
      </c>
      <c r="R75" s="645"/>
      <c r="S75" s="647">
        <f>SUMIF(M75,3,K75)</f>
        <v>0</v>
      </c>
      <c r="T75" s="645"/>
      <c r="U75" s="647">
        <f>SUMIF(M75,4,K75)</f>
        <v>0</v>
      </c>
      <c r="V75" s="645"/>
      <c r="W75" s="647">
        <f>SUMIF(M75,5,K75)</f>
        <v>0</v>
      </c>
      <c r="X75" s="645"/>
      <c r="Y75" s="647">
        <f>SUMIF(M75,6,K75)</f>
        <v>0</v>
      </c>
      <c r="Z75" s="645"/>
      <c r="AA75" s="647">
        <f>SUMIF(M75,7,K75)</f>
        <v>0</v>
      </c>
      <c r="AB75" s="645"/>
      <c r="AC75" s="647">
        <f>SUMIF(M75,8,K75)</f>
        <v>0</v>
      </c>
      <c r="AD75" s="629"/>
    </row>
    <row r="76" spans="2:30" x14ac:dyDescent="0.2">
      <c r="B76" s="628"/>
      <c r="C76" s="623"/>
      <c r="D76" s="623"/>
      <c r="E76" s="623"/>
      <c r="F76" s="1430" t="s">
        <v>537</v>
      </c>
      <c r="G76" s="1431"/>
      <c r="H76" s="1431"/>
      <c r="I76" s="1431"/>
      <c r="J76" s="1432"/>
      <c r="K76" s="648">
        <f>SUM(K71:K75)</f>
        <v>0</v>
      </c>
      <c r="L76" s="623"/>
      <c r="M76" s="649"/>
      <c r="N76" s="623"/>
      <c r="O76" s="648">
        <f>SUM(O71:O75)</f>
        <v>0</v>
      </c>
      <c r="P76" s="645"/>
      <c r="Q76" s="648">
        <f>SUM(Q71:Q75)</f>
        <v>0</v>
      </c>
      <c r="R76" s="645"/>
      <c r="S76" s="648">
        <f>SUM(S71:S75)</f>
        <v>0</v>
      </c>
      <c r="T76" s="645"/>
      <c r="U76" s="648">
        <f>SUM(U71:U75)</f>
        <v>0</v>
      </c>
      <c r="V76" s="645"/>
      <c r="W76" s="648">
        <f>SUM(W71:W75)</f>
        <v>0</v>
      </c>
      <c r="X76" s="645"/>
      <c r="Y76" s="648">
        <f>SUM(Y71:Y75)</f>
        <v>0</v>
      </c>
      <c r="Z76" s="645"/>
      <c r="AA76" s="648">
        <f>SUM(AA71:AA75)</f>
        <v>0</v>
      </c>
      <c r="AB76" s="645"/>
      <c r="AC76" s="648">
        <f>SUM(AC71:AC75)</f>
        <v>0</v>
      </c>
      <c r="AD76" s="629"/>
    </row>
    <row r="77" spans="2:30" x14ac:dyDescent="0.2">
      <c r="B77" s="628"/>
      <c r="C77" s="623"/>
      <c r="D77" s="623"/>
      <c r="E77" s="623"/>
      <c r="F77" s="623"/>
      <c r="G77" s="623"/>
      <c r="H77" s="623"/>
      <c r="I77" s="623"/>
      <c r="J77" s="623"/>
      <c r="K77" s="650"/>
      <c r="L77" s="623"/>
      <c r="M77" s="641"/>
      <c r="N77" s="623"/>
      <c r="O77" s="650"/>
      <c r="P77" s="650"/>
      <c r="Q77" s="650"/>
      <c r="R77" s="650"/>
      <c r="S77" s="650"/>
      <c r="T77" s="650"/>
      <c r="U77" s="650"/>
      <c r="V77" s="650"/>
      <c r="W77" s="650"/>
      <c r="X77" s="650"/>
      <c r="Y77" s="650"/>
      <c r="Z77" s="650"/>
      <c r="AA77" s="650"/>
      <c r="AB77" s="650"/>
      <c r="AC77" s="650"/>
      <c r="AD77" s="629"/>
    </row>
    <row r="78" spans="2:30" x14ac:dyDescent="0.2">
      <c r="B78" s="628"/>
      <c r="C78" s="631" t="str">
        <f>'Exhibit 5 -Exp. Summary - COA '!C71</f>
        <v>SECTION III. Adjustments/Transfers to Trial Balance</v>
      </c>
      <c r="D78" s="623"/>
      <c r="E78" s="623"/>
      <c r="F78" s="623"/>
      <c r="G78" s="623"/>
      <c r="H78" s="623"/>
      <c r="I78" s="652"/>
      <c r="J78" s="623"/>
      <c r="K78" s="650"/>
      <c r="L78" s="623"/>
      <c r="M78" s="641"/>
      <c r="N78" s="623"/>
      <c r="O78" s="650"/>
      <c r="P78" s="650"/>
      <c r="Q78" s="650"/>
      <c r="R78" s="650"/>
      <c r="S78" s="650"/>
      <c r="T78" s="650"/>
      <c r="U78" s="650"/>
      <c r="V78" s="650"/>
      <c r="W78" s="650"/>
      <c r="X78" s="650"/>
      <c r="Y78" s="650"/>
      <c r="Z78" s="650"/>
      <c r="AA78" s="650"/>
      <c r="AB78" s="650"/>
      <c r="AC78" s="650"/>
      <c r="AD78" s="629"/>
    </row>
    <row r="79" spans="2:30" ht="12.75" thickBot="1" x14ac:dyDescent="0.25">
      <c r="B79" s="628"/>
      <c r="C79" s="623"/>
      <c r="D79" s="1433" t="str">
        <f>'Exhibit 5 -Exp. Summary - COA '!D72:J72</f>
        <v>39500  Depreciation Expense</v>
      </c>
      <c r="E79" s="1433"/>
      <c r="F79" s="1433"/>
      <c r="G79" s="1433"/>
      <c r="H79" s="1433"/>
      <c r="I79" s="1433"/>
      <c r="J79" s="1433"/>
      <c r="K79" s="646">
        <f>'Exhibit 5 -Exp. Summary - COA '!Y72</f>
        <v>0</v>
      </c>
      <c r="L79" s="623"/>
      <c r="M79" s="653">
        <v>6</v>
      </c>
      <c r="N79" s="623"/>
      <c r="O79" s="647">
        <f>(SUMIF(M79,1,K79))</f>
        <v>0</v>
      </c>
      <c r="P79" s="645"/>
      <c r="Q79" s="647">
        <f>SUMIF(M79,2,K79)</f>
        <v>0</v>
      </c>
      <c r="R79" s="645"/>
      <c r="S79" s="647">
        <f>SUMIF(M79,3,K79)</f>
        <v>0</v>
      </c>
      <c r="T79" s="645"/>
      <c r="U79" s="647">
        <f>SUMIF(M79,4,K79)</f>
        <v>0</v>
      </c>
      <c r="V79" s="645"/>
      <c r="W79" s="647">
        <f>SUMIF(M79,5,K79)</f>
        <v>0</v>
      </c>
      <c r="X79" s="645"/>
      <c r="Y79" s="647">
        <f>SUMIF(M79,6,K79)</f>
        <v>0</v>
      </c>
      <c r="Z79" s="645"/>
      <c r="AA79" s="647">
        <f>SUMIF(M79,7,K79)</f>
        <v>0</v>
      </c>
      <c r="AB79" s="645"/>
      <c r="AC79" s="647">
        <f>SUMIF(M79,8,K79)</f>
        <v>0</v>
      </c>
      <c r="AD79" s="629"/>
    </row>
    <row r="80" spans="2:30" x14ac:dyDescent="0.2">
      <c r="B80" s="628"/>
      <c r="C80" s="623"/>
      <c r="D80" s="623"/>
      <c r="E80" s="623"/>
      <c r="F80" s="1430" t="s">
        <v>537</v>
      </c>
      <c r="G80" s="1431"/>
      <c r="H80" s="1431"/>
      <c r="I80" s="1431"/>
      <c r="J80" s="1432"/>
      <c r="K80" s="648">
        <f>SUM(K79)</f>
        <v>0</v>
      </c>
      <c r="L80" s="623"/>
      <c r="M80" s="649"/>
      <c r="N80" s="623"/>
      <c r="O80" s="648">
        <f>SUM(O79)</f>
        <v>0</v>
      </c>
      <c r="P80" s="645"/>
      <c r="Q80" s="648">
        <f>SUM(Q79)</f>
        <v>0</v>
      </c>
      <c r="R80" s="645"/>
      <c r="S80" s="648">
        <f>SUM(S79)</f>
        <v>0</v>
      </c>
      <c r="T80" s="645"/>
      <c r="U80" s="648">
        <f>SUM(U79)</f>
        <v>0</v>
      </c>
      <c r="V80" s="645"/>
      <c r="W80" s="648">
        <f>SUM(W79)</f>
        <v>0</v>
      </c>
      <c r="X80" s="645"/>
      <c r="Y80" s="648">
        <f>SUM(Y79)</f>
        <v>0</v>
      </c>
      <c r="Z80" s="645"/>
      <c r="AA80" s="648">
        <f>SUM(AA79)</f>
        <v>0</v>
      </c>
      <c r="AB80" s="645"/>
      <c r="AC80" s="648">
        <f>SUM(AC79)</f>
        <v>0</v>
      </c>
      <c r="AD80" s="629"/>
    </row>
    <row r="81" spans="2:30" x14ac:dyDescent="0.2">
      <c r="B81" s="628"/>
      <c r="C81" s="623"/>
      <c r="D81" s="623"/>
      <c r="E81" s="623"/>
      <c r="F81" s="623"/>
      <c r="G81" s="623"/>
      <c r="H81" s="623"/>
      <c r="I81" s="623"/>
      <c r="J81" s="623"/>
      <c r="K81" s="650"/>
      <c r="L81" s="623"/>
      <c r="M81" s="630"/>
      <c r="N81" s="623"/>
      <c r="O81" s="651"/>
      <c r="P81" s="650"/>
      <c r="Q81" s="651"/>
      <c r="R81" s="650"/>
      <c r="S81" s="651"/>
      <c r="T81" s="650"/>
      <c r="U81" s="651"/>
      <c r="V81" s="650"/>
      <c r="W81" s="651"/>
      <c r="X81" s="650"/>
      <c r="Y81" s="651"/>
      <c r="Z81" s="650"/>
      <c r="AA81" s="651"/>
      <c r="AB81" s="650"/>
      <c r="AC81" s="651"/>
      <c r="AD81" s="629"/>
    </row>
    <row r="82" spans="2:30" x14ac:dyDescent="0.2">
      <c r="B82" s="610" t="str">
        <f>'Exhibit 5 -Exp. Summary - COA '!B75</f>
        <v>Non-Reimbursable Expenditures</v>
      </c>
      <c r="C82" s="639"/>
      <c r="D82" s="623"/>
      <c r="E82" s="623"/>
      <c r="F82" s="623"/>
      <c r="G82" s="623"/>
      <c r="H82" s="623"/>
      <c r="I82" s="623"/>
      <c r="J82" s="623"/>
      <c r="K82" s="650"/>
      <c r="L82" s="623"/>
      <c r="M82" s="630"/>
      <c r="N82" s="623"/>
      <c r="O82" s="651"/>
      <c r="P82" s="650"/>
      <c r="Q82" s="651"/>
      <c r="R82" s="650"/>
      <c r="S82" s="651"/>
      <c r="T82" s="650"/>
      <c r="U82" s="651"/>
      <c r="V82" s="650"/>
      <c r="W82" s="651"/>
      <c r="X82" s="650"/>
      <c r="Y82" s="651"/>
      <c r="Z82" s="650"/>
      <c r="AA82" s="651"/>
      <c r="AB82" s="650"/>
      <c r="AC82" s="651"/>
      <c r="AD82" s="629"/>
    </row>
    <row r="83" spans="2:30" x14ac:dyDescent="0.2">
      <c r="B83" s="628"/>
      <c r="C83" s="631" t="str">
        <f>+'Exhibit 5 -Exp. Summary - COA '!C76</f>
        <v>SECTION I. Personnel / Staff Expenditures</v>
      </c>
      <c r="D83" s="623"/>
      <c r="E83" s="623"/>
      <c r="F83" s="623"/>
      <c r="G83" s="623"/>
      <c r="H83" s="623"/>
      <c r="I83" s="652"/>
      <c r="J83" s="623"/>
      <c r="K83" s="650"/>
      <c r="L83" s="623"/>
      <c r="M83" s="641"/>
      <c r="N83" s="623"/>
      <c r="O83" s="650"/>
      <c r="P83" s="650"/>
      <c r="Q83" s="650"/>
      <c r="R83" s="650"/>
      <c r="S83" s="650"/>
      <c r="T83" s="650"/>
      <c r="U83" s="650"/>
      <c r="V83" s="650"/>
      <c r="W83" s="650"/>
      <c r="X83" s="650"/>
      <c r="Y83" s="650"/>
      <c r="Z83" s="650"/>
      <c r="AA83" s="650"/>
      <c r="AB83" s="650"/>
      <c r="AC83" s="650"/>
      <c r="AD83" s="629"/>
    </row>
    <row r="84" spans="2:30" x14ac:dyDescent="0.2">
      <c r="B84" s="628"/>
      <c r="C84" s="623"/>
      <c r="D84" s="1426" t="str">
        <f>'Exhibit 5 -Exp. Summary - COA '!D77:J77</f>
        <v>510XX Non Clinical/Medical Personnel Cost (Environmental Health, Home Health, Bioterrorism, etc)</v>
      </c>
      <c r="E84" s="1426"/>
      <c r="F84" s="1426"/>
      <c r="G84" s="1426"/>
      <c r="H84" s="1426"/>
      <c r="I84" s="1426"/>
      <c r="J84" s="1426"/>
      <c r="K84" s="642">
        <f>'Exhibit 5 -Exp. Summary - COA '!Y77</f>
        <v>0</v>
      </c>
      <c r="L84" s="623"/>
      <c r="M84" s="643">
        <v>8</v>
      </c>
      <c r="N84" s="623"/>
      <c r="O84" s="644">
        <f>(SUMIF(M84,1,K84))</f>
        <v>0</v>
      </c>
      <c r="P84" s="645"/>
      <c r="Q84" s="644">
        <f>SUMIF(M84,2,K84)</f>
        <v>0</v>
      </c>
      <c r="R84" s="645"/>
      <c r="S84" s="644">
        <f>SUMIF(M84,3,K84)</f>
        <v>0</v>
      </c>
      <c r="T84" s="645"/>
      <c r="U84" s="644">
        <f>SUMIF(M84,4,K84)</f>
        <v>0</v>
      </c>
      <c r="V84" s="645"/>
      <c r="W84" s="644">
        <f>SUMIF(M84,5,K84)</f>
        <v>0</v>
      </c>
      <c r="X84" s="645"/>
      <c r="Y84" s="644">
        <f>SUMIF(M84,6,K84)</f>
        <v>0</v>
      </c>
      <c r="Z84" s="645"/>
      <c r="AA84" s="644">
        <f>SUMIF(M84,7,K84)</f>
        <v>0</v>
      </c>
      <c r="AB84" s="645"/>
      <c r="AC84" s="644">
        <f>SUMIF(M84,8,K84)</f>
        <v>0</v>
      </c>
      <c r="AD84" s="629"/>
    </row>
    <row r="85" spans="2:30" x14ac:dyDescent="0.2">
      <c r="B85" s="628"/>
      <c r="C85" s="623"/>
      <c r="D85" s="623"/>
      <c r="E85" s="623"/>
      <c r="F85" s="1430" t="s">
        <v>537</v>
      </c>
      <c r="G85" s="1431"/>
      <c r="H85" s="1431"/>
      <c r="I85" s="1431"/>
      <c r="J85" s="1432"/>
      <c r="K85" s="648">
        <f>SUM(K84:K84)</f>
        <v>0</v>
      </c>
      <c r="L85" s="623"/>
      <c r="M85" s="649"/>
      <c r="N85" s="623"/>
      <c r="O85" s="648">
        <f>SUM(O84:O84)</f>
        <v>0</v>
      </c>
      <c r="P85" s="645"/>
      <c r="Q85" s="648">
        <f>SUM(Q84:Q84)</f>
        <v>0</v>
      </c>
      <c r="R85" s="645"/>
      <c r="S85" s="648">
        <f>SUM(S84:S84)</f>
        <v>0</v>
      </c>
      <c r="T85" s="645"/>
      <c r="U85" s="648">
        <f>SUM(U84:U84)</f>
        <v>0</v>
      </c>
      <c r="V85" s="645"/>
      <c r="W85" s="648">
        <f>SUM(W84:W84)</f>
        <v>0</v>
      </c>
      <c r="X85" s="645"/>
      <c r="Y85" s="648">
        <f>SUM(Y84:Y84)</f>
        <v>0</v>
      </c>
      <c r="Z85" s="645"/>
      <c r="AA85" s="648">
        <f>SUM(AA84:AA84)</f>
        <v>0</v>
      </c>
      <c r="AB85" s="645"/>
      <c r="AC85" s="648">
        <f>SUM(AC84:AC84)</f>
        <v>0</v>
      </c>
      <c r="AD85" s="629"/>
    </row>
    <row r="86" spans="2:30" x14ac:dyDescent="0.2">
      <c r="B86" s="628"/>
      <c r="C86" s="623"/>
      <c r="D86" s="623"/>
      <c r="E86" s="623"/>
      <c r="F86" s="623"/>
      <c r="G86" s="623"/>
      <c r="H86" s="623"/>
      <c r="I86" s="623"/>
      <c r="J86" s="623"/>
      <c r="K86" s="650"/>
      <c r="L86" s="623"/>
      <c r="M86" s="641"/>
      <c r="N86" s="623"/>
      <c r="O86" s="650"/>
      <c r="P86" s="650"/>
      <c r="Q86" s="650"/>
      <c r="R86" s="650"/>
      <c r="S86" s="650"/>
      <c r="T86" s="650"/>
      <c r="U86" s="650"/>
      <c r="V86" s="650"/>
      <c r="W86" s="650"/>
      <c r="X86" s="650"/>
      <c r="Y86" s="650"/>
      <c r="Z86" s="650"/>
      <c r="AA86" s="650"/>
      <c r="AB86" s="650"/>
      <c r="AC86" s="650"/>
      <c r="AD86" s="629"/>
    </row>
    <row r="87" spans="2:30" hidden="1" x14ac:dyDescent="0.2">
      <c r="B87" s="610" t="e">
        <f>'Exhibit 5 -Exp. Summary - COA '!#REF!</f>
        <v>#REF!</v>
      </c>
      <c r="C87" s="639"/>
      <c r="D87" s="623"/>
      <c r="E87" s="623"/>
      <c r="F87" s="623"/>
      <c r="G87" s="623"/>
      <c r="H87" s="623"/>
      <c r="I87" s="623"/>
      <c r="J87" s="623"/>
      <c r="K87" s="650"/>
      <c r="L87" s="623"/>
      <c r="M87" s="630"/>
      <c r="N87" s="623"/>
      <c r="O87" s="651"/>
      <c r="P87" s="650"/>
      <c r="Q87" s="651"/>
      <c r="R87" s="650"/>
      <c r="S87" s="651"/>
      <c r="T87" s="650"/>
      <c r="U87" s="651"/>
      <c r="V87" s="650"/>
      <c r="W87" s="651"/>
      <c r="X87" s="650"/>
      <c r="Y87" s="651"/>
      <c r="Z87" s="650"/>
      <c r="AA87" s="651"/>
      <c r="AB87" s="650"/>
      <c r="AC87" s="651"/>
      <c r="AD87" s="629"/>
    </row>
    <row r="88" spans="2:30" x14ac:dyDescent="0.2">
      <c r="B88" s="628"/>
      <c r="C88" s="631" t="str">
        <f>'Exhibit 5 -Exp. Summary - COA '!C80</f>
        <v>SECTION II. Non-Reimbursable Expenditures</v>
      </c>
      <c r="D88" s="623"/>
      <c r="E88" s="623"/>
      <c r="F88" s="623"/>
      <c r="G88" s="623"/>
      <c r="H88" s="623"/>
      <c r="I88" s="652"/>
      <c r="J88" s="623"/>
      <c r="K88" s="650"/>
      <c r="L88" s="623"/>
      <c r="M88" s="641"/>
      <c r="N88" s="623"/>
      <c r="O88" s="650"/>
      <c r="P88" s="650"/>
      <c r="Q88" s="650"/>
      <c r="R88" s="650"/>
      <c r="S88" s="650"/>
      <c r="T88" s="650"/>
      <c r="U88" s="650"/>
      <c r="V88" s="650"/>
      <c r="W88" s="650"/>
      <c r="X88" s="650"/>
      <c r="Y88" s="650"/>
      <c r="Z88" s="650"/>
      <c r="AA88" s="650"/>
      <c r="AB88" s="650"/>
      <c r="AC88" s="650"/>
      <c r="AD88" s="629"/>
    </row>
    <row r="89" spans="2:30" x14ac:dyDescent="0.2">
      <c r="B89" s="628"/>
      <c r="C89" s="623"/>
      <c r="D89" s="1426" t="str">
        <f>'Exhibit 5 -Exp. Summary - COA '!D81:J81</f>
        <v>51100  Environmental Health</v>
      </c>
      <c r="E89" s="1426"/>
      <c r="F89" s="1426"/>
      <c r="G89" s="1426"/>
      <c r="H89" s="1426"/>
      <c r="I89" s="1426"/>
      <c r="J89" s="1426"/>
      <c r="K89" s="642">
        <f>'Exhibit 5 -Exp. Summary - COA '!Y81</f>
        <v>0</v>
      </c>
      <c r="L89" s="623"/>
      <c r="M89" s="643">
        <v>8</v>
      </c>
      <c r="N89" s="623"/>
      <c r="O89" s="644">
        <f>(SUMIF(M89,1,K89))</f>
        <v>0</v>
      </c>
      <c r="P89" s="645"/>
      <c r="Q89" s="644">
        <f>SUMIF(M89,2,K89)</f>
        <v>0</v>
      </c>
      <c r="R89" s="645"/>
      <c r="S89" s="644">
        <f>SUMIF(M89,3,K89)</f>
        <v>0</v>
      </c>
      <c r="T89" s="645"/>
      <c r="U89" s="644">
        <f>SUMIF(M89,4,K89)</f>
        <v>0</v>
      </c>
      <c r="V89" s="645"/>
      <c r="W89" s="644">
        <f>SUMIF(M89,5,K89)</f>
        <v>0</v>
      </c>
      <c r="X89" s="645"/>
      <c r="Y89" s="644">
        <f>SUMIF(M89,6,K89)</f>
        <v>0</v>
      </c>
      <c r="Z89" s="645"/>
      <c r="AA89" s="644">
        <f>SUMIF(M89,7,K89)</f>
        <v>0</v>
      </c>
      <c r="AB89" s="645"/>
      <c r="AC89" s="644">
        <f>SUMIF(M89,8,K89)</f>
        <v>0</v>
      </c>
      <c r="AD89" s="629"/>
    </row>
    <row r="90" spans="2:30" x14ac:dyDescent="0.2">
      <c r="B90" s="628"/>
      <c r="C90" s="623"/>
      <c r="D90" s="1426" t="str">
        <f>'Exhibit 5 -Exp. Summary - COA '!D82:J82</f>
        <v>51200  Home Health</v>
      </c>
      <c r="E90" s="1426"/>
      <c r="F90" s="1426"/>
      <c r="G90" s="1426"/>
      <c r="H90" s="1426"/>
      <c r="I90" s="1426"/>
      <c r="J90" s="1426"/>
      <c r="K90" s="642">
        <f>'Exhibit 5 -Exp. Summary - COA '!Y82</f>
        <v>0</v>
      </c>
      <c r="L90" s="623"/>
      <c r="M90" s="643">
        <v>8</v>
      </c>
      <c r="N90" s="623"/>
      <c r="O90" s="644">
        <f t="shared" ref="O90:O95" si="7">(SUMIF(M90,1,K90))</f>
        <v>0</v>
      </c>
      <c r="P90" s="645"/>
      <c r="Q90" s="644">
        <f t="shared" ref="Q90:Q95" si="8">SUMIF(M90,2,K90)</f>
        <v>0</v>
      </c>
      <c r="R90" s="645"/>
      <c r="S90" s="644">
        <f t="shared" ref="S90:S95" si="9">SUMIF(M90,3,K90)</f>
        <v>0</v>
      </c>
      <c r="T90" s="645"/>
      <c r="U90" s="644">
        <f t="shared" ref="U90:U95" si="10">SUMIF(M90,4,K90)</f>
        <v>0</v>
      </c>
      <c r="V90" s="645"/>
      <c r="W90" s="644">
        <f t="shared" ref="W90:W95" si="11">SUMIF(M90,5,K90)</f>
        <v>0</v>
      </c>
      <c r="X90" s="645"/>
      <c r="Y90" s="644">
        <f t="shared" ref="Y90:Y95" si="12">SUMIF(M90,6,K90)</f>
        <v>0</v>
      </c>
      <c r="Z90" s="645"/>
      <c r="AA90" s="644">
        <f t="shared" ref="AA90:AA95" si="13">SUMIF(M90,7,K90)</f>
        <v>0</v>
      </c>
      <c r="AB90" s="645"/>
      <c r="AC90" s="644">
        <f t="shared" ref="AC90:AC95" si="14">SUMIF(M90,8,K90)</f>
        <v>0</v>
      </c>
      <c r="AD90" s="629"/>
    </row>
    <row r="91" spans="2:30" x14ac:dyDescent="0.2">
      <c r="B91" s="628"/>
      <c r="C91" s="623"/>
      <c r="D91" s="1426" t="str">
        <f>'Exhibit 5 -Exp. Summary - COA '!D83:J83</f>
        <v>51300  CC4C (Community Care 4 Child)</v>
      </c>
      <c r="E91" s="1426"/>
      <c r="F91" s="1426"/>
      <c r="G91" s="1426"/>
      <c r="H91" s="1426"/>
      <c r="I91" s="1426"/>
      <c r="J91" s="1426"/>
      <c r="K91" s="642">
        <f>'Exhibit 5 -Exp. Summary - COA '!Y83</f>
        <v>0</v>
      </c>
      <c r="L91" s="623"/>
      <c r="M91" s="643">
        <v>8</v>
      </c>
      <c r="N91" s="623"/>
      <c r="O91" s="644">
        <f t="shared" si="7"/>
        <v>0</v>
      </c>
      <c r="P91" s="645"/>
      <c r="Q91" s="644">
        <f t="shared" si="8"/>
        <v>0</v>
      </c>
      <c r="R91" s="645"/>
      <c r="S91" s="644">
        <f t="shared" si="9"/>
        <v>0</v>
      </c>
      <c r="T91" s="645"/>
      <c r="U91" s="644">
        <f t="shared" si="10"/>
        <v>0</v>
      </c>
      <c r="V91" s="645"/>
      <c r="W91" s="644">
        <f t="shared" si="11"/>
        <v>0</v>
      </c>
      <c r="X91" s="645"/>
      <c r="Y91" s="644">
        <f t="shared" si="12"/>
        <v>0</v>
      </c>
      <c r="Z91" s="645"/>
      <c r="AA91" s="644">
        <f t="shared" si="13"/>
        <v>0</v>
      </c>
      <c r="AB91" s="645"/>
      <c r="AC91" s="644">
        <f t="shared" si="14"/>
        <v>0</v>
      </c>
      <c r="AD91" s="629"/>
    </row>
    <row r="92" spans="2:30" x14ac:dyDescent="0.2">
      <c r="B92" s="628"/>
      <c r="C92" s="623"/>
      <c r="D92" s="1426" t="str">
        <f>'Exhibit 5 -Exp. Summary - COA '!D84:J84</f>
        <v>51400  PCM (Pregnancy Case Management)</v>
      </c>
      <c r="E92" s="1426"/>
      <c r="F92" s="1426"/>
      <c r="G92" s="1426"/>
      <c r="H92" s="1426"/>
      <c r="I92" s="1426"/>
      <c r="J92" s="1426"/>
      <c r="K92" s="642">
        <f>'Exhibit 5 -Exp. Summary - COA '!Y84</f>
        <v>0</v>
      </c>
      <c r="L92" s="623"/>
      <c r="M92" s="643">
        <v>8</v>
      </c>
      <c r="N92" s="623"/>
      <c r="O92" s="644">
        <f t="shared" si="7"/>
        <v>0</v>
      </c>
      <c r="P92" s="645"/>
      <c r="Q92" s="644">
        <f t="shared" si="8"/>
        <v>0</v>
      </c>
      <c r="R92" s="645"/>
      <c r="S92" s="644">
        <f t="shared" si="9"/>
        <v>0</v>
      </c>
      <c r="T92" s="645"/>
      <c r="U92" s="644">
        <f t="shared" si="10"/>
        <v>0</v>
      </c>
      <c r="V92" s="645"/>
      <c r="W92" s="644">
        <f t="shared" si="11"/>
        <v>0</v>
      </c>
      <c r="X92" s="645"/>
      <c r="Y92" s="644">
        <f t="shared" si="12"/>
        <v>0</v>
      </c>
      <c r="Z92" s="645"/>
      <c r="AA92" s="644">
        <f t="shared" si="13"/>
        <v>0</v>
      </c>
      <c r="AB92" s="645"/>
      <c r="AC92" s="644">
        <f t="shared" si="14"/>
        <v>0</v>
      </c>
      <c r="AD92" s="629"/>
    </row>
    <row r="93" spans="2:30" x14ac:dyDescent="0.2">
      <c r="B93" s="628"/>
      <c r="C93" s="623"/>
      <c r="D93" s="1426" t="str">
        <f>'Exhibit 5 -Exp. Summary - COA '!D85:J85</f>
        <v>51500  WIC (Women Infant Children)</v>
      </c>
      <c r="E93" s="1426"/>
      <c r="F93" s="1426"/>
      <c r="G93" s="1426"/>
      <c r="H93" s="1426"/>
      <c r="I93" s="1426"/>
      <c r="J93" s="1426"/>
      <c r="K93" s="642">
        <f>'Exhibit 5 -Exp. Summary - COA '!Y85</f>
        <v>0</v>
      </c>
      <c r="L93" s="623"/>
      <c r="M93" s="643">
        <v>8</v>
      </c>
      <c r="N93" s="623"/>
      <c r="O93" s="644">
        <f t="shared" si="7"/>
        <v>0</v>
      </c>
      <c r="P93" s="645"/>
      <c r="Q93" s="644">
        <f t="shared" si="8"/>
        <v>0</v>
      </c>
      <c r="R93" s="645"/>
      <c r="S93" s="644">
        <f t="shared" si="9"/>
        <v>0</v>
      </c>
      <c r="T93" s="645"/>
      <c r="U93" s="644">
        <f t="shared" si="10"/>
        <v>0</v>
      </c>
      <c r="V93" s="645"/>
      <c r="W93" s="644">
        <f t="shared" si="11"/>
        <v>0</v>
      </c>
      <c r="X93" s="645"/>
      <c r="Y93" s="644">
        <f t="shared" si="12"/>
        <v>0</v>
      </c>
      <c r="Z93" s="645"/>
      <c r="AA93" s="644">
        <f t="shared" si="13"/>
        <v>0</v>
      </c>
      <c r="AB93" s="645"/>
      <c r="AC93" s="644">
        <f t="shared" si="14"/>
        <v>0</v>
      </c>
      <c r="AD93" s="629"/>
    </row>
    <row r="94" spans="2:30" x14ac:dyDescent="0.2">
      <c r="B94" s="628"/>
      <c r="C94" s="623"/>
      <c r="D94" s="1426" t="str">
        <f>'Exhibit 5 -Exp. Summary - COA '!D86:J86</f>
        <v>55000  Capital Expenditures</v>
      </c>
      <c r="E94" s="1426"/>
      <c r="F94" s="1426"/>
      <c r="G94" s="1426"/>
      <c r="H94" s="1426"/>
      <c r="I94" s="1426"/>
      <c r="J94" s="1426"/>
      <c r="K94" s="642">
        <f>'Exhibit 5 -Exp. Summary - COA '!Y86</f>
        <v>0</v>
      </c>
      <c r="L94" s="623"/>
      <c r="M94" s="643">
        <v>8</v>
      </c>
      <c r="N94" s="623"/>
      <c r="O94" s="644">
        <f t="shared" si="7"/>
        <v>0</v>
      </c>
      <c r="P94" s="645"/>
      <c r="Q94" s="644">
        <f t="shared" si="8"/>
        <v>0</v>
      </c>
      <c r="R94" s="645"/>
      <c r="S94" s="644">
        <f t="shared" si="9"/>
        <v>0</v>
      </c>
      <c r="T94" s="645"/>
      <c r="U94" s="644">
        <f t="shared" si="10"/>
        <v>0</v>
      </c>
      <c r="V94" s="645"/>
      <c r="W94" s="644">
        <f t="shared" si="11"/>
        <v>0</v>
      </c>
      <c r="X94" s="645"/>
      <c r="Y94" s="644">
        <f t="shared" si="12"/>
        <v>0</v>
      </c>
      <c r="Z94" s="645"/>
      <c r="AA94" s="644">
        <f t="shared" si="13"/>
        <v>0</v>
      </c>
      <c r="AB94" s="645"/>
      <c r="AC94" s="644">
        <f t="shared" si="14"/>
        <v>0</v>
      </c>
      <c r="AD94" s="629"/>
    </row>
    <row r="95" spans="2:30" x14ac:dyDescent="0.2">
      <c r="B95" s="628"/>
      <c r="C95" s="623"/>
      <c r="D95" s="1426" t="str">
        <f>'Exhibit 5 -Exp. Summary - COA '!D87:J87</f>
        <v xml:space="preserve">51600  Reference Lab  </v>
      </c>
      <c r="E95" s="1426"/>
      <c r="F95" s="1426"/>
      <c r="G95" s="1426"/>
      <c r="H95" s="1426"/>
      <c r="I95" s="1426"/>
      <c r="J95" s="1426"/>
      <c r="K95" s="642">
        <f>'Exhibit 5 -Exp. Summary - COA '!Y87</f>
        <v>0</v>
      </c>
      <c r="L95" s="623"/>
      <c r="M95" s="643">
        <v>8</v>
      </c>
      <c r="N95" s="623"/>
      <c r="O95" s="644">
        <f t="shared" si="7"/>
        <v>0</v>
      </c>
      <c r="P95" s="645"/>
      <c r="Q95" s="644">
        <f t="shared" si="8"/>
        <v>0</v>
      </c>
      <c r="R95" s="645"/>
      <c r="S95" s="644">
        <f t="shared" si="9"/>
        <v>0</v>
      </c>
      <c r="T95" s="645"/>
      <c r="U95" s="644">
        <f t="shared" si="10"/>
        <v>0</v>
      </c>
      <c r="V95" s="645"/>
      <c r="W95" s="644">
        <f t="shared" si="11"/>
        <v>0</v>
      </c>
      <c r="X95" s="645"/>
      <c r="Y95" s="644">
        <f t="shared" si="12"/>
        <v>0</v>
      </c>
      <c r="Z95" s="645"/>
      <c r="AA95" s="644">
        <f t="shared" si="13"/>
        <v>0</v>
      </c>
      <c r="AB95" s="645"/>
      <c r="AC95" s="644">
        <f t="shared" si="14"/>
        <v>0</v>
      </c>
      <c r="AD95" s="629"/>
    </row>
    <row r="96" spans="2:30" ht="12.75" thickBot="1" x14ac:dyDescent="0.25">
      <c r="B96" s="628"/>
      <c r="C96" s="623"/>
      <c r="D96" s="1433" t="str">
        <f>'Exhibit 5 -Exp. Summary - COA '!D88:J88</f>
        <v>51700  Other Non-Reimbursable Expenditures</v>
      </c>
      <c r="E96" s="1433"/>
      <c r="F96" s="1433"/>
      <c r="G96" s="1433"/>
      <c r="H96" s="1433"/>
      <c r="I96" s="1433"/>
      <c r="J96" s="1433"/>
      <c r="K96" s="646">
        <f>'Exhibit 5 -Exp. Summary - COA '!Y88</f>
        <v>0</v>
      </c>
      <c r="L96" s="623"/>
      <c r="M96" s="643">
        <v>8</v>
      </c>
      <c r="N96" s="623"/>
      <c r="O96" s="647">
        <f>SUMIF(M96,1,K96)</f>
        <v>0</v>
      </c>
      <c r="P96" s="645"/>
      <c r="Q96" s="647">
        <f>SUMIF(M96,2,K96)</f>
        <v>0</v>
      </c>
      <c r="R96" s="645"/>
      <c r="S96" s="647">
        <f>SUMIF(M96,3,K96)</f>
        <v>0</v>
      </c>
      <c r="T96" s="645"/>
      <c r="U96" s="647">
        <f>SUMIF(M96,4,K96)</f>
        <v>0</v>
      </c>
      <c r="V96" s="645"/>
      <c r="W96" s="647">
        <f>SUMIF(M96,5,K96)</f>
        <v>0</v>
      </c>
      <c r="X96" s="645"/>
      <c r="Y96" s="647">
        <f>SUMIF(M96,6,K96)</f>
        <v>0</v>
      </c>
      <c r="Z96" s="645"/>
      <c r="AA96" s="647">
        <f>SUMIF(M96,7,K96)</f>
        <v>0</v>
      </c>
      <c r="AB96" s="645"/>
      <c r="AC96" s="647">
        <f>SUMIF(M96,8,K96)</f>
        <v>0</v>
      </c>
      <c r="AD96" s="629"/>
    </row>
    <row r="97" spans="2:32" x14ac:dyDescent="0.2">
      <c r="B97" s="628"/>
      <c r="C97" s="623"/>
      <c r="D97" s="623"/>
      <c r="E97" s="623"/>
      <c r="F97" s="1430" t="s">
        <v>537</v>
      </c>
      <c r="G97" s="1431"/>
      <c r="H97" s="1431"/>
      <c r="I97" s="1431"/>
      <c r="J97" s="1432"/>
      <c r="K97" s="648">
        <f>SUM(K89:K96)</f>
        <v>0</v>
      </c>
      <c r="L97" s="623"/>
      <c r="M97" s="649"/>
      <c r="N97" s="623"/>
      <c r="O97" s="648">
        <f>SUM(O89:O96)</f>
        <v>0</v>
      </c>
      <c r="P97" s="645"/>
      <c r="Q97" s="648">
        <f>SUM(Q89:Q96)</f>
        <v>0</v>
      </c>
      <c r="R97" s="645"/>
      <c r="S97" s="648">
        <f>SUM(S89:S96)</f>
        <v>0</v>
      </c>
      <c r="T97" s="645"/>
      <c r="U97" s="648">
        <f>SUM(U89:U96)</f>
        <v>0</v>
      </c>
      <c r="V97" s="645"/>
      <c r="W97" s="648">
        <f>SUM(W89:W96)</f>
        <v>0</v>
      </c>
      <c r="X97" s="645"/>
      <c r="Y97" s="648">
        <f>SUM(Y89:Y96)</f>
        <v>0</v>
      </c>
      <c r="Z97" s="645"/>
      <c r="AA97" s="648">
        <f>SUM(AA89:AA96)</f>
        <v>0</v>
      </c>
      <c r="AB97" s="645"/>
      <c r="AC97" s="648">
        <f>SUM(AC89:AC96)</f>
        <v>0</v>
      </c>
      <c r="AD97" s="629"/>
    </row>
    <row r="98" spans="2:32" x14ac:dyDescent="0.2">
      <c r="B98" s="628"/>
      <c r="C98" s="623"/>
      <c r="D98" s="623"/>
      <c r="E98" s="623"/>
      <c r="F98" s="623"/>
      <c r="G98" s="623"/>
      <c r="H98" s="623"/>
      <c r="I98" s="623"/>
      <c r="J98" s="623"/>
      <c r="K98" s="650"/>
      <c r="L98" s="623"/>
      <c r="M98" s="630"/>
      <c r="N98" s="623"/>
      <c r="O98" s="650"/>
      <c r="P98" s="650"/>
      <c r="Q98" s="650"/>
      <c r="R98" s="650"/>
      <c r="S98" s="650"/>
      <c r="T98" s="650"/>
      <c r="U98" s="650"/>
      <c r="V98" s="650"/>
      <c r="W98" s="650"/>
      <c r="X98" s="650"/>
      <c r="Y98" s="650"/>
      <c r="Z98" s="650"/>
      <c r="AA98" s="650"/>
      <c r="AB98" s="650"/>
      <c r="AC98" s="650"/>
      <c r="AD98" s="629"/>
    </row>
    <row r="99" spans="2:32" x14ac:dyDescent="0.2">
      <c r="B99" s="628"/>
      <c r="C99" s="631" t="str">
        <f>'Exhibit 5 -Exp. Summary - COA '!C91</f>
        <v>SECTION III. Adjustments/Transfers to Trial Balance</v>
      </c>
      <c r="D99" s="623"/>
      <c r="E99" s="623"/>
      <c r="F99" s="623"/>
      <c r="G99" s="623"/>
      <c r="H99" s="623"/>
      <c r="I99" s="652"/>
      <c r="J99" s="623"/>
      <c r="K99" s="650"/>
      <c r="L99" s="623"/>
      <c r="M99" s="641"/>
      <c r="N99" s="623"/>
      <c r="O99" s="650"/>
      <c r="P99" s="650"/>
      <c r="Q99" s="650"/>
      <c r="R99" s="650"/>
      <c r="S99" s="650"/>
      <c r="T99" s="650"/>
      <c r="U99" s="650"/>
      <c r="V99" s="650"/>
      <c r="W99" s="650"/>
      <c r="X99" s="650"/>
      <c r="Y99" s="650"/>
      <c r="Z99" s="650"/>
      <c r="AA99" s="650"/>
      <c r="AB99" s="650"/>
      <c r="AC99" s="650"/>
      <c r="AD99" s="629"/>
    </row>
    <row r="100" spans="2:32" ht="12.75" thickBot="1" x14ac:dyDescent="0.25">
      <c r="B100" s="628"/>
      <c r="C100" s="623"/>
      <c r="D100" s="1433" t="str">
        <f>'Exhibit 5 -Exp. Summary - COA '!D92:J92</f>
        <v>59500  Depreciation Expense - Non-Reimbursable</v>
      </c>
      <c r="E100" s="1433"/>
      <c r="F100" s="1433"/>
      <c r="G100" s="1433"/>
      <c r="H100" s="1433"/>
      <c r="I100" s="1433"/>
      <c r="J100" s="1433"/>
      <c r="K100" s="646">
        <f>'Exhibit 5 -Exp. Summary - COA '!Y92</f>
        <v>0</v>
      </c>
      <c r="L100" s="623"/>
      <c r="M100" s="653">
        <v>8</v>
      </c>
      <c r="N100" s="623"/>
      <c r="O100" s="647">
        <f>(SUMIF(M100,1,K100))</f>
        <v>0</v>
      </c>
      <c r="P100" s="645"/>
      <c r="Q100" s="647">
        <f>SUMIF(M100,2,K100)</f>
        <v>0</v>
      </c>
      <c r="R100" s="645"/>
      <c r="S100" s="647">
        <f>SUMIF(M100,3,K100)</f>
        <v>0</v>
      </c>
      <c r="T100" s="645"/>
      <c r="U100" s="647">
        <f>SUMIF(M100,4,K100)</f>
        <v>0</v>
      </c>
      <c r="V100" s="645"/>
      <c r="W100" s="647">
        <f>SUMIF(M100,5,K100)</f>
        <v>0</v>
      </c>
      <c r="X100" s="645"/>
      <c r="Y100" s="647">
        <f>SUMIF(M100,6,K100)</f>
        <v>0</v>
      </c>
      <c r="Z100" s="645"/>
      <c r="AA100" s="647">
        <f>SUMIF(M100,7,K100)</f>
        <v>0</v>
      </c>
      <c r="AB100" s="645"/>
      <c r="AC100" s="647">
        <f>SUMIF(M100,8,K100)</f>
        <v>0</v>
      </c>
      <c r="AD100" s="629"/>
    </row>
    <row r="101" spans="2:32" x14ac:dyDescent="0.2">
      <c r="B101" s="628"/>
      <c r="C101" s="623"/>
      <c r="D101" s="623"/>
      <c r="E101" s="623"/>
      <c r="F101" s="1430" t="s">
        <v>537</v>
      </c>
      <c r="G101" s="1431"/>
      <c r="H101" s="1431"/>
      <c r="I101" s="1431"/>
      <c r="J101" s="1432"/>
      <c r="K101" s="648">
        <f>SUM(K100)</f>
        <v>0</v>
      </c>
      <c r="L101" s="623"/>
      <c r="M101" s="649"/>
      <c r="N101" s="623"/>
      <c r="O101" s="648">
        <f>SUM(O100)</f>
        <v>0</v>
      </c>
      <c r="P101" s="645"/>
      <c r="Q101" s="648">
        <f>SUM(Q100)</f>
        <v>0</v>
      </c>
      <c r="R101" s="645"/>
      <c r="S101" s="648">
        <f>SUM(S100)</f>
        <v>0</v>
      </c>
      <c r="T101" s="645"/>
      <c r="U101" s="648">
        <f>SUM(U100)</f>
        <v>0</v>
      </c>
      <c r="V101" s="645"/>
      <c r="W101" s="648">
        <f>SUM(W100)</f>
        <v>0</v>
      </c>
      <c r="X101" s="645"/>
      <c r="Y101" s="648">
        <f>SUM(Y100)</f>
        <v>0</v>
      </c>
      <c r="Z101" s="645"/>
      <c r="AA101" s="648">
        <f>SUM(AA100)</f>
        <v>0</v>
      </c>
      <c r="AB101" s="645"/>
      <c r="AC101" s="648">
        <f>SUM(AC100)</f>
        <v>0</v>
      </c>
      <c r="AD101" s="629"/>
    </row>
    <row r="102" spans="2:32" x14ac:dyDescent="0.2">
      <c r="B102" s="628"/>
      <c r="C102" s="623"/>
      <c r="D102" s="623"/>
      <c r="E102" s="623"/>
      <c r="F102" s="623"/>
      <c r="G102" s="623"/>
      <c r="H102" s="623"/>
      <c r="I102" s="623"/>
      <c r="J102" s="623"/>
      <c r="K102" s="650"/>
      <c r="L102" s="623"/>
      <c r="M102" s="630"/>
      <c r="N102" s="623"/>
      <c r="O102" s="650"/>
      <c r="P102" s="650"/>
      <c r="Q102" s="650"/>
      <c r="R102" s="650"/>
      <c r="S102" s="650"/>
      <c r="T102" s="650"/>
      <c r="U102" s="650"/>
      <c r="V102" s="650"/>
      <c r="W102" s="650"/>
      <c r="X102" s="650"/>
      <c r="Y102" s="650"/>
      <c r="Z102" s="650"/>
      <c r="AA102" s="650"/>
      <c r="AB102" s="650"/>
      <c r="AC102" s="650"/>
      <c r="AD102" s="629"/>
    </row>
    <row r="103" spans="2:32" ht="12.75" thickBot="1" x14ac:dyDescent="0.25">
      <c r="B103" s="628"/>
      <c r="C103" s="631" t="s">
        <v>217</v>
      </c>
      <c r="D103" s="623"/>
      <c r="E103" s="623"/>
      <c r="F103" s="623"/>
      <c r="G103" s="623"/>
      <c r="H103" s="623"/>
      <c r="I103" s="623"/>
      <c r="J103" s="623"/>
      <c r="K103" s="654">
        <f>K97+K85+K80+K76+K68+K58+K54+K47+K39+K34+K27+K101</f>
        <v>0</v>
      </c>
      <c r="L103" s="623"/>
      <c r="M103" s="655"/>
      <c r="N103" s="623"/>
      <c r="O103" s="654">
        <f>O97+O85+O80+O76+O68+O58+O54+O47+O39+O34+O27+O101</f>
        <v>0</v>
      </c>
      <c r="P103" s="656"/>
      <c r="Q103" s="654">
        <f>Q97+Q85+Q80+Q76+Q68+Q58+Q54+Q47+Q39+Q34+Q27+Q101</f>
        <v>0</v>
      </c>
      <c r="R103" s="656"/>
      <c r="S103" s="654">
        <f>S97+S85+S80+S76+S68+S58+S54+S47+S39+S34+S27+S101</f>
        <v>0</v>
      </c>
      <c r="T103" s="656"/>
      <c r="U103" s="654">
        <f>U97+U85+U80+U76+U68+U58+U54+U47+U39+U34+U27+U101</f>
        <v>0</v>
      </c>
      <c r="V103" s="656"/>
      <c r="W103" s="654">
        <f>W97+W85+W80+W76+W68+W58+W54+W47+W39+W34+W27+W101</f>
        <v>0</v>
      </c>
      <c r="X103" s="657"/>
      <c r="Y103" s="654">
        <f>Y97+Y85+Y80+Y76+Y68+Y58+Y54+Y47+Y39+Y34+Y27+Y101</f>
        <v>0</v>
      </c>
      <c r="Z103" s="657"/>
      <c r="AA103" s="654">
        <f>AA97+AA85+AA80+AA76+AA68+AA58+AA54+AA47+AA39+AA34+AA27+AA101</f>
        <v>0</v>
      </c>
      <c r="AB103" s="657"/>
      <c r="AC103" s="654">
        <f>AC97+AC85+AC80+AC76+AC68+AC58+AC54+AC47+AC39+AC34+AC27+AC101</f>
        <v>0</v>
      </c>
      <c r="AD103" s="629"/>
      <c r="AF103" s="658"/>
    </row>
    <row r="104" spans="2:32" ht="13.5" thickTop="1" thickBot="1" x14ac:dyDescent="0.25">
      <c r="B104" s="628"/>
      <c r="C104" s="659"/>
      <c r="D104" s="659"/>
      <c r="E104" s="659"/>
      <c r="F104" s="659"/>
      <c r="G104" s="659"/>
      <c r="H104" s="659"/>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60"/>
    </row>
    <row r="105" spans="2:32" ht="12.75" thickTop="1" x14ac:dyDescent="0.2">
      <c r="B105" s="628"/>
      <c r="C105" s="623"/>
      <c r="D105" s="623"/>
      <c r="E105" s="623"/>
      <c r="F105" s="623"/>
      <c r="G105" s="623"/>
      <c r="H105" s="623"/>
      <c r="I105" s="623"/>
      <c r="J105" s="623"/>
      <c r="K105" s="623"/>
      <c r="L105" s="623"/>
      <c r="M105" s="623"/>
      <c r="N105" s="623"/>
      <c r="O105" s="623"/>
      <c r="P105" s="623"/>
      <c r="Q105" s="623"/>
      <c r="R105" s="623"/>
      <c r="S105" s="623"/>
      <c r="T105" s="623"/>
      <c r="U105" s="623"/>
      <c r="V105" s="623"/>
      <c r="W105" s="623"/>
      <c r="X105" s="623"/>
      <c r="Y105" s="623"/>
      <c r="Z105" s="623"/>
      <c r="AA105" s="623"/>
      <c r="AB105" s="623"/>
      <c r="AC105" s="623"/>
      <c r="AD105" s="661"/>
    </row>
    <row r="106" spans="2:32" x14ac:dyDescent="0.2">
      <c r="B106" s="628"/>
      <c r="C106" s="631" t="s">
        <v>212</v>
      </c>
      <c r="D106" s="623"/>
      <c r="E106" s="623"/>
      <c r="F106" s="623"/>
      <c r="G106" s="623"/>
      <c r="H106" s="623"/>
      <c r="I106" s="623"/>
      <c r="J106" s="623"/>
      <c r="K106" s="623"/>
      <c r="L106" s="623"/>
      <c r="M106" s="623"/>
      <c r="N106" s="623"/>
      <c r="O106" s="623"/>
      <c r="P106" s="623"/>
      <c r="Q106" s="623"/>
      <c r="R106" s="623"/>
      <c r="S106" s="623"/>
      <c r="T106" s="623"/>
      <c r="U106" s="623"/>
      <c r="V106" s="623"/>
      <c r="W106" s="623"/>
      <c r="X106" s="623"/>
      <c r="Y106" s="623"/>
      <c r="Z106" s="623"/>
      <c r="AA106" s="623"/>
      <c r="AB106" s="623"/>
      <c r="AC106" s="623"/>
      <c r="AD106" s="629"/>
      <c r="AF106" s="662"/>
    </row>
    <row r="107" spans="2:32" x14ac:dyDescent="0.2">
      <c r="B107" s="628"/>
      <c r="C107" s="623"/>
      <c r="D107" s="623"/>
      <c r="E107" s="623"/>
      <c r="F107" s="623"/>
      <c r="G107" s="623"/>
      <c r="H107" s="623"/>
      <c r="I107" s="623"/>
      <c r="J107" s="623"/>
      <c r="K107" s="623"/>
      <c r="L107" s="623"/>
      <c r="M107" s="623"/>
      <c r="N107" s="623"/>
      <c r="O107" s="623"/>
      <c r="P107" s="623"/>
      <c r="Q107" s="623"/>
      <c r="R107" s="623"/>
      <c r="S107" s="623"/>
      <c r="T107" s="623"/>
      <c r="U107" s="623"/>
      <c r="V107" s="623"/>
      <c r="W107" s="623"/>
      <c r="X107" s="623"/>
      <c r="Y107" s="623"/>
      <c r="Z107" s="623"/>
      <c r="AA107" s="623"/>
      <c r="AB107" s="623"/>
      <c r="AC107" s="623"/>
      <c r="AD107" s="629"/>
      <c r="AE107" s="623"/>
      <c r="AF107" s="623"/>
    </row>
    <row r="108" spans="2:32" x14ac:dyDescent="0.2">
      <c r="B108" s="628"/>
      <c r="C108" s="1426" t="s">
        <v>235</v>
      </c>
      <c r="D108" s="1426"/>
      <c r="E108" s="1426"/>
      <c r="F108" s="1426"/>
      <c r="G108" s="1426"/>
      <c r="H108" s="1426"/>
      <c r="I108" s="1426"/>
      <c r="J108" s="1426"/>
      <c r="K108" s="1426"/>
      <c r="L108" s="1426"/>
      <c r="M108" s="1426"/>
      <c r="N108" s="623"/>
      <c r="O108" s="1136">
        <f>O103</f>
        <v>0</v>
      </c>
      <c r="P108" s="623"/>
      <c r="Q108" s="1424"/>
      <c r="R108" s="1424"/>
      <c r="S108" s="1424"/>
      <c r="T108" s="1424"/>
      <c r="U108" s="1424"/>
      <c r="V108" s="1424"/>
      <c r="W108" s="1424"/>
      <c r="X108" s="1424"/>
      <c r="Y108" s="1424"/>
      <c r="Z108" s="1424"/>
      <c r="AA108" s="1424"/>
      <c r="AB108" s="1424"/>
      <c r="AC108" s="1424"/>
      <c r="AD108" s="629"/>
      <c r="AE108" s="623"/>
      <c r="AF108" s="623"/>
    </row>
    <row r="109" spans="2:32" x14ac:dyDescent="0.2">
      <c r="B109" s="628"/>
      <c r="C109" s="623"/>
      <c r="D109" s="623"/>
      <c r="E109" s="623"/>
      <c r="F109" s="623"/>
      <c r="G109" s="623"/>
      <c r="H109" s="623"/>
      <c r="I109" s="623"/>
      <c r="J109" s="623"/>
      <c r="K109" s="623"/>
      <c r="L109" s="623"/>
      <c r="M109" s="623"/>
      <c r="N109" s="623"/>
      <c r="O109" s="652"/>
      <c r="P109" s="623"/>
      <c r="Q109" s="640"/>
      <c r="R109" s="623"/>
      <c r="S109" s="623"/>
      <c r="T109" s="623"/>
      <c r="U109" s="640"/>
      <c r="V109" s="623"/>
      <c r="W109" s="640"/>
      <c r="X109" s="623"/>
      <c r="Y109" s="640"/>
      <c r="Z109" s="623"/>
      <c r="AA109" s="640"/>
      <c r="AB109" s="623"/>
      <c r="AC109" s="640"/>
      <c r="AD109" s="629"/>
      <c r="AE109" s="623"/>
      <c r="AF109" s="623"/>
    </row>
    <row r="110" spans="2:32" x14ac:dyDescent="0.2">
      <c r="B110" s="628"/>
      <c r="C110" s="1426" t="s">
        <v>225</v>
      </c>
      <c r="D110" s="1426"/>
      <c r="E110" s="1426"/>
      <c r="F110" s="1426"/>
      <c r="G110" s="1426"/>
      <c r="H110" s="1426"/>
      <c r="I110" s="1426"/>
      <c r="J110" s="1426"/>
      <c r="K110" s="1426"/>
      <c r="L110" s="1426"/>
      <c r="M110" s="1426"/>
      <c r="N110" s="623"/>
      <c r="O110" s="1136">
        <f>Q103</f>
        <v>0</v>
      </c>
      <c r="P110" s="623"/>
      <c r="Q110" s="1424"/>
      <c r="R110" s="1424"/>
      <c r="S110" s="1424"/>
      <c r="T110" s="1424"/>
      <c r="U110" s="1424"/>
      <c r="V110" s="1424"/>
      <c r="W110" s="1424"/>
      <c r="X110" s="1424"/>
      <c r="Y110" s="1424"/>
      <c r="Z110" s="1424"/>
      <c r="AA110" s="1424"/>
      <c r="AB110" s="1424"/>
      <c r="AC110" s="1424"/>
      <c r="AD110" s="629"/>
      <c r="AE110" s="623"/>
      <c r="AF110" s="623"/>
    </row>
    <row r="111" spans="2:32" x14ac:dyDescent="0.2">
      <c r="B111" s="628"/>
      <c r="C111" s="623"/>
      <c r="D111" s="623"/>
      <c r="E111" s="623"/>
      <c r="F111" s="623"/>
      <c r="G111" s="623"/>
      <c r="H111" s="623"/>
      <c r="I111" s="623"/>
      <c r="J111" s="623"/>
      <c r="K111" s="623"/>
      <c r="L111" s="623"/>
      <c r="M111" s="623"/>
      <c r="N111" s="623"/>
      <c r="O111" s="652"/>
      <c r="P111" s="623"/>
      <c r="Q111" s="623"/>
      <c r="R111" s="623"/>
      <c r="S111" s="640"/>
      <c r="T111" s="623"/>
      <c r="U111" s="623"/>
      <c r="V111" s="623"/>
      <c r="W111" s="623"/>
      <c r="X111" s="623"/>
      <c r="Y111" s="623"/>
      <c r="Z111" s="623"/>
      <c r="AA111" s="623"/>
      <c r="AB111" s="623"/>
      <c r="AC111" s="623"/>
      <c r="AD111" s="629"/>
      <c r="AE111" s="623"/>
      <c r="AF111" s="623"/>
    </row>
    <row r="112" spans="2:32" x14ac:dyDescent="0.2">
      <c r="B112" s="628"/>
      <c r="C112" s="1419" t="s">
        <v>486</v>
      </c>
      <c r="D112" s="1420"/>
      <c r="E112" s="1420"/>
      <c r="F112" s="1420"/>
      <c r="G112" s="1420"/>
      <c r="H112" s="1420"/>
      <c r="I112" s="1420"/>
      <c r="J112" s="1420"/>
      <c r="K112" s="1420"/>
      <c r="L112" s="1420"/>
      <c r="M112" s="1421"/>
      <c r="N112" s="623"/>
      <c r="O112" s="1136">
        <f>S103</f>
        <v>0</v>
      </c>
      <c r="P112" s="623"/>
      <c r="Q112" s="1424"/>
      <c r="R112" s="1424"/>
      <c r="S112" s="1424"/>
      <c r="T112" s="1424"/>
      <c r="U112" s="1424"/>
      <c r="V112" s="1424"/>
      <c r="W112" s="1424"/>
      <c r="X112" s="1424"/>
      <c r="Y112" s="1424"/>
      <c r="Z112" s="1424"/>
      <c r="AA112" s="1424"/>
      <c r="AB112" s="1424"/>
      <c r="AC112" s="1424"/>
      <c r="AD112" s="629"/>
      <c r="AE112" s="623"/>
      <c r="AF112" s="623"/>
    </row>
    <row r="113" spans="2:32" x14ac:dyDescent="0.2">
      <c r="B113" s="628"/>
      <c r="C113" s="623"/>
      <c r="D113" s="623"/>
      <c r="E113" s="623"/>
      <c r="F113" s="623"/>
      <c r="G113" s="623"/>
      <c r="H113" s="623"/>
      <c r="I113" s="623"/>
      <c r="J113" s="623"/>
      <c r="K113" s="623"/>
      <c r="L113" s="623"/>
      <c r="M113" s="623"/>
      <c r="N113" s="623"/>
      <c r="O113" s="652"/>
      <c r="P113" s="623"/>
      <c r="Q113" s="623"/>
      <c r="R113" s="623"/>
      <c r="S113" s="623"/>
      <c r="T113" s="623"/>
      <c r="U113" s="623"/>
      <c r="V113" s="623"/>
      <c r="W113" s="623"/>
      <c r="X113" s="623"/>
      <c r="Y113" s="623"/>
      <c r="Z113" s="623"/>
      <c r="AA113" s="623"/>
      <c r="AB113" s="623"/>
      <c r="AC113" s="623"/>
      <c r="AD113" s="629"/>
      <c r="AE113" s="623"/>
      <c r="AF113" s="623"/>
    </row>
    <row r="114" spans="2:32" x14ac:dyDescent="0.2">
      <c r="B114" s="628"/>
      <c r="C114" s="1426" t="s">
        <v>242</v>
      </c>
      <c r="D114" s="1426"/>
      <c r="E114" s="1426"/>
      <c r="F114" s="1426"/>
      <c r="G114" s="1426"/>
      <c r="H114" s="1426"/>
      <c r="I114" s="1426"/>
      <c r="J114" s="1426"/>
      <c r="K114" s="1426"/>
      <c r="L114" s="1426"/>
      <c r="M114" s="1426"/>
      <c r="N114" s="623"/>
      <c r="O114" s="1136">
        <f>U103</f>
        <v>0</v>
      </c>
      <c r="P114" s="623"/>
      <c r="Q114" s="1424" t="s">
        <v>479</v>
      </c>
      <c r="R114" s="1424"/>
      <c r="S114" s="1424"/>
      <c r="T114" s="1424"/>
      <c r="U114" s="1424"/>
      <c r="V114" s="1424"/>
      <c r="W114" s="1424"/>
      <c r="X114" s="1424"/>
      <c r="Y114" s="1424"/>
      <c r="Z114" s="1424"/>
      <c r="AA114" s="1424"/>
      <c r="AB114" s="1424"/>
      <c r="AC114" s="1424"/>
      <c r="AD114" s="629"/>
      <c r="AE114" s="623"/>
      <c r="AF114" s="623"/>
    </row>
    <row r="115" spans="2:32" x14ac:dyDescent="0.2">
      <c r="B115" s="628"/>
      <c r="C115" s="623"/>
      <c r="D115" s="623"/>
      <c r="E115" s="623"/>
      <c r="F115" s="623"/>
      <c r="G115" s="623"/>
      <c r="H115" s="623"/>
      <c r="I115" s="623"/>
      <c r="J115" s="623"/>
      <c r="K115" s="623"/>
      <c r="L115" s="623"/>
      <c r="M115" s="623"/>
      <c r="N115" s="623"/>
      <c r="O115" s="652"/>
      <c r="P115" s="623"/>
      <c r="Q115" s="623"/>
      <c r="R115" s="623"/>
      <c r="S115" s="623"/>
      <c r="T115" s="623"/>
      <c r="U115" s="623"/>
      <c r="V115" s="623"/>
      <c r="W115" s="623"/>
      <c r="X115" s="623"/>
      <c r="Y115" s="623"/>
      <c r="Z115" s="623"/>
      <c r="AA115" s="623"/>
      <c r="AB115" s="623"/>
      <c r="AC115" s="623"/>
      <c r="AD115" s="629"/>
      <c r="AE115" s="623"/>
      <c r="AF115" s="623"/>
    </row>
    <row r="116" spans="2:32" x14ac:dyDescent="0.2">
      <c r="B116" s="628"/>
      <c r="C116" s="1419" t="s">
        <v>50</v>
      </c>
      <c r="D116" s="1420"/>
      <c r="E116" s="1420"/>
      <c r="F116" s="1420"/>
      <c r="G116" s="1420"/>
      <c r="H116" s="1420"/>
      <c r="I116" s="1420"/>
      <c r="J116" s="1420"/>
      <c r="K116" s="1420"/>
      <c r="L116" s="1420"/>
      <c r="M116" s="1421"/>
      <c r="N116" s="623"/>
      <c r="O116" s="1136">
        <f>W103</f>
        <v>0</v>
      </c>
      <c r="P116" s="623"/>
      <c r="Q116" s="1424" t="s">
        <v>480</v>
      </c>
      <c r="R116" s="1424"/>
      <c r="S116" s="1424"/>
      <c r="T116" s="1424"/>
      <c r="U116" s="1424"/>
      <c r="V116" s="1424"/>
      <c r="W116" s="1424"/>
      <c r="X116" s="1424"/>
      <c r="Y116" s="1424"/>
      <c r="Z116" s="1424"/>
      <c r="AA116" s="1424"/>
      <c r="AB116" s="1424"/>
      <c r="AC116" s="1424"/>
      <c r="AD116" s="629"/>
      <c r="AE116" s="623"/>
      <c r="AF116" s="623"/>
    </row>
    <row r="117" spans="2:32" x14ac:dyDescent="0.2">
      <c r="B117" s="628"/>
      <c r="C117" s="623"/>
      <c r="D117" s="623"/>
      <c r="E117" s="623"/>
      <c r="F117" s="623"/>
      <c r="G117" s="623"/>
      <c r="H117" s="623"/>
      <c r="I117" s="623"/>
      <c r="J117" s="623"/>
      <c r="K117" s="623"/>
      <c r="L117" s="623"/>
      <c r="M117" s="623"/>
      <c r="N117" s="623"/>
      <c r="O117" s="652"/>
      <c r="P117" s="623"/>
      <c r="Q117" s="623"/>
      <c r="R117" s="623"/>
      <c r="S117" s="623"/>
      <c r="T117" s="623"/>
      <c r="U117" s="623"/>
      <c r="V117" s="623"/>
      <c r="W117" s="623"/>
      <c r="X117" s="623"/>
      <c r="Y117" s="623"/>
      <c r="Z117" s="623"/>
      <c r="AA117" s="623"/>
      <c r="AB117" s="623"/>
      <c r="AC117" s="623"/>
      <c r="AD117" s="629"/>
      <c r="AE117" s="623"/>
      <c r="AF117" s="623"/>
    </row>
    <row r="118" spans="2:32" x14ac:dyDescent="0.2">
      <c r="B118" s="628"/>
      <c r="C118" s="1419" t="s">
        <v>236</v>
      </c>
      <c r="D118" s="1420"/>
      <c r="E118" s="1420"/>
      <c r="F118" s="1420"/>
      <c r="G118" s="1420"/>
      <c r="H118" s="1420"/>
      <c r="I118" s="1420"/>
      <c r="J118" s="1420"/>
      <c r="K118" s="1420"/>
      <c r="L118" s="1420"/>
      <c r="M118" s="1421"/>
      <c r="N118" s="623"/>
      <c r="O118" s="1136">
        <f>Y103</f>
        <v>0</v>
      </c>
      <c r="P118" s="623"/>
      <c r="Q118" s="1424"/>
      <c r="R118" s="1424"/>
      <c r="S118" s="1424"/>
      <c r="T118" s="1424"/>
      <c r="U118" s="1424"/>
      <c r="V118" s="1424"/>
      <c r="W118" s="1424"/>
      <c r="X118" s="1424"/>
      <c r="Y118" s="1424"/>
      <c r="Z118" s="1424"/>
      <c r="AA118" s="1424"/>
      <c r="AB118" s="1424"/>
      <c r="AC118" s="1424"/>
      <c r="AD118" s="629"/>
      <c r="AE118" s="623"/>
      <c r="AF118" s="623"/>
    </row>
    <row r="119" spans="2:32" x14ac:dyDescent="0.2">
      <c r="B119" s="628"/>
      <c r="C119" s="623"/>
      <c r="D119" s="623"/>
      <c r="E119" s="623"/>
      <c r="F119" s="623"/>
      <c r="G119" s="623"/>
      <c r="H119" s="623"/>
      <c r="I119" s="623"/>
      <c r="J119" s="623"/>
      <c r="K119" s="623"/>
      <c r="L119" s="623"/>
      <c r="M119" s="623"/>
      <c r="N119" s="623"/>
      <c r="O119" s="652"/>
      <c r="P119" s="623"/>
      <c r="Q119" s="623"/>
      <c r="R119" s="623"/>
      <c r="S119" s="623"/>
      <c r="T119" s="623"/>
      <c r="U119" s="623"/>
      <c r="V119" s="623"/>
      <c r="W119" s="623"/>
      <c r="X119" s="623"/>
      <c r="Y119" s="623"/>
      <c r="Z119" s="623"/>
      <c r="AA119" s="623"/>
      <c r="AB119" s="623"/>
      <c r="AC119" s="623"/>
      <c r="AD119" s="629"/>
      <c r="AE119" s="623"/>
      <c r="AF119" s="623"/>
    </row>
    <row r="120" spans="2:32" x14ac:dyDescent="0.2">
      <c r="B120" s="628"/>
      <c r="C120" s="1419" t="s">
        <v>596</v>
      </c>
      <c r="D120" s="1420"/>
      <c r="E120" s="1420"/>
      <c r="F120" s="1420"/>
      <c r="G120" s="1420"/>
      <c r="H120" s="1420"/>
      <c r="I120" s="1420"/>
      <c r="J120" s="1420"/>
      <c r="K120" s="1420"/>
      <c r="L120" s="1420"/>
      <c r="M120" s="1421"/>
      <c r="N120" s="623"/>
      <c r="O120" s="1136">
        <f>AA103</f>
        <v>0</v>
      </c>
      <c r="P120" s="623"/>
      <c r="Q120" s="1424"/>
      <c r="R120" s="1424"/>
      <c r="S120" s="1424"/>
      <c r="T120" s="1424"/>
      <c r="U120" s="1424"/>
      <c r="V120" s="1424"/>
      <c r="W120" s="1424"/>
      <c r="X120" s="1424"/>
      <c r="Y120" s="1424"/>
      <c r="Z120" s="1424"/>
      <c r="AA120" s="1424"/>
      <c r="AB120" s="1424"/>
      <c r="AC120" s="1424"/>
      <c r="AD120" s="629"/>
      <c r="AE120" s="623"/>
      <c r="AF120" s="623"/>
    </row>
    <row r="121" spans="2:32" x14ac:dyDescent="0.2">
      <c r="B121" s="628"/>
      <c r="C121" s="623"/>
      <c r="D121" s="623"/>
      <c r="E121" s="623"/>
      <c r="F121" s="623"/>
      <c r="G121" s="623"/>
      <c r="H121" s="623"/>
      <c r="I121" s="623"/>
      <c r="J121" s="623"/>
      <c r="K121" s="623"/>
      <c r="L121" s="623"/>
      <c r="M121" s="623"/>
      <c r="N121" s="623"/>
      <c r="O121" s="652"/>
      <c r="P121" s="623"/>
      <c r="Q121" s="623"/>
      <c r="R121" s="623"/>
      <c r="S121" s="623"/>
      <c r="T121" s="623"/>
      <c r="U121" s="623"/>
      <c r="V121" s="623"/>
      <c r="W121" s="623"/>
      <c r="X121" s="623"/>
      <c r="Y121" s="623"/>
      <c r="Z121" s="623"/>
      <c r="AA121" s="623"/>
      <c r="AB121" s="623"/>
      <c r="AC121" s="623"/>
      <c r="AD121" s="629"/>
      <c r="AE121" s="623"/>
      <c r="AF121" s="623"/>
    </row>
    <row r="122" spans="2:32" x14ac:dyDescent="0.2">
      <c r="B122" s="628"/>
      <c r="C122" s="1419" t="s">
        <v>195</v>
      </c>
      <c r="D122" s="1420"/>
      <c r="E122" s="1420"/>
      <c r="F122" s="1420"/>
      <c r="G122" s="1420"/>
      <c r="H122" s="1420"/>
      <c r="I122" s="1420"/>
      <c r="J122" s="1420"/>
      <c r="K122" s="1420"/>
      <c r="L122" s="1420"/>
      <c r="M122" s="1421"/>
      <c r="N122" s="623"/>
      <c r="O122" s="1136">
        <f>AC103</f>
        <v>0</v>
      </c>
      <c r="P122" s="623"/>
      <c r="Q122" s="1424"/>
      <c r="R122" s="1424"/>
      <c r="S122" s="1424"/>
      <c r="T122" s="1424"/>
      <c r="U122" s="1424"/>
      <c r="V122" s="1424"/>
      <c r="W122" s="1424"/>
      <c r="X122" s="1424"/>
      <c r="Y122" s="1424"/>
      <c r="Z122" s="1424"/>
      <c r="AA122" s="1424"/>
      <c r="AB122" s="1424"/>
      <c r="AC122" s="1424"/>
      <c r="AD122" s="629"/>
      <c r="AE122" s="623"/>
      <c r="AF122" s="623"/>
    </row>
    <row r="123" spans="2:32" x14ac:dyDescent="0.2">
      <c r="B123" s="628"/>
      <c r="C123" s="623"/>
      <c r="D123" s="623"/>
      <c r="E123" s="623"/>
      <c r="F123" s="623"/>
      <c r="G123" s="623"/>
      <c r="H123" s="623"/>
      <c r="I123" s="623"/>
      <c r="J123" s="623"/>
      <c r="K123" s="623"/>
      <c r="L123" s="623"/>
      <c r="M123" s="623"/>
      <c r="N123" s="623"/>
      <c r="O123" s="652"/>
      <c r="P123" s="623"/>
      <c r="Q123" s="623"/>
      <c r="R123" s="623"/>
      <c r="S123" s="623"/>
      <c r="T123" s="623"/>
      <c r="U123" s="623"/>
      <c r="V123" s="623"/>
      <c r="W123" s="623"/>
      <c r="X123" s="623"/>
      <c r="Y123" s="623"/>
      <c r="Z123" s="623"/>
      <c r="AA123" s="623"/>
      <c r="AB123" s="623"/>
      <c r="AC123" s="623"/>
      <c r="AD123" s="629"/>
      <c r="AE123" s="623"/>
      <c r="AF123" s="623"/>
    </row>
    <row r="124" spans="2:32" x14ac:dyDescent="0.2">
      <c r="B124" s="628"/>
      <c r="C124" s="1427" t="s">
        <v>193</v>
      </c>
      <c r="D124" s="1428"/>
      <c r="E124" s="1428"/>
      <c r="F124" s="1428"/>
      <c r="G124" s="1428"/>
      <c r="H124" s="1428"/>
      <c r="I124" s="1428"/>
      <c r="J124" s="1428"/>
      <c r="K124" s="1428"/>
      <c r="L124" s="1428"/>
      <c r="M124" s="1429"/>
      <c r="N124" s="623"/>
      <c r="O124" s="1137">
        <f>SUM(O108:O122)</f>
        <v>0</v>
      </c>
      <c r="P124" s="623"/>
      <c r="Q124" s="1424"/>
      <c r="R124" s="1424"/>
      <c r="S124" s="1424"/>
      <c r="T124" s="1424"/>
      <c r="U124" s="1424"/>
      <c r="V124" s="1424"/>
      <c r="W124" s="1424"/>
      <c r="X124" s="1424"/>
      <c r="Y124" s="1424"/>
      <c r="Z124" s="1424"/>
      <c r="AA124" s="1424"/>
      <c r="AB124" s="1424"/>
      <c r="AC124" s="1424"/>
      <c r="AD124" s="629"/>
      <c r="AE124" s="623"/>
      <c r="AF124" s="623"/>
    </row>
    <row r="125" spans="2:32" x14ac:dyDescent="0.2">
      <c r="B125" s="628"/>
      <c r="C125" s="623"/>
      <c r="D125" s="623"/>
      <c r="E125" s="623"/>
      <c r="F125" s="623"/>
      <c r="G125" s="623"/>
      <c r="H125" s="623"/>
      <c r="I125" s="623"/>
      <c r="J125" s="623"/>
      <c r="K125" s="623"/>
      <c r="L125" s="623"/>
      <c r="M125" s="623"/>
      <c r="N125" s="623"/>
      <c r="O125" s="623"/>
      <c r="P125" s="623"/>
      <c r="Q125" s="623"/>
      <c r="R125" s="623"/>
      <c r="S125" s="623"/>
      <c r="T125" s="623"/>
      <c r="U125" s="623"/>
      <c r="V125" s="623"/>
      <c r="W125" s="623"/>
      <c r="X125" s="623"/>
      <c r="Y125" s="623"/>
      <c r="Z125" s="623"/>
      <c r="AA125" s="623"/>
      <c r="AB125" s="623"/>
      <c r="AC125" s="623"/>
      <c r="AD125" s="629"/>
    </row>
    <row r="126" spans="2:32" x14ac:dyDescent="0.2">
      <c r="B126" s="628"/>
      <c r="C126" s="631" t="s">
        <v>45</v>
      </c>
      <c r="D126" s="623"/>
      <c r="E126" s="623"/>
      <c r="F126" s="623"/>
      <c r="G126" s="623"/>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9"/>
    </row>
    <row r="127" spans="2:32" x14ac:dyDescent="0.2">
      <c r="B127" s="628"/>
      <c r="C127" s="623" t="s">
        <v>531</v>
      </c>
      <c r="D127" s="623"/>
      <c r="E127" s="623"/>
      <c r="F127" s="623"/>
      <c r="G127" s="623"/>
      <c r="H127" s="623"/>
      <c r="I127" s="623"/>
      <c r="J127" s="623"/>
      <c r="K127" s="623"/>
      <c r="L127" s="623"/>
      <c r="M127" s="623"/>
      <c r="N127" s="623"/>
      <c r="O127" s="623"/>
      <c r="P127" s="623"/>
      <c r="Q127" s="623"/>
      <c r="R127" s="623"/>
      <c r="S127" s="623"/>
      <c r="T127" s="623"/>
      <c r="U127" s="623"/>
      <c r="V127" s="623"/>
      <c r="W127" s="623"/>
      <c r="X127" s="623"/>
      <c r="Y127" s="623"/>
      <c r="Z127" s="623"/>
      <c r="AA127" s="623"/>
      <c r="AB127" s="623"/>
      <c r="AC127" s="623"/>
      <c r="AD127" s="629"/>
    </row>
    <row r="128" spans="2:32" ht="48" customHeight="1" x14ac:dyDescent="0.2">
      <c r="B128" s="628"/>
      <c r="C128" s="631" t="s">
        <v>213</v>
      </c>
      <c r="D128" s="623"/>
      <c r="E128" s="623"/>
      <c r="F128" s="623"/>
      <c r="G128" s="623"/>
      <c r="H128" s="623"/>
      <c r="I128" s="623"/>
      <c r="J128" s="623"/>
      <c r="K128" s="623"/>
      <c r="L128" s="623"/>
      <c r="M128" s="623"/>
      <c r="N128" s="623"/>
      <c r="O128" s="1073" t="s">
        <v>208</v>
      </c>
      <c r="P128" s="553"/>
      <c r="Q128" s="1073" t="s">
        <v>532</v>
      </c>
      <c r="R128" s="1074"/>
      <c r="S128" s="1075" t="s">
        <v>209</v>
      </c>
      <c r="T128" s="623"/>
      <c r="U128" s="1422" t="s">
        <v>581</v>
      </c>
      <c r="V128" s="1422"/>
      <c r="W128" s="1422"/>
      <c r="X128" s="1422"/>
      <c r="Y128" s="1422"/>
      <c r="Z128" s="1422"/>
      <c r="AA128" s="1422"/>
      <c r="AB128" s="1422"/>
      <c r="AC128" s="1422"/>
      <c r="AD128" s="629"/>
      <c r="AE128" s="623"/>
      <c r="AF128" s="623"/>
    </row>
    <row r="129" spans="2:32" x14ac:dyDescent="0.2">
      <c r="B129" s="628"/>
      <c r="C129" s="623"/>
      <c r="D129" s="623"/>
      <c r="E129" s="623"/>
      <c r="F129" s="623"/>
      <c r="G129" s="623"/>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9"/>
      <c r="AE129" s="623"/>
      <c r="AF129" s="623"/>
    </row>
    <row r="130" spans="2:32" ht="24" customHeight="1" x14ac:dyDescent="0.2">
      <c r="B130" s="628"/>
      <c r="C130" s="1423" t="s">
        <v>237</v>
      </c>
      <c r="D130" s="1423"/>
      <c r="E130" s="1423"/>
      <c r="F130" s="1423"/>
      <c r="G130" s="1423"/>
      <c r="H130" s="1423"/>
      <c r="I130" s="1423"/>
      <c r="J130" s="1423"/>
      <c r="K130" s="1423"/>
      <c r="L130" s="1423"/>
      <c r="M130" s="1423"/>
      <c r="N130" s="623"/>
      <c r="O130" s="1136">
        <f>O108</f>
        <v>0</v>
      </c>
      <c r="P130" s="652"/>
      <c r="Q130" s="1136" t="e">
        <f>($O$114*(O130/$O$144))</f>
        <v>#DIV/0!</v>
      </c>
      <c r="R130" s="652"/>
      <c r="S130" s="1137" t="e">
        <f>O130+Q130</f>
        <v>#DIV/0!</v>
      </c>
      <c r="T130" s="623"/>
      <c r="U130" s="1417" t="s">
        <v>569</v>
      </c>
      <c r="V130" s="1418"/>
      <c r="W130" s="1418"/>
      <c r="X130" s="1418"/>
      <c r="Y130" s="1418"/>
      <c r="Z130" s="1418"/>
      <c r="AA130" s="1418"/>
      <c r="AB130" s="1418"/>
      <c r="AC130" s="1418"/>
      <c r="AD130" s="629"/>
      <c r="AE130" s="623"/>
      <c r="AF130" s="623"/>
    </row>
    <row r="131" spans="2:32" ht="11.25" customHeight="1" x14ac:dyDescent="0.2">
      <c r="B131" s="628"/>
      <c r="C131" s="631"/>
      <c r="D131" s="623"/>
      <c r="E131" s="623"/>
      <c r="F131" s="623"/>
      <c r="G131" s="623"/>
      <c r="H131" s="623"/>
      <c r="I131" s="623"/>
      <c r="J131" s="623"/>
      <c r="K131" s="623"/>
      <c r="L131" s="623"/>
      <c r="M131" s="623"/>
      <c r="N131" s="623"/>
      <c r="O131" s="652"/>
      <c r="P131" s="652"/>
      <c r="Q131" s="652"/>
      <c r="R131" s="652"/>
      <c r="S131" s="652"/>
      <c r="T131" s="623"/>
      <c r="U131" s="1069"/>
      <c r="V131" s="553"/>
      <c r="W131" s="1069"/>
      <c r="X131" s="553"/>
      <c r="Y131" s="1069"/>
      <c r="Z131" s="553"/>
      <c r="AA131" s="553"/>
      <c r="AB131" s="553"/>
      <c r="AC131" s="1069"/>
      <c r="AD131" s="629"/>
      <c r="AE131" s="623"/>
      <c r="AF131" s="623"/>
    </row>
    <row r="132" spans="2:32" ht="25.5" customHeight="1" x14ac:dyDescent="0.2">
      <c r="B132" s="628"/>
      <c r="C132" s="1423" t="s">
        <v>238</v>
      </c>
      <c r="D132" s="1423"/>
      <c r="E132" s="1423"/>
      <c r="F132" s="1423"/>
      <c r="G132" s="1423"/>
      <c r="H132" s="1423"/>
      <c r="I132" s="1423"/>
      <c r="J132" s="1423"/>
      <c r="K132" s="1423"/>
      <c r="L132" s="1423"/>
      <c r="M132" s="1423"/>
      <c r="N132" s="623"/>
      <c r="O132" s="1136">
        <f>O110</f>
        <v>0</v>
      </c>
      <c r="P132" s="652"/>
      <c r="Q132" s="1136" t="e">
        <f>($O$114*(O132/$O$144))</f>
        <v>#DIV/0!</v>
      </c>
      <c r="R132" s="652"/>
      <c r="S132" s="1137" t="e">
        <f>O132+Q132</f>
        <v>#DIV/0!</v>
      </c>
      <c r="T132" s="623"/>
      <c r="U132" s="1417" t="s">
        <v>570</v>
      </c>
      <c r="V132" s="1418"/>
      <c r="W132" s="1418"/>
      <c r="X132" s="1418"/>
      <c r="Y132" s="1418"/>
      <c r="Z132" s="1418"/>
      <c r="AA132" s="1418"/>
      <c r="AB132" s="1418"/>
      <c r="AC132" s="1418"/>
      <c r="AD132" s="629"/>
      <c r="AE132" s="623"/>
      <c r="AF132" s="623"/>
    </row>
    <row r="133" spans="2:32" ht="11.25" customHeight="1" x14ac:dyDescent="0.2">
      <c r="B133" s="628"/>
      <c r="C133" s="631"/>
      <c r="D133" s="623"/>
      <c r="E133" s="623"/>
      <c r="F133" s="623"/>
      <c r="G133" s="623"/>
      <c r="H133" s="623"/>
      <c r="I133" s="623"/>
      <c r="J133" s="623"/>
      <c r="K133" s="623"/>
      <c r="L133" s="623"/>
      <c r="M133" s="623"/>
      <c r="N133" s="623"/>
      <c r="O133" s="652"/>
      <c r="P133" s="652"/>
      <c r="Q133" s="652"/>
      <c r="R133" s="652"/>
      <c r="S133" s="1138"/>
      <c r="T133" s="623"/>
      <c r="U133" s="553"/>
      <c r="V133" s="553"/>
      <c r="W133" s="553"/>
      <c r="X133" s="553"/>
      <c r="Y133" s="553"/>
      <c r="Z133" s="553"/>
      <c r="AA133" s="553"/>
      <c r="AB133" s="553"/>
      <c r="AC133" s="553"/>
      <c r="AD133" s="629"/>
      <c r="AE133" s="640"/>
      <c r="AF133" s="623"/>
    </row>
    <row r="134" spans="2:32" ht="24" customHeight="1" x14ac:dyDescent="0.2">
      <c r="B134" s="628"/>
      <c r="C134" s="1423" t="s">
        <v>487</v>
      </c>
      <c r="D134" s="1423"/>
      <c r="E134" s="1423"/>
      <c r="F134" s="1423"/>
      <c r="G134" s="1423"/>
      <c r="H134" s="1423"/>
      <c r="I134" s="1423"/>
      <c r="J134" s="1423"/>
      <c r="K134" s="1423"/>
      <c r="L134" s="1423"/>
      <c r="M134" s="1423"/>
      <c r="N134" s="623"/>
      <c r="O134" s="1136">
        <f>O112</f>
        <v>0</v>
      </c>
      <c r="P134" s="652"/>
      <c r="Q134" s="1136" t="e">
        <f>($O$114*(O134/$O$144))</f>
        <v>#DIV/0!</v>
      </c>
      <c r="R134" s="652"/>
      <c r="S134" s="1137" t="e">
        <f>O134+Q134</f>
        <v>#DIV/0!</v>
      </c>
      <c r="T134" s="623"/>
      <c r="U134" s="1417" t="s">
        <v>571</v>
      </c>
      <c r="V134" s="1418"/>
      <c r="W134" s="1418"/>
      <c r="X134" s="1418"/>
      <c r="Y134" s="1418"/>
      <c r="Z134" s="1418"/>
      <c r="AA134" s="1418"/>
      <c r="AB134" s="1418"/>
      <c r="AC134" s="1418"/>
      <c r="AD134" s="629"/>
      <c r="AE134" s="623"/>
      <c r="AF134" s="623"/>
    </row>
    <row r="135" spans="2:32" ht="10.5" customHeight="1" x14ac:dyDescent="0.2">
      <c r="B135" s="628"/>
      <c r="C135" s="623"/>
      <c r="D135" s="623"/>
      <c r="E135" s="623"/>
      <c r="F135" s="623"/>
      <c r="G135" s="623"/>
      <c r="H135" s="623"/>
      <c r="I135" s="623"/>
      <c r="J135" s="623"/>
      <c r="K135" s="623"/>
      <c r="L135" s="623"/>
      <c r="M135" s="623"/>
      <c r="N135" s="623"/>
      <c r="O135" s="652"/>
      <c r="P135" s="652"/>
      <c r="Q135" s="652"/>
      <c r="R135" s="652"/>
      <c r="S135" s="652"/>
      <c r="T135" s="623"/>
      <c r="U135" s="553"/>
      <c r="V135" s="553"/>
      <c r="W135" s="553"/>
      <c r="X135" s="553"/>
      <c r="Y135" s="553"/>
      <c r="Z135" s="553"/>
      <c r="AA135" s="553"/>
      <c r="AB135" s="553"/>
      <c r="AC135" s="553"/>
      <c r="AD135" s="629"/>
      <c r="AE135" s="623"/>
      <c r="AF135" s="623"/>
    </row>
    <row r="136" spans="2:32" ht="24.75" customHeight="1" x14ac:dyDescent="0.2">
      <c r="B136" s="628"/>
      <c r="C136" s="1423" t="s">
        <v>51</v>
      </c>
      <c r="D136" s="1423"/>
      <c r="E136" s="1423"/>
      <c r="F136" s="1423"/>
      <c r="G136" s="1423"/>
      <c r="H136" s="1423"/>
      <c r="I136" s="1423"/>
      <c r="J136" s="1423"/>
      <c r="K136" s="1423"/>
      <c r="L136" s="1423"/>
      <c r="M136" s="1423"/>
      <c r="N136" s="623"/>
      <c r="O136" s="1136">
        <f>O116</f>
        <v>0</v>
      </c>
      <c r="P136" s="652"/>
      <c r="Q136" s="1136" t="e">
        <f>($O$114*(O136/$O$144))</f>
        <v>#DIV/0!</v>
      </c>
      <c r="R136" s="652"/>
      <c r="S136" s="1137" t="e">
        <f>O136+Q136</f>
        <v>#DIV/0!</v>
      </c>
      <c r="T136" s="623"/>
      <c r="U136" s="1417" t="s">
        <v>572</v>
      </c>
      <c r="V136" s="1418"/>
      <c r="W136" s="1418"/>
      <c r="X136" s="1418"/>
      <c r="Y136" s="1418"/>
      <c r="Z136" s="1418"/>
      <c r="AA136" s="1418"/>
      <c r="AB136" s="1418"/>
      <c r="AC136" s="1418"/>
      <c r="AD136" s="629"/>
      <c r="AE136" s="623"/>
      <c r="AF136" s="623"/>
    </row>
    <row r="137" spans="2:32" x14ac:dyDescent="0.2">
      <c r="B137" s="628"/>
      <c r="C137" s="623"/>
      <c r="D137" s="623"/>
      <c r="E137" s="623"/>
      <c r="F137" s="623"/>
      <c r="G137" s="623"/>
      <c r="H137" s="623"/>
      <c r="I137" s="623"/>
      <c r="J137" s="623"/>
      <c r="K137" s="623"/>
      <c r="L137" s="623"/>
      <c r="M137" s="623"/>
      <c r="N137" s="623"/>
      <c r="O137" s="652"/>
      <c r="P137" s="652"/>
      <c r="Q137" s="652"/>
      <c r="R137" s="652"/>
      <c r="S137" s="652"/>
      <c r="T137" s="623"/>
      <c r="U137" s="553"/>
      <c r="V137" s="553"/>
      <c r="W137" s="553"/>
      <c r="X137" s="553"/>
      <c r="Y137" s="553"/>
      <c r="Z137" s="553"/>
      <c r="AA137" s="553"/>
      <c r="AB137" s="553"/>
      <c r="AC137" s="553"/>
      <c r="AD137" s="629"/>
      <c r="AE137" s="623"/>
      <c r="AF137" s="623"/>
    </row>
    <row r="138" spans="2:32" ht="23.25" customHeight="1" x14ac:dyDescent="0.2">
      <c r="B138" s="628"/>
      <c r="C138" s="1423" t="s">
        <v>239</v>
      </c>
      <c r="D138" s="1423"/>
      <c r="E138" s="1423"/>
      <c r="F138" s="1423"/>
      <c r="G138" s="1423"/>
      <c r="H138" s="1423"/>
      <c r="I138" s="1423"/>
      <c r="J138" s="1423"/>
      <c r="K138" s="1423"/>
      <c r="L138" s="1423"/>
      <c r="M138" s="1423"/>
      <c r="N138" s="623"/>
      <c r="O138" s="1136">
        <f>O118</f>
        <v>0</v>
      </c>
      <c r="P138" s="652"/>
      <c r="Q138" s="1136" t="e">
        <f>($O$114*(O138/$O$144))</f>
        <v>#DIV/0!</v>
      </c>
      <c r="R138" s="652"/>
      <c r="S138" s="1137" t="e">
        <f>O138+Q138</f>
        <v>#DIV/0!</v>
      </c>
      <c r="T138" s="623"/>
      <c r="U138" s="1417" t="s">
        <v>573</v>
      </c>
      <c r="V138" s="1418"/>
      <c r="W138" s="1418"/>
      <c r="X138" s="1418"/>
      <c r="Y138" s="1418"/>
      <c r="Z138" s="1418"/>
      <c r="AA138" s="1418"/>
      <c r="AB138" s="1418"/>
      <c r="AC138" s="1418"/>
      <c r="AD138" s="629"/>
      <c r="AE138" s="623"/>
      <c r="AF138" s="623"/>
    </row>
    <row r="139" spans="2:32" ht="7.5" customHeight="1" x14ac:dyDescent="0.2">
      <c r="B139" s="628"/>
      <c r="C139" s="663"/>
      <c r="D139" s="663"/>
      <c r="E139" s="663"/>
      <c r="F139" s="663"/>
      <c r="G139" s="663"/>
      <c r="H139" s="663"/>
      <c r="I139" s="663"/>
      <c r="J139" s="663"/>
      <c r="K139" s="663"/>
      <c r="L139" s="663"/>
      <c r="M139" s="663"/>
      <c r="N139" s="623"/>
      <c r="O139" s="1138"/>
      <c r="P139" s="652"/>
      <c r="Q139" s="1138"/>
      <c r="R139" s="652"/>
      <c r="S139" s="1139"/>
      <c r="T139" s="623"/>
      <c r="U139" s="1069"/>
      <c r="V139" s="553"/>
      <c r="W139" s="1069"/>
      <c r="X139" s="553"/>
      <c r="Y139" s="1069"/>
      <c r="Z139" s="553"/>
      <c r="AA139" s="553"/>
      <c r="AB139" s="553"/>
      <c r="AC139" s="1069"/>
      <c r="AD139" s="629"/>
      <c r="AE139" s="623"/>
      <c r="AF139" s="623"/>
    </row>
    <row r="140" spans="2:32" ht="24.75" customHeight="1" x14ac:dyDescent="0.2">
      <c r="B140" s="628"/>
      <c r="C140" s="1423" t="s">
        <v>597</v>
      </c>
      <c r="D140" s="1423"/>
      <c r="E140" s="1423"/>
      <c r="F140" s="1423"/>
      <c r="G140" s="1423"/>
      <c r="H140" s="1423"/>
      <c r="I140" s="1423"/>
      <c r="J140" s="1423"/>
      <c r="K140" s="1423"/>
      <c r="L140" s="1423"/>
      <c r="M140" s="1423"/>
      <c r="N140" s="623"/>
      <c r="O140" s="1136">
        <f>O120</f>
        <v>0</v>
      </c>
      <c r="P140" s="652"/>
      <c r="Q140" s="1136" t="e">
        <f>($O$114*(O140/$O$144))</f>
        <v>#DIV/0!</v>
      </c>
      <c r="R140" s="652"/>
      <c r="S140" s="1137" t="e">
        <f>O140+Q140</f>
        <v>#DIV/0!</v>
      </c>
      <c r="T140" s="623"/>
      <c r="U140" s="1417" t="s">
        <v>574</v>
      </c>
      <c r="V140" s="1418"/>
      <c r="W140" s="1418"/>
      <c r="X140" s="1418"/>
      <c r="Y140" s="1418"/>
      <c r="Z140" s="1418"/>
      <c r="AA140" s="1418"/>
      <c r="AB140" s="1418"/>
      <c r="AC140" s="1418"/>
      <c r="AD140" s="629"/>
      <c r="AE140" s="623"/>
      <c r="AF140" s="623"/>
    </row>
    <row r="141" spans="2:32" ht="5.25" customHeight="1" x14ac:dyDescent="0.2">
      <c r="B141" s="628"/>
      <c r="C141" s="623"/>
      <c r="D141" s="623"/>
      <c r="E141" s="623"/>
      <c r="F141" s="623"/>
      <c r="G141" s="623"/>
      <c r="H141" s="623"/>
      <c r="I141" s="623"/>
      <c r="J141" s="623"/>
      <c r="K141" s="623"/>
      <c r="L141" s="623"/>
      <c r="M141" s="623"/>
      <c r="N141" s="623"/>
      <c r="O141" s="652"/>
      <c r="P141" s="652"/>
      <c r="Q141" s="652"/>
      <c r="R141" s="652"/>
      <c r="S141" s="652"/>
      <c r="T141" s="623"/>
      <c r="U141" s="553"/>
      <c r="V141" s="553"/>
      <c r="W141" s="553"/>
      <c r="X141" s="553"/>
      <c r="Y141" s="553"/>
      <c r="Z141" s="553"/>
      <c r="AA141" s="553"/>
      <c r="AB141" s="553"/>
      <c r="AC141" s="553"/>
      <c r="AD141" s="629"/>
      <c r="AE141" s="623"/>
      <c r="AF141" s="623"/>
    </row>
    <row r="142" spans="2:32" ht="22.5" customHeight="1" x14ac:dyDescent="0.2">
      <c r="B142" s="628"/>
      <c r="C142" s="1423" t="s">
        <v>197</v>
      </c>
      <c r="D142" s="1423"/>
      <c r="E142" s="1423"/>
      <c r="F142" s="1423"/>
      <c r="G142" s="1423"/>
      <c r="H142" s="1423"/>
      <c r="I142" s="1423"/>
      <c r="J142" s="1423"/>
      <c r="K142" s="1423"/>
      <c r="L142" s="1423"/>
      <c r="M142" s="1423"/>
      <c r="N142" s="623"/>
      <c r="O142" s="1136">
        <f>O122</f>
        <v>0</v>
      </c>
      <c r="P142" s="652"/>
      <c r="Q142" s="1136" t="e">
        <f>($O$114*(O142/$O$144))</f>
        <v>#DIV/0!</v>
      </c>
      <c r="R142" s="652"/>
      <c r="S142" s="1137" t="e">
        <f>O142+Q142</f>
        <v>#DIV/0!</v>
      </c>
      <c r="T142" s="623"/>
      <c r="U142" s="1417" t="s">
        <v>575</v>
      </c>
      <c r="V142" s="1418"/>
      <c r="W142" s="1418"/>
      <c r="X142" s="1418"/>
      <c r="Y142" s="1418"/>
      <c r="Z142" s="1418"/>
      <c r="AA142" s="1418"/>
      <c r="AB142" s="1418"/>
      <c r="AC142" s="1418"/>
      <c r="AD142" s="629"/>
      <c r="AE142" s="623"/>
      <c r="AF142" s="623"/>
    </row>
    <row r="143" spans="2:32" x14ac:dyDescent="0.2">
      <c r="B143" s="628"/>
      <c r="C143" s="623"/>
      <c r="D143" s="623"/>
      <c r="E143" s="623"/>
      <c r="F143" s="623"/>
      <c r="G143" s="623"/>
      <c r="H143" s="623"/>
      <c r="I143" s="623"/>
      <c r="J143" s="623"/>
      <c r="K143" s="623"/>
      <c r="L143" s="623"/>
      <c r="M143" s="623"/>
      <c r="N143" s="623"/>
      <c r="O143" s="652"/>
      <c r="P143" s="652"/>
      <c r="Q143" s="652"/>
      <c r="R143" s="652"/>
      <c r="S143" s="652"/>
      <c r="T143" s="623"/>
      <c r="U143" s="623"/>
      <c r="V143" s="623"/>
      <c r="W143" s="623"/>
      <c r="X143" s="623"/>
      <c r="Y143" s="623"/>
      <c r="Z143" s="623"/>
      <c r="AA143" s="623"/>
      <c r="AB143" s="623"/>
      <c r="AC143" s="623"/>
      <c r="AD143" s="629"/>
      <c r="AE143" s="623"/>
      <c r="AF143" s="623"/>
    </row>
    <row r="144" spans="2:32" x14ac:dyDescent="0.2">
      <c r="B144" s="628"/>
      <c r="C144" s="623"/>
      <c r="D144" s="1423" t="s">
        <v>196</v>
      </c>
      <c r="E144" s="1423"/>
      <c r="F144" s="1423"/>
      <c r="G144" s="1423"/>
      <c r="H144" s="1423"/>
      <c r="I144" s="1423"/>
      <c r="J144" s="1423"/>
      <c r="K144" s="1423"/>
      <c r="L144" s="1423"/>
      <c r="M144" s="1423"/>
      <c r="N144" s="623"/>
      <c r="O144" s="1137">
        <f>SUM(O130:O142)</f>
        <v>0</v>
      </c>
      <c r="P144" s="1139"/>
      <c r="Q144" s="1137" t="e">
        <f>SUM(Q130:Q142)</f>
        <v>#DIV/0!</v>
      </c>
      <c r="R144" s="1139"/>
      <c r="S144" s="1137" t="e">
        <f>SUM(S130:S142)</f>
        <v>#DIV/0!</v>
      </c>
      <c r="T144" s="664"/>
      <c r="U144" s="1425"/>
      <c r="V144" s="1425"/>
      <c r="W144" s="1425"/>
      <c r="X144" s="1425"/>
      <c r="Y144" s="1425"/>
      <c r="Z144" s="1425"/>
      <c r="AA144" s="1425"/>
      <c r="AB144" s="1425"/>
      <c r="AC144" s="1425"/>
      <c r="AD144" s="665"/>
      <c r="AE144" s="623"/>
      <c r="AF144" s="623"/>
    </row>
    <row r="145" spans="2:32" x14ac:dyDescent="0.2">
      <c r="B145" s="628"/>
      <c r="C145" s="623"/>
      <c r="D145" s="623"/>
      <c r="E145" s="623"/>
      <c r="F145" s="623"/>
      <c r="G145" s="623"/>
      <c r="H145" s="623"/>
      <c r="I145" s="623"/>
      <c r="J145" s="623"/>
      <c r="K145" s="623"/>
      <c r="L145" s="623"/>
      <c r="M145" s="623"/>
      <c r="N145" s="623"/>
      <c r="O145" s="623"/>
      <c r="P145" s="623"/>
      <c r="Q145" s="623"/>
      <c r="R145" s="623"/>
      <c r="S145" s="623"/>
      <c r="T145" s="623"/>
      <c r="U145" s="623"/>
      <c r="V145" s="623"/>
      <c r="W145" s="623"/>
      <c r="X145" s="623"/>
      <c r="Y145" s="623"/>
      <c r="Z145" s="623"/>
      <c r="AA145" s="623"/>
      <c r="AB145" s="623"/>
      <c r="AC145" s="623"/>
      <c r="AD145" s="629"/>
    </row>
    <row r="146" spans="2:32" x14ac:dyDescent="0.2">
      <c r="B146" s="628"/>
      <c r="C146" s="631" t="s">
        <v>71</v>
      </c>
      <c r="D146" s="623"/>
      <c r="E146" s="623"/>
      <c r="F146" s="623"/>
      <c r="G146" s="623"/>
      <c r="H146" s="623"/>
      <c r="I146" s="623"/>
      <c r="J146" s="623"/>
      <c r="K146" s="623"/>
      <c r="L146" s="623"/>
      <c r="M146" s="623"/>
      <c r="N146" s="623"/>
      <c r="O146" s="623"/>
      <c r="P146" s="623"/>
      <c r="Q146" s="623"/>
      <c r="R146" s="623"/>
      <c r="S146" s="623"/>
      <c r="T146" s="623"/>
      <c r="U146" s="623"/>
      <c r="V146" s="623"/>
      <c r="W146" s="623"/>
      <c r="X146" s="623"/>
      <c r="Y146" s="623"/>
      <c r="Z146" s="623"/>
      <c r="AA146" s="623"/>
      <c r="AB146" s="623"/>
      <c r="AC146" s="623"/>
      <c r="AD146" s="629"/>
    </row>
    <row r="147" spans="2:32" x14ac:dyDescent="0.2">
      <c r="B147" s="628"/>
      <c r="C147" s="623" t="s">
        <v>40</v>
      </c>
      <c r="D147" s="623"/>
      <c r="E147" s="623"/>
      <c r="F147" s="623"/>
      <c r="G147" s="623"/>
      <c r="H147" s="623"/>
      <c r="I147" s="623"/>
      <c r="J147" s="623"/>
      <c r="K147" s="623"/>
      <c r="L147" s="623"/>
      <c r="M147" s="623"/>
      <c r="N147" s="623"/>
      <c r="O147" s="623"/>
      <c r="P147" s="623"/>
      <c r="Q147" s="623"/>
      <c r="R147" s="623"/>
      <c r="S147" s="623"/>
      <c r="T147" s="623"/>
      <c r="U147" s="623"/>
      <c r="V147" s="623"/>
      <c r="W147" s="623"/>
      <c r="X147" s="623"/>
      <c r="Y147" s="623"/>
      <c r="Z147" s="623"/>
      <c r="AA147" s="623"/>
      <c r="AB147" s="623"/>
      <c r="AC147" s="623"/>
      <c r="AD147" s="629"/>
    </row>
    <row r="148" spans="2:32" ht="47.25" customHeight="1" x14ac:dyDescent="0.2">
      <c r="B148" s="628"/>
      <c r="C148" s="631" t="s">
        <v>213</v>
      </c>
      <c r="D148" s="623"/>
      <c r="E148" s="623"/>
      <c r="F148" s="623"/>
      <c r="G148" s="623"/>
      <c r="H148" s="623"/>
      <c r="I148" s="623"/>
      <c r="J148" s="623"/>
      <c r="K148" s="623"/>
      <c r="L148" s="623"/>
      <c r="M148" s="623"/>
      <c r="N148" s="623"/>
      <c r="O148" s="1073" t="s">
        <v>46</v>
      </c>
      <c r="P148" s="553"/>
      <c r="Q148" s="1073" t="s">
        <v>534</v>
      </c>
      <c r="R148" s="1074"/>
      <c r="S148" s="1075" t="s">
        <v>209</v>
      </c>
      <c r="T148" s="553"/>
      <c r="U148" s="1422" t="s">
        <v>582</v>
      </c>
      <c r="V148" s="1422"/>
      <c r="W148" s="1422"/>
      <c r="X148" s="1422"/>
      <c r="Y148" s="1422"/>
      <c r="Z148" s="1422"/>
      <c r="AA148" s="1422"/>
      <c r="AB148" s="1422"/>
      <c r="AC148" s="1422"/>
      <c r="AD148" s="629"/>
      <c r="AE148" s="623"/>
      <c r="AF148" s="623"/>
    </row>
    <row r="149" spans="2:32" x14ac:dyDescent="0.2">
      <c r="B149" s="628"/>
      <c r="C149" s="623"/>
      <c r="D149" s="623"/>
      <c r="E149" s="623"/>
      <c r="F149" s="623"/>
      <c r="G149" s="623"/>
      <c r="H149" s="623"/>
      <c r="I149" s="623"/>
      <c r="J149" s="623"/>
      <c r="K149" s="623"/>
      <c r="L149" s="623"/>
      <c r="M149" s="623"/>
      <c r="N149" s="623"/>
      <c r="O149" s="553"/>
      <c r="P149" s="553"/>
      <c r="Q149" s="553"/>
      <c r="R149" s="553"/>
      <c r="S149" s="553"/>
      <c r="T149" s="553"/>
      <c r="U149" s="553"/>
      <c r="V149" s="553"/>
      <c r="W149" s="553"/>
      <c r="X149" s="553"/>
      <c r="Y149" s="553"/>
      <c r="Z149" s="553"/>
      <c r="AA149" s="553"/>
      <c r="AB149" s="553"/>
      <c r="AC149" s="553"/>
      <c r="AD149" s="629"/>
      <c r="AE149" s="623"/>
      <c r="AF149" s="623"/>
    </row>
    <row r="150" spans="2:32" ht="36" customHeight="1" x14ac:dyDescent="0.2">
      <c r="B150" s="628"/>
      <c r="C150" s="1423" t="s">
        <v>75</v>
      </c>
      <c r="D150" s="1423"/>
      <c r="E150" s="1423"/>
      <c r="F150" s="1423"/>
      <c r="G150" s="1423"/>
      <c r="H150" s="1423"/>
      <c r="I150" s="1423"/>
      <c r="J150" s="1423"/>
      <c r="K150" s="1423"/>
      <c r="L150" s="1423"/>
      <c r="M150" s="1423"/>
      <c r="N150" s="623"/>
      <c r="O150" s="1136" t="e">
        <f>S130</f>
        <v>#DIV/0!</v>
      </c>
      <c r="P150" s="652"/>
      <c r="Q150" s="1136" t="e">
        <f>($S$136*(O150/($O$162-$O$160)))</f>
        <v>#DIV/0!</v>
      </c>
      <c r="R150" s="652"/>
      <c r="S150" s="1137" t="e">
        <f>O150+Q150</f>
        <v>#DIV/0!</v>
      </c>
      <c r="T150" s="623"/>
      <c r="U150" s="1417" t="s">
        <v>576</v>
      </c>
      <c r="V150" s="1418"/>
      <c r="W150" s="1418"/>
      <c r="X150" s="1418"/>
      <c r="Y150" s="1418"/>
      <c r="Z150" s="1418"/>
      <c r="AA150" s="1418"/>
      <c r="AB150" s="1418"/>
      <c r="AC150" s="1418"/>
      <c r="AD150" s="629"/>
      <c r="AE150" s="623"/>
      <c r="AF150" s="623"/>
    </row>
    <row r="151" spans="2:32" x14ac:dyDescent="0.2">
      <c r="B151" s="628"/>
      <c r="C151" s="631"/>
      <c r="D151" s="623"/>
      <c r="E151" s="623"/>
      <c r="F151" s="623"/>
      <c r="G151" s="623"/>
      <c r="H151" s="623"/>
      <c r="I151" s="623"/>
      <c r="J151" s="623"/>
      <c r="K151" s="623"/>
      <c r="L151" s="623"/>
      <c r="M151" s="623"/>
      <c r="N151" s="623"/>
      <c r="O151" s="652"/>
      <c r="P151" s="652"/>
      <c r="Q151" s="652"/>
      <c r="R151" s="652"/>
      <c r="S151" s="652"/>
      <c r="T151" s="623"/>
      <c r="U151" s="1069"/>
      <c r="V151" s="553"/>
      <c r="W151" s="1069"/>
      <c r="X151" s="553"/>
      <c r="Y151" s="1069"/>
      <c r="Z151" s="553"/>
      <c r="AA151" s="553"/>
      <c r="AB151" s="553"/>
      <c r="AC151" s="1069"/>
      <c r="AD151" s="629"/>
      <c r="AE151" s="623"/>
      <c r="AF151" s="623"/>
    </row>
    <row r="152" spans="2:32" ht="32.25" customHeight="1" x14ac:dyDescent="0.2">
      <c r="B152" s="628"/>
      <c r="C152" s="1423" t="s">
        <v>76</v>
      </c>
      <c r="D152" s="1423"/>
      <c r="E152" s="1423"/>
      <c r="F152" s="1423"/>
      <c r="G152" s="1423"/>
      <c r="H152" s="1423"/>
      <c r="I152" s="1423"/>
      <c r="J152" s="1423"/>
      <c r="K152" s="1423"/>
      <c r="L152" s="1423"/>
      <c r="M152" s="1423"/>
      <c r="N152" s="623"/>
      <c r="O152" s="1136" t="e">
        <f>S132</f>
        <v>#DIV/0!</v>
      </c>
      <c r="P152" s="652"/>
      <c r="Q152" s="1136" t="e">
        <f>($S$136*(O152/($O$162-$O$160)))</f>
        <v>#DIV/0!</v>
      </c>
      <c r="R152" s="652"/>
      <c r="S152" s="1137" t="e">
        <f>O152+Q152</f>
        <v>#DIV/0!</v>
      </c>
      <c r="T152" s="623"/>
      <c r="U152" s="1417" t="s">
        <v>577</v>
      </c>
      <c r="V152" s="1418"/>
      <c r="W152" s="1418"/>
      <c r="X152" s="1418"/>
      <c r="Y152" s="1418"/>
      <c r="Z152" s="1418"/>
      <c r="AA152" s="1418"/>
      <c r="AB152" s="1418"/>
      <c r="AC152" s="1418"/>
      <c r="AD152" s="629"/>
      <c r="AE152" s="623"/>
      <c r="AF152" s="623"/>
    </row>
    <row r="153" spans="2:32" x14ac:dyDescent="0.2">
      <c r="B153" s="628"/>
      <c r="C153" s="631"/>
      <c r="D153" s="623"/>
      <c r="E153" s="623"/>
      <c r="F153" s="623"/>
      <c r="G153" s="623"/>
      <c r="H153" s="623"/>
      <c r="I153" s="623"/>
      <c r="J153" s="623"/>
      <c r="K153" s="623"/>
      <c r="L153" s="623"/>
      <c r="M153" s="623"/>
      <c r="N153" s="623"/>
      <c r="O153" s="652"/>
      <c r="P153" s="652"/>
      <c r="Q153" s="652"/>
      <c r="R153" s="652"/>
      <c r="S153" s="1138"/>
      <c r="T153" s="623"/>
      <c r="U153" s="553"/>
      <c r="V153" s="553"/>
      <c r="W153" s="553"/>
      <c r="X153" s="553"/>
      <c r="Y153" s="553"/>
      <c r="Z153" s="553"/>
      <c r="AA153" s="553"/>
      <c r="AB153" s="553"/>
      <c r="AC153" s="553"/>
      <c r="AD153" s="629"/>
      <c r="AE153" s="640"/>
      <c r="AF153" s="623"/>
    </row>
    <row r="154" spans="2:32" ht="35.25" customHeight="1" x14ac:dyDescent="0.2">
      <c r="B154" s="628"/>
      <c r="C154" s="1423" t="s">
        <v>487</v>
      </c>
      <c r="D154" s="1423"/>
      <c r="E154" s="1423"/>
      <c r="F154" s="1423"/>
      <c r="G154" s="1423"/>
      <c r="H154" s="1423"/>
      <c r="I154" s="1423"/>
      <c r="J154" s="1423"/>
      <c r="K154" s="1423"/>
      <c r="L154" s="1423"/>
      <c r="M154" s="1423"/>
      <c r="N154" s="623"/>
      <c r="O154" s="1136" t="e">
        <f>S134</f>
        <v>#DIV/0!</v>
      </c>
      <c r="P154" s="652"/>
      <c r="Q154" s="1136" t="e">
        <f>($S$136*(O154/($O$162-$O$160)))</f>
        <v>#DIV/0!</v>
      </c>
      <c r="R154" s="652"/>
      <c r="S154" s="1137" t="e">
        <f>O154+Q154</f>
        <v>#DIV/0!</v>
      </c>
      <c r="T154" s="623"/>
      <c r="U154" s="1417" t="s">
        <v>578</v>
      </c>
      <c r="V154" s="1418"/>
      <c r="W154" s="1418"/>
      <c r="X154" s="1418"/>
      <c r="Y154" s="1418"/>
      <c r="Z154" s="1418"/>
      <c r="AA154" s="1418"/>
      <c r="AB154" s="1418"/>
      <c r="AC154" s="1418"/>
      <c r="AD154" s="629"/>
      <c r="AE154" s="623"/>
      <c r="AF154" s="623"/>
    </row>
    <row r="155" spans="2:32" x14ac:dyDescent="0.2">
      <c r="B155" s="628"/>
      <c r="C155" s="623"/>
      <c r="D155" s="623"/>
      <c r="E155" s="623"/>
      <c r="F155" s="623"/>
      <c r="G155" s="623"/>
      <c r="H155" s="623"/>
      <c r="I155" s="623"/>
      <c r="J155" s="623"/>
      <c r="K155" s="623"/>
      <c r="L155" s="623"/>
      <c r="M155" s="623"/>
      <c r="N155" s="623"/>
      <c r="O155" s="652"/>
      <c r="P155" s="652"/>
      <c r="Q155" s="652"/>
      <c r="R155" s="652"/>
      <c r="S155" s="652"/>
      <c r="T155" s="623"/>
      <c r="U155" s="553"/>
      <c r="V155" s="553"/>
      <c r="W155" s="553"/>
      <c r="X155" s="553"/>
      <c r="Y155" s="553"/>
      <c r="Z155" s="553"/>
      <c r="AA155" s="553"/>
      <c r="AB155" s="553"/>
      <c r="AC155" s="553"/>
      <c r="AD155" s="629"/>
      <c r="AE155" s="623"/>
      <c r="AF155" s="623"/>
    </row>
    <row r="156" spans="2:32" ht="36.75" customHeight="1" x14ac:dyDescent="0.2">
      <c r="B156" s="628"/>
      <c r="C156" s="1423" t="s">
        <v>239</v>
      </c>
      <c r="D156" s="1423"/>
      <c r="E156" s="1423"/>
      <c r="F156" s="1423"/>
      <c r="G156" s="1423"/>
      <c r="H156" s="1423"/>
      <c r="I156" s="1423"/>
      <c r="J156" s="1423"/>
      <c r="K156" s="1423"/>
      <c r="L156" s="1423"/>
      <c r="M156" s="1423"/>
      <c r="N156" s="623"/>
      <c r="O156" s="1136" t="e">
        <f>S138</f>
        <v>#DIV/0!</v>
      </c>
      <c r="P156" s="652"/>
      <c r="Q156" s="1136" t="e">
        <f>($S$136*(O156/($O$162-$O$160)))</f>
        <v>#DIV/0!</v>
      </c>
      <c r="R156" s="652"/>
      <c r="S156" s="1137" t="e">
        <f>O156+Q156</f>
        <v>#DIV/0!</v>
      </c>
      <c r="T156" s="623"/>
      <c r="U156" s="1417" t="s">
        <v>579</v>
      </c>
      <c r="V156" s="1418"/>
      <c r="W156" s="1418"/>
      <c r="X156" s="1418"/>
      <c r="Y156" s="1418"/>
      <c r="Z156" s="1418"/>
      <c r="AA156" s="1418"/>
      <c r="AB156" s="1418"/>
      <c r="AC156" s="1418"/>
      <c r="AD156" s="629"/>
      <c r="AE156" s="623"/>
      <c r="AF156" s="623"/>
    </row>
    <row r="157" spans="2:32" x14ac:dyDescent="0.2">
      <c r="B157" s="628"/>
      <c r="C157" s="663"/>
      <c r="D157" s="663"/>
      <c r="E157" s="663"/>
      <c r="F157" s="663"/>
      <c r="G157" s="663"/>
      <c r="H157" s="663"/>
      <c r="I157" s="663"/>
      <c r="J157" s="663"/>
      <c r="K157" s="663"/>
      <c r="L157" s="663"/>
      <c r="M157" s="663"/>
      <c r="N157" s="623"/>
      <c r="O157" s="1138"/>
      <c r="P157" s="652"/>
      <c r="Q157" s="1138"/>
      <c r="R157" s="652"/>
      <c r="S157" s="1139"/>
      <c r="T157" s="623"/>
      <c r="U157" s="1417"/>
      <c r="V157" s="1418"/>
      <c r="W157" s="1418"/>
      <c r="X157" s="1418"/>
      <c r="Y157" s="1418"/>
      <c r="Z157" s="1418"/>
      <c r="AA157" s="1418"/>
      <c r="AB157" s="1418"/>
      <c r="AC157" s="1418"/>
      <c r="AD157" s="629"/>
      <c r="AE157" s="623"/>
      <c r="AF157" s="623"/>
    </row>
    <row r="158" spans="2:32" ht="34.5" customHeight="1" x14ac:dyDescent="0.2">
      <c r="B158" s="628"/>
      <c r="C158" s="1423" t="s">
        <v>597</v>
      </c>
      <c r="D158" s="1423"/>
      <c r="E158" s="1423"/>
      <c r="F158" s="1423"/>
      <c r="G158" s="1423"/>
      <c r="H158" s="1423"/>
      <c r="I158" s="1423"/>
      <c r="J158" s="1423"/>
      <c r="K158" s="1423"/>
      <c r="L158" s="1423"/>
      <c r="M158" s="1423"/>
      <c r="N158" s="623"/>
      <c r="O158" s="1136" t="e">
        <f>S140</f>
        <v>#DIV/0!</v>
      </c>
      <c r="P158" s="652"/>
      <c r="Q158" s="1136" t="e">
        <f>($S$136*(O158/($O$162-$O$160)))</f>
        <v>#DIV/0!</v>
      </c>
      <c r="R158" s="652"/>
      <c r="S158" s="1137" t="e">
        <f>O158+Q158</f>
        <v>#DIV/0!</v>
      </c>
      <c r="T158" s="623"/>
      <c r="U158" s="1417" t="s">
        <v>580</v>
      </c>
      <c r="V158" s="1418"/>
      <c r="W158" s="1418"/>
      <c r="X158" s="1418"/>
      <c r="Y158" s="1418"/>
      <c r="Z158" s="1418"/>
      <c r="AA158" s="1418"/>
      <c r="AB158" s="1418"/>
      <c r="AC158" s="1418"/>
      <c r="AD158" s="629"/>
      <c r="AE158" s="623"/>
      <c r="AF158" s="623"/>
    </row>
    <row r="159" spans="2:32" x14ac:dyDescent="0.2">
      <c r="B159" s="628"/>
      <c r="C159" s="623"/>
      <c r="D159" s="623"/>
      <c r="E159" s="623"/>
      <c r="F159" s="623"/>
      <c r="G159" s="623"/>
      <c r="H159" s="623"/>
      <c r="I159" s="623"/>
      <c r="J159" s="623"/>
      <c r="K159" s="623"/>
      <c r="L159" s="623"/>
      <c r="M159" s="623"/>
      <c r="N159" s="623"/>
      <c r="O159" s="652"/>
      <c r="P159" s="652"/>
      <c r="Q159" s="652"/>
      <c r="R159" s="652"/>
      <c r="S159" s="652"/>
      <c r="T159" s="623"/>
      <c r="U159" s="553"/>
      <c r="V159" s="553"/>
      <c r="W159" s="553"/>
      <c r="X159" s="553"/>
      <c r="Y159" s="553"/>
      <c r="Z159" s="553"/>
      <c r="AA159" s="553"/>
      <c r="AB159" s="553"/>
      <c r="AC159" s="553"/>
      <c r="AD159" s="629"/>
      <c r="AE159" s="623"/>
      <c r="AF159" s="623"/>
    </row>
    <row r="160" spans="2:32" x14ac:dyDescent="0.2">
      <c r="B160" s="628"/>
      <c r="C160" s="1423" t="s">
        <v>197</v>
      </c>
      <c r="D160" s="1423"/>
      <c r="E160" s="1423"/>
      <c r="F160" s="1423"/>
      <c r="G160" s="1423"/>
      <c r="H160" s="1423"/>
      <c r="I160" s="1423"/>
      <c r="J160" s="1423"/>
      <c r="K160" s="1423"/>
      <c r="L160" s="1423"/>
      <c r="M160" s="1423"/>
      <c r="N160" s="623"/>
      <c r="O160" s="1136" t="e">
        <f>S142</f>
        <v>#DIV/0!</v>
      </c>
      <c r="P160" s="652"/>
      <c r="Q160" s="1136"/>
      <c r="R160" s="652"/>
      <c r="S160" s="1137" t="e">
        <f>O160+Q160</f>
        <v>#DIV/0!</v>
      </c>
      <c r="T160" s="623"/>
      <c r="U160" s="1416"/>
      <c r="V160" s="1416"/>
      <c r="W160" s="1416"/>
      <c r="X160" s="1416"/>
      <c r="Y160" s="1416"/>
      <c r="Z160" s="1416"/>
      <c r="AA160" s="1416"/>
      <c r="AB160" s="1416"/>
      <c r="AC160" s="1416"/>
      <c r="AD160" s="629"/>
      <c r="AE160" s="623"/>
      <c r="AF160" s="623"/>
    </row>
    <row r="161" spans="2:32" x14ac:dyDescent="0.2">
      <c r="B161" s="628"/>
      <c r="C161" s="623"/>
      <c r="D161" s="623"/>
      <c r="E161" s="623"/>
      <c r="F161" s="623"/>
      <c r="G161" s="623"/>
      <c r="H161" s="623"/>
      <c r="I161" s="623"/>
      <c r="J161" s="623"/>
      <c r="K161" s="623"/>
      <c r="L161" s="623"/>
      <c r="M161" s="623"/>
      <c r="N161" s="623"/>
      <c r="O161" s="652"/>
      <c r="P161" s="652"/>
      <c r="Q161" s="652"/>
      <c r="R161" s="652"/>
      <c r="S161" s="652"/>
      <c r="T161" s="623"/>
      <c r="U161" s="623"/>
      <c r="V161" s="623"/>
      <c r="W161" s="623"/>
      <c r="X161" s="623"/>
      <c r="Y161" s="623"/>
      <c r="Z161" s="623"/>
      <c r="AA161" s="623"/>
      <c r="AB161" s="623"/>
      <c r="AC161" s="623"/>
      <c r="AD161" s="629"/>
      <c r="AE161" s="623"/>
      <c r="AF161" s="623"/>
    </row>
    <row r="162" spans="2:32" x14ac:dyDescent="0.2">
      <c r="B162" s="628"/>
      <c r="C162" s="623"/>
      <c r="D162" s="1423" t="s">
        <v>196</v>
      </c>
      <c r="E162" s="1423"/>
      <c r="F162" s="1423"/>
      <c r="G162" s="1423"/>
      <c r="H162" s="1423"/>
      <c r="I162" s="1423"/>
      <c r="J162" s="1423"/>
      <c r="K162" s="1423"/>
      <c r="L162" s="1423"/>
      <c r="M162" s="1423"/>
      <c r="N162" s="623"/>
      <c r="O162" s="1137" t="e">
        <f>SUM(O150:O160)</f>
        <v>#DIV/0!</v>
      </c>
      <c r="P162" s="1139"/>
      <c r="Q162" s="1137" t="e">
        <f>SUM(Q150:Q160)</f>
        <v>#DIV/0!</v>
      </c>
      <c r="R162" s="1139"/>
      <c r="S162" s="1137" t="e">
        <f>SUM(S150:S160)</f>
        <v>#DIV/0!</v>
      </c>
      <c r="T162" s="664"/>
      <c r="U162" s="1416"/>
      <c r="V162" s="1416"/>
      <c r="W162" s="1416"/>
      <c r="X162" s="1416"/>
      <c r="Y162" s="1416"/>
      <c r="Z162" s="1416"/>
      <c r="AA162" s="1416"/>
      <c r="AB162" s="1416"/>
      <c r="AC162" s="1416"/>
      <c r="AD162" s="665"/>
      <c r="AE162" s="623"/>
      <c r="AF162" s="623"/>
    </row>
    <row r="163" spans="2:32" ht="12.75" thickBot="1" x14ac:dyDescent="0.25">
      <c r="B163" s="628"/>
      <c r="C163" s="659"/>
      <c r="D163" s="659"/>
      <c r="E163" s="659"/>
      <c r="F163" s="659"/>
      <c r="G163" s="659"/>
      <c r="H163" s="659"/>
      <c r="I163" s="659"/>
      <c r="J163" s="659"/>
      <c r="K163" s="659"/>
      <c r="L163" s="659"/>
      <c r="M163" s="659"/>
      <c r="N163" s="659"/>
      <c r="O163" s="659"/>
      <c r="P163" s="659"/>
      <c r="Q163" s="659"/>
      <c r="R163" s="659"/>
      <c r="S163" s="659"/>
      <c r="T163" s="659"/>
      <c r="U163" s="659"/>
      <c r="V163" s="659"/>
      <c r="W163" s="659"/>
      <c r="X163" s="659"/>
      <c r="Y163" s="659"/>
      <c r="Z163" s="659"/>
      <c r="AA163" s="659"/>
      <c r="AB163" s="659"/>
      <c r="AC163" s="659"/>
      <c r="AD163" s="629"/>
    </row>
    <row r="164" spans="2:32" ht="13.5" thickTop="1" thickBot="1" x14ac:dyDescent="0.25">
      <c r="B164" s="666"/>
      <c r="C164" s="667"/>
      <c r="D164" s="667"/>
      <c r="E164" s="667"/>
      <c r="F164" s="667"/>
      <c r="G164" s="667"/>
      <c r="H164" s="667"/>
      <c r="I164" s="667"/>
      <c r="J164" s="667"/>
      <c r="K164" s="667"/>
      <c r="L164" s="667"/>
      <c r="M164" s="667"/>
      <c r="N164" s="667"/>
      <c r="O164" s="667"/>
      <c r="P164" s="667"/>
      <c r="Q164" s="667"/>
      <c r="R164" s="667"/>
      <c r="S164" s="667"/>
      <c r="T164" s="667"/>
      <c r="U164" s="667"/>
      <c r="V164" s="667"/>
      <c r="W164" s="667"/>
      <c r="X164" s="667"/>
      <c r="Y164" s="667"/>
      <c r="Z164" s="667"/>
      <c r="AA164" s="667"/>
      <c r="AB164" s="667"/>
      <c r="AC164" s="667"/>
      <c r="AD164" s="668"/>
    </row>
    <row r="165" spans="2:32" x14ac:dyDescent="0.2">
      <c r="L165" s="623"/>
      <c r="N165" s="623"/>
      <c r="P165" s="623"/>
      <c r="R165" s="623"/>
      <c r="T165" s="623"/>
      <c r="V165" s="623"/>
      <c r="X165" s="623"/>
      <c r="Z165" s="623"/>
      <c r="AB165" s="623"/>
      <c r="AD165" s="623"/>
    </row>
  </sheetData>
  <sheetProtection password="D9EB" sheet="1" selectLockedCells="1"/>
  <customSheetViews>
    <customSheetView guid="{4E492CDA-AACF-415B-BC57-0E08E64B13EA}" fitToPage="1" hiddenRows="1">
      <pageMargins left="0" right="0" top="0.25" bottom="0.5" header="0.5" footer="0"/>
      <printOptions horizontalCentered="1" headings="1"/>
      <pageSetup scale="63" orientation="portrait" r:id="rId1"/>
      <headerFooter alignWithMargins="0">
        <oddFooter>&amp;LDraft for Discussion
&amp;D&amp;CPage &amp;P of &amp;N&amp;R&amp;A
&amp;F</oddFooter>
      </headerFooter>
    </customSheetView>
    <customSheetView guid="{82786BC8-10EF-4E67-BCBC-790A5B7D8B1A}" showPageBreaks="1" fitToPage="1" printArea="1" hiddenRows="1">
      <selection activeCell="D30" sqref="D30"/>
      <pageMargins left="0" right="0" top="0.25" bottom="0.5" header="0.5" footer="0"/>
      <printOptions horizontalCentered="1" headings="1"/>
      <pageSetup scale="63" orientation="portrait" r:id="rId2"/>
      <headerFooter alignWithMargins="0">
        <oddFooter>&amp;LDraft for Discussion
&amp;D&amp;CPage &amp;P of &amp;N&amp;R&amp;A
&amp;F</oddFooter>
      </headerFooter>
    </customSheetView>
  </customSheetViews>
  <mergeCells count="112">
    <mergeCell ref="M9:O9"/>
    <mergeCell ref="M10:O10"/>
    <mergeCell ref="F101:J101"/>
    <mergeCell ref="F97:J97"/>
    <mergeCell ref="D100:J100"/>
    <mergeCell ref="D96:J96"/>
    <mergeCell ref="D91:J91"/>
    <mergeCell ref="D90:J90"/>
    <mergeCell ref="D89:J89"/>
    <mergeCell ref="D84:J84"/>
    <mergeCell ref="F85:J85"/>
    <mergeCell ref="D95:J95"/>
    <mergeCell ref="D93:J93"/>
    <mergeCell ref="D94:J94"/>
    <mergeCell ref="D92:J92"/>
    <mergeCell ref="D44:J44"/>
    <mergeCell ref="F47:J47"/>
    <mergeCell ref="F54:J54"/>
    <mergeCell ref="D46:J46"/>
    <mergeCell ref="D52:J52"/>
    <mergeCell ref="D50:J50"/>
    <mergeCell ref="D45:J45"/>
    <mergeCell ref="D51:J51"/>
    <mergeCell ref="D53:J53"/>
    <mergeCell ref="C6:I6"/>
    <mergeCell ref="F9:H9"/>
    <mergeCell ref="F10:H10"/>
    <mergeCell ref="D43:J43"/>
    <mergeCell ref="D24:J24"/>
    <mergeCell ref="D25:J25"/>
    <mergeCell ref="F39:J39"/>
    <mergeCell ref="D26:J26"/>
    <mergeCell ref="D37:J37"/>
    <mergeCell ref="F27:J27"/>
    <mergeCell ref="D30:J30"/>
    <mergeCell ref="D38:J38"/>
    <mergeCell ref="D31:J31"/>
    <mergeCell ref="D32:J32"/>
    <mergeCell ref="D33:J33"/>
    <mergeCell ref="F34:J34"/>
    <mergeCell ref="F80:J80"/>
    <mergeCell ref="D73:J73"/>
    <mergeCell ref="D67:J67"/>
    <mergeCell ref="D79:J79"/>
    <mergeCell ref="D75:J75"/>
    <mergeCell ref="F76:J76"/>
    <mergeCell ref="D63:J63"/>
    <mergeCell ref="D57:J57"/>
    <mergeCell ref="D66:J66"/>
    <mergeCell ref="D74:J74"/>
    <mergeCell ref="D64:J64"/>
    <mergeCell ref="D65:J65"/>
    <mergeCell ref="D71:J71"/>
    <mergeCell ref="F68:J68"/>
    <mergeCell ref="D72:J72"/>
    <mergeCell ref="F58:J58"/>
    <mergeCell ref="D62:J62"/>
    <mergeCell ref="Q122:AC122"/>
    <mergeCell ref="Q118:AC118"/>
    <mergeCell ref="U138:AC138"/>
    <mergeCell ref="Q112:AC112"/>
    <mergeCell ref="C110:M110"/>
    <mergeCell ref="Q110:AC110"/>
    <mergeCell ref="C108:M108"/>
    <mergeCell ref="Q124:AC124"/>
    <mergeCell ref="C138:M138"/>
    <mergeCell ref="C134:M134"/>
    <mergeCell ref="C132:M132"/>
    <mergeCell ref="C120:M120"/>
    <mergeCell ref="C124:M124"/>
    <mergeCell ref="Q108:AC108"/>
    <mergeCell ref="C116:M116"/>
    <mergeCell ref="Q114:AC114"/>
    <mergeCell ref="C136:M136"/>
    <mergeCell ref="C122:M122"/>
    <mergeCell ref="C130:M130"/>
    <mergeCell ref="Q116:AC116"/>
    <mergeCell ref="C114:M114"/>
    <mergeCell ref="C112:M112"/>
    <mergeCell ref="C160:M160"/>
    <mergeCell ref="C158:M158"/>
    <mergeCell ref="U160:AC160"/>
    <mergeCell ref="U142:AC142"/>
    <mergeCell ref="D144:M144"/>
    <mergeCell ref="U144:AC144"/>
    <mergeCell ref="U148:AC148"/>
    <mergeCell ref="U152:AC152"/>
    <mergeCell ref="U150:AC150"/>
    <mergeCell ref="K2:Q2"/>
    <mergeCell ref="K3:Q3"/>
    <mergeCell ref="K4:Q4"/>
    <mergeCell ref="K5:Q5"/>
    <mergeCell ref="U162:AC162"/>
    <mergeCell ref="U154:AC154"/>
    <mergeCell ref="U158:AC158"/>
    <mergeCell ref="U157:AC157"/>
    <mergeCell ref="U156:AC156"/>
    <mergeCell ref="C118:M118"/>
    <mergeCell ref="U128:AC128"/>
    <mergeCell ref="C142:M142"/>
    <mergeCell ref="C140:M140"/>
    <mergeCell ref="U130:AC130"/>
    <mergeCell ref="U132:AC132"/>
    <mergeCell ref="U134:AC134"/>
    <mergeCell ref="U136:AC136"/>
    <mergeCell ref="U140:AC140"/>
    <mergeCell ref="Q120:AC120"/>
    <mergeCell ref="D162:M162"/>
    <mergeCell ref="C150:M150"/>
    <mergeCell ref="C152:M152"/>
    <mergeCell ref="C154:M154"/>
    <mergeCell ref="C156:M156"/>
  </mergeCells>
  <phoneticPr fontId="40" type="noConversion"/>
  <printOptions horizontalCentered="1" headings="1"/>
  <pageMargins left="0" right="0" top="0.25" bottom="0.25" header="0" footer="0"/>
  <pageSetup scale="70" fitToHeight="0" orientation="landscape" r:id="rId3"/>
  <headerFooter alignWithMargins="0">
    <oddFooter>&amp;L
&amp;CPage &amp;P of &amp;N&amp;R&amp;A
&amp;F</oddFooter>
  </headerFooter>
  <rowBreaks count="2" manualBreakCount="2">
    <brk id="69" min="1" max="29" man="1"/>
    <brk id="125" min="1" max="2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70"/>
  <sheetViews>
    <sheetView zoomScale="80" zoomScaleNormal="80" workbookViewId="0">
      <selection activeCell="A12" sqref="A12"/>
    </sheetView>
  </sheetViews>
  <sheetFormatPr defaultColWidth="9.140625" defaultRowHeight="12.75" x14ac:dyDescent="0.2"/>
  <cols>
    <col min="1" max="1" width="5.7109375" style="475" customWidth="1"/>
    <col min="2" max="2" width="32.85546875" style="475" customWidth="1"/>
    <col min="3" max="3" width="25.28515625" style="475" customWidth="1"/>
    <col min="4" max="4" width="24.7109375" style="475" customWidth="1"/>
    <col min="5" max="5" width="25.7109375" style="475" customWidth="1"/>
    <col min="6" max="6" width="18" style="475" customWidth="1"/>
    <col min="7" max="7" width="15.28515625" style="475" customWidth="1"/>
    <col min="8" max="8" width="4.7109375" style="475" customWidth="1"/>
    <col min="9" max="221" width="9.140625" style="475"/>
    <col min="222" max="222" width="5.7109375" style="475" customWidth="1"/>
    <col min="223" max="223" width="39.28515625" style="475" customWidth="1"/>
    <col min="224" max="224" width="20.28515625" style="475" customWidth="1"/>
    <col min="225" max="225" width="24.7109375" style="475" customWidth="1"/>
    <col min="226" max="226" width="21.42578125" style="475" customWidth="1"/>
    <col min="227" max="227" width="15.28515625" style="475" customWidth="1"/>
    <col min="228" max="228" width="17" style="475" customWidth="1"/>
    <col min="229" max="229" width="21.28515625" style="475" customWidth="1"/>
    <col min="230" max="16384" width="9.140625" style="475"/>
  </cols>
  <sheetData>
    <row r="1" spans="1:8" ht="15.75" x14ac:dyDescent="0.25">
      <c r="A1" s="477" t="s">
        <v>601</v>
      </c>
      <c r="B1" s="474"/>
      <c r="C1" s="474"/>
      <c r="D1" s="672"/>
      <c r="E1" s="474"/>
      <c r="F1" s="474"/>
      <c r="G1" s="474"/>
      <c r="H1" s="524"/>
    </row>
    <row r="2" spans="1:8" ht="15.75" x14ac:dyDescent="0.25">
      <c r="A2" s="476" t="s">
        <v>214</v>
      </c>
      <c r="B2" s="474"/>
      <c r="C2" s="474"/>
      <c r="D2" s="672"/>
      <c r="E2" s="474"/>
      <c r="F2" s="474"/>
      <c r="G2" s="474"/>
      <c r="H2" s="524"/>
    </row>
    <row r="3" spans="1:8" ht="15.75" x14ac:dyDescent="0.25">
      <c r="A3" s="477" t="s">
        <v>282</v>
      </c>
      <c r="B3" s="474"/>
      <c r="C3" s="474"/>
      <c r="D3" s="672"/>
      <c r="E3" s="1442"/>
      <c r="F3" s="1442"/>
      <c r="G3" s="1442"/>
      <c r="H3" s="524"/>
    </row>
    <row r="4" spans="1:8" ht="15.75" x14ac:dyDescent="0.25">
      <c r="A4" s="1055">
        <f>'Exhibit 1a - CPE'!$D$11</f>
        <v>0</v>
      </c>
      <c r="B4" s="474"/>
      <c r="C4" s="474"/>
      <c r="D4" s="672"/>
      <c r="E4" s="473"/>
      <c r="F4" s="473"/>
      <c r="G4" s="473"/>
      <c r="H4" s="524"/>
    </row>
    <row r="5" spans="1:8" ht="15.75" x14ac:dyDescent="0.25">
      <c r="A5" s="673" t="s">
        <v>289</v>
      </c>
      <c r="B5" s="521"/>
      <c r="C5" s="674"/>
      <c r="D5" s="672"/>
      <c r="E5" s="473"/>
      <c r="F5" s="473"/>
      <c r="G5" s="473"/>
      <c r="H5" s="524"/>
    </row>
    <row r="6" spans="1:8" ht="15.75" x14ac:dyDescent="0.25">
      <c r="A6" s="675"/>
      <c r="B6" s="676"/>
      <c r="C6" s="676"/>
      <c r="D6" s="677"/>
      <c r="E6" s="678"/>
      <c r="F6" s="678"/>
      <c r="G6" s="678"/>
      <c r="H6" s="679"/>
    </row>
    <row r="7" spans="1:8" ht="15.75" x14ac:dyDescent="0.25">
      <c r="A7" s="477"/>
      <c r="B7" s="474"/>
      <c r="C7" s="474"/>
      <c r="D7" s="672"/>
      <c r="E7" s="473"/>
      <c r="F7" s="473"/>
      <c r="G7" s="473"/>
      <c r="H7" s="524"/>
    </row>
    <row r="8" spans="1:8" ht="15.75" x14ac:dyDescent="0.25">
      <c r="A8" s="477" t="s">
        <v>281</v>
      </c>
      <c r="B8" s="680"/>
      <c r="C8" s="474"/>
      <c r="D8" s="672"/>
      <c r="E8" s="473"/>
      <c r="F8" s="473"/>
      <c r="G8" s="473"/>
      <c r="H8" s="524"/>
    </row>
    <row r="9" spans="1:8" ht="15.75" x14ac:dyDescent="0.25">
      <c r="A9" s="477"/>
      <c r="B9" s="681" t="s">
        <v>283</v>
      </c>
      <c r="C9" s="682">
        <f>'Exhibit 1a - CPE'!$F$27</f>
        <v>42917</v>
      </c>
      <c r="D9" s="485" t="s">
        <v>568</v>
      </c>
      <c r="E9" s="1052">
        <f>'Exhibit 1a - CPE'!$I$15</f>
        <v>0</v>
      </c>
      <c r="G9" s="473"/>
      <c r="H9" s="524"/>
    </row>
    <row r="10" spans="1:8" ht="15.75" x14ac:dyDescent="0.25">
      <c r="A10" s="477"/>
      <c r="B10" s="681" t="s">
        <v>284</v>
      </c>
      <c r="C10" s="682">
        <f>'Exhibit 1a - CPE'!$F$29</f>
        <v>43281</v>
      </c>
      <c r="D10" s="485" t="s">
        <v>352</v>
      </c>
      <c r="E10" s="1052">
        <f>'Exhibit 1a - CPE'!$L$15</f>
        <v>0</v>
      </c>
      <c r="G10" s="473"/>
      <c r="H10" s="524"/>
    </row>
    <row r="11" spans="1:8" ht="15.75" x14ac:dyDescent="0.25">
      <c r="A11" s="675"/>
      <c r="B11" s="676"/>
      <c r="C11" s="676"/>
      <c r="D11" s="677"/>
      <c r="E11" s="678"/>
      <c r="F11" s="678"/>
      <c r="G11" s="678"/>
      <c r="H11" s="679"/>
    </row>
    <row r="12" spans="1:8" ht="15.75" x14ac:dyDescent="0.25">
      <c r="A12" s="477"/>
      <c r="B12" s="474"/>
      <c r="C12" s="474"/>
      <c r="D12" s="672"/>
      <c r="E12" s="473"/>
      <c r="F12" s="473"/>
      <c r="G12" s="473"/>
      <c r="H12" s="524"/>
    </row>
    <row r="13" spans="1:8" x14ac:dyDescent="0.2">
      <c r="A13" s="483"/>
      <c r="B13" s="474"/>
      <c r="C13" s="474"/>
      <c r="D13" s="672"/>
      <c r="E13" s="474"/>
      <c r="F13" s="474"/>
      <c r="G13" s="474"/>
      <c r="H13" s="524"/>
    </row>
    <row r="14" spans="1:8" ht="15.75" x14ac:dyDescent="0.25">
      <c r="A14" s="1444" t="s">
        <v>72</v>
      </c>
      <c r="B14" s="1445"/>
      <c r="C14" s="1446"/>
      <c r="D14" s="672"/>
      <c r="E14" s="474"/>
      <c r="F14" s="474"/>
      <c r="G14" s="474"/>
      <c r="H14" s="524"/>
    </row>
    <row r="15" spans="1:8" x14ac:dyDescent="0.2">
      <c r="A15" s="483"/>
      <c r="B15" s="474"/>
      <c r="C15" s="474"/>
      <c r="D15" s="672"/>
      <c r="E15" s="474"/>
      <c r="F15" s="474"/>
      <c r="G15" s="474"/>
      <c r="H15" s="524"/>
    </row>
    <row r="16" spans="1:8" x14ac:dyDescent="0.2">
      <c r="A16" s="481"/>
      <c r="B16" s="683"/>
      <c r="C16" s="684" t="s">
        <v>290</v>
      </c>
      <c r="D16" s="684" t="s">
        <v>211</v>
      </c>
      <c r="E16" s="684" t="s">
        <v>332</v>
      </c>
      <c r="F16" s="684" t="s">
        <v>331</v>
      </c>
      <c r="G16" s="684" t="s">
        <v>333</v>
      </c>
      <c r="H16" s="524"/>
    </row>
    <row r="17" spans="1:8" x14ac:dyDescent="0.2">
      <c r="A17" s="481"/>
      <c r="B17" s="676"/>
      <c r="C17" s="474"/>
      <c r="D17" s="685"/>
      <c r="E17" s="474"/>
      <c r="F17" s="474"/>
      <c r="G17" s="474"/>
      <c r="H17" s="524"/>
    </row>
    <row r="18" spans="1:8" ht="12.75" customHeight="1" x14ac:dyDescent="0.2">
      <c r="A18" s="481"/>
      <c r="B18" s="686"/>
      <c r="C18" s="687"/>
      <c r="D18" s="1440" t="s">
        <v>356</v>
      </c>
      <c r="E18" s="1440" t="s">
        <v>357</v>
      </c>
      <c r="F18" s="1440" t="s">
        <v>244</v>
      </c>
      <c r="G18" s="687"/>
      <c r="H18" s="524"/>
    </row>
    <row r="19" spans="1:8" ht="81.75" customHeight="1" x14ac:dyDescent="0.2">
      <c r="A19" s="481"/>
      <c r="B19" s="688" t="s">
        <v>73</v>
      </c>
      <c r="C19" s="689" t="s">
        <v>74</v>
      </c>
      <c r="D19" s="1441"/>
      <c r="E19" s="1441"/>
      <c r="F19" s="1441"/>
      <c r="G19" s="689" t="s">
        <v>196</v>
      </c>
      <c r="H19" s="524"/>
    </row>
    <row r="20" spans="1:8" ht="15.75" x14ac:dyDescent="0.25">
      <c r="A20" s="481"/>
      <c r="B20" s="690"/>
      <c r="C20" s="474"/>
      <c r="D20" s="691">
        <f>'Exhibit 3 - Actual Time Results'!F25</f>
        <v>0</v>
      </c>
      <c r="E20" s="692">
        <f>'Exhibit 3 - Actual Time Results'!I25</f>
        <v>0</v>
      </c>
      <c r="F20" s="692">
        <f>1-D20-E20</f>
        <v>1</v>
      </c>
      <c r="G20" s="693"/>
      <c r="H20" s="524"/>
    </row>
    <row r="21" spans="1:8" x14ac:dyDescent="0.2">
      <c r="A21" s="536"/>
      <c r="B21" s="690"/>
      <c r="C21" s="474"/>
      <c r="D21" s="694"/>
      <c r="E21" s="474"/>
      <c r="F21" s="474"/>
      <c r="G21" s="693"/>
      <c r="H21" s="524"/>
    </row>
    <row r="22" spans="1:8" ht="15" x14ac:dyDescent="0.2">
      <c r="A22" s="536"/>
      <c r="B22" s="695" t="s">
        <v>226</v>
      </c>
      <c r="C22" s="1131" t="e">
        <f>'Exhibit 6 - Allocations'!S150</f>
        <v>#DIV/0!</v>
      </c>
      <c r="D22" s="1132" t="e">
        <f>$D$20*C22</f>
        <v>#DIV/0!</v>
      </c>
      <c r="E22" s="1133" t="e">
        <f>C22*E20</f>
        <v>#DIV/0!</v>
      </c>
      <c r="F22" s="1134" t="e">
        <f>C22-D22-E22</f>
        <v>#DIV/0!</v>
      </c>
      <c r="G22" s="1133" t="e">
        <f>SUM(D22:F22)</f>
        <v>#DIV/0!</v>
      </c>
      <c r="H22" s="524"/>
    </row>
    <row r="23" spans="1:8" ht="15" x14ac:dyDescent="0.2">
      <c r="A23" s="536"/>
      <c r="B23" s="555"/>
      <c r="C23" s="1132"/>
      <c r="D23" s="1132"/>
      <c r="E23" s="1133"/>
      <c r="F23" s="1134"/>
      <c r="G23" s="1133"/>
      <c r="H23" s="524"/>
    </row>
    <row r="24" spans="1:8" ht="15" x14ac:dyDescent="0.2">
      <c r="A24" s="536"/>
      <c r="B24" s="697"/>
      <c r="C24" s="1132"/>
      <c r="D24" s="1132"/>
      <c r="E24" s="1133"/>
      <c r="F24" s="1134"/>
      <c r="G24" s="1133"/>
      <c r="H24" s="524"/>
    </row>
    <row r="25" spans="1:8" ht="15.75" x14ac:dyDescent="0.25">
      <c r="A25" s="536"/>
      <c r="B25" s="698" t="s">
        <v>210</v>
      </c>
      <c r="C25" s="1135" t="e">
        <f>SUM(C22:C24)</f>
        <v>#DIV/0!</v>
      </c>
      <c r="D25" s="1135" t="e">
        <f>SUM(D22:D24)</f>
        <v>#DIV/0!</v>
      </c>
      <c r="E25" s="1135" t="e">
        <f>SUM(E22:E24)</f>
        <v>#DIV/0!</v>
      </c>
      <c r="F25" s="1135" t="e">
        <f>SUM(F22:F24)</f>
        <v>#DIV/0!</v>
      </c>
      <c r="G25" s="1135" t="e">
        <f>SUM(G22:G24)</f>
        <v>#DIV/0!</v>
      </c>
      <c r="H25" s="524"/>
    </row>
    <row r="26" spans="1:8" x14ac:dyDescent="0.2">
      <c r="A26" s="536"/>
      <c r="B26" s="700"/>
      <c r="C26" s="474"/>
      <c r="D26" s="701"/>
      <c r="E26" s="701"/>
      <c r="F26" s="474"/>
      <c r="G26" s="474"/>
      <c r="H26" s="524"/>
    </row>
    <row r="27" spans="1:8" x14ac:dyDescent="0.2">
      <c r="A27" s="536"/>
      <c r="B27" s="700"/>
      <c r="C27" s="474"/>
      <c r="D27" s="474"/>
      <c r="E27" s="474"/>
      <c r="F27" s="474"/>
      <c r="G27" s="474"/>
      <c r="H27" s="524"/>
    </row>
    <row r="28" spans="1:8" x14ac:dyDescent="0.2">
      <c r="A28" s="536"/>
      <c r="B28" s="700"/>
      <c r="C28" s="474"/>
      <c r="D28" s="474"/>
      <c r="E28" s="474"/>
      <c r="F28" s="474"/>
      <c r="G28" s="474"/>
      <c r="H28" s="524"/>
    </row>
    <row r="29" spans="1:8" ht="15.75" x14ac:dyDescent="0.25">
      <c r="A29" s="1444" t="s">
        <v>245</v>
      </c>
      <c r="B29" s="1445"/>
      <c r="C29" s="1446"/>
      <c r="D29" s="672"/>
      <c r="E29" s="474"/>
      <c r="F29" s="474"/>
      <c r="G29" s="474"/>
      <c r="H29" s="524"/>
    </row>
    <row r="30" spans="1:8" x14ac:dyDescent="0.2">
      <c r="A30" s="483"/>
      <c r="B30" s="474"/>
      <c r="C30" s="474"/>
      <c r="D30" s="672"/>
      <c r="E30" s="474"/>
      <c r="F30" s="474"/>
      <c r="G30" s="474"/>
      <c r="H30" s="524"/>
    </row>
    <row r="31" spans="1:8" x14ac:dyDescent="0.2">
      <c r="A31" s="481"/>
      <c r="B31" s="683"/>
      <c r="C31" s="684" t="s">
        <v>290</v>
      </c>
      <c r="D31" s="684" t="s">
        <v>211</v>
      </c>
      <c r="E31" s="684" t="s">
        <v>332</v>
      </c>
      <c r="F31" s="684" t="s">
        <v>331</v>
      </c>
      <c r="G31" s="684" t="s">
        <v>333</v>
      </c>
      <c r="H31" s="524"/>
    </row>
    <row r="32" spans="1:8" x14ac:dyDescent="0.2">
      <c r="A32" s="481"/>
      <c r="B32" s="676"/>
      <c r="C32" s="474"/>
      <c r="D32" s="685"/>
      <c r="E32" s="474"/>
      <c r="F32" s="474"/>
      <c r="G32" s="474"/>
      <c r="H32" s="524"/>
    </row>
    <row r="33" spans="1:8" ht="12.75" customHeight="1" x14ac:dyDescent="0.2">
      <c r="A33" s="481"/>
      <c r="B33" s="686"/>
      <c r="C33" s="687"/>
      <c r="D33" s="1440" t="s">
        <v>356</v>
      </c>
      <c r="E33" s="1440" t="s">
        <v>357</v>
      </c>
      <c r="F33" s="1440" t="s">
        <v>244</v>
      </c>
      <c r="G33" s="687"/>
      <c r="H33" s="524"/>
    </row>
    <row r="34" spans="1:8" ht="82.5" customHeight="1" x14ac:dyDescent="0.2">
      <c r="A34" s="481"/>
      <c r="B34" s="688" t="s">
        <v>73</v>
      </c>
      <c r="C34" s="689" t="s">
        <v>74</v>
      </c>
      <c r="D34" s="1441"/>
      <c r="E34" s="1441"/>
      <c r="F34" s="1441"/>
      <c r="G34" s="689" t="s">
        <v>196</v>
      </c>
      <c r="H34" s="524"/>
    </row>
    <row r="35" spans="1:8" ht="15.75" x14ac:dyDescent="0.25">
      <c r="A35" s="481"/>
      <c r="B35" s="690"/>
      <c r="C35" s="702"/>
      <c r="D35" s="703">
        <f>'Exhibit 3 - Actual Time Results'!F49</f>
        <v>0</v>
      </c>
      <c r="E35" s="704">
        <f>'Exhibit 3 - Actual Time Results'!I49</f>
        <v>0</v>
      </c>
      <c r="F35" s="704">
        <f>1-D35-E35</f>
        <v>1</v>
      </c>
      <c r="G35" s="705"/>
      <c r="H35" s="524"/>
    </row>
    <row r="36" spans="1:8" ht="15.75" x14ac:dyDescent="0.25">
      <c r="A36" s="536"/>
      <c r="B36" s="690"/>
      <c r="C36" s="702"/>
      <c r="D36" s="706"/>
      <c r="E36" s="702"/>
      <c r="F36" s="702"/>
      <c r="G36" s="705"/>
      <c r="H36" s="524"/>
    </row>
    <row r="37" spans="1:8" ht="15" x14ac:dyDescent="0.2">
      <c r="A37" s="536"/>
      <c r="B37" s="695" t="s">
        <v>227</v>
      </c>
      <c r="C37" s="1131" t="e">
        <f>'Exhibit 6 - Allocations'!S152</f>
        <v>#DIV/0!</v>
      </c>
      <c r="D37" s="1132" t="e">
        <f>C37*D35</f>
        <v>#DIV/0!</v>
      </c>
      <c r="E37" s="1133" t="e">
        <f>C37*E35</f>
        <v>#DIV/0!</v>
      </c>
      <c r="F37" s="1134" t="e">
        <f>C37-D37-E37</f>
        <v>#DIV/0!</v>
      </c>
      <c r="G37" s="1133" t="e">
        <f>SUM(D37:F37)</f>
        <v>#DIV/0!</v>
      </c>
      <c r="H37" s="524"/>
    </row>
    <row r="38" spans="1:8" ht="15" x14ac:dyDescent="0.2">
      <c r="A38" s="536"/>
      <c r="B38" s="555"/>
      <c r="C38" s="1132"/>
      <c r="D38" s="1132"/>
      <c r="E38" s="1133"/>
      <c r="F38" s="1134"/>
      <c r="G38" s="1133"/>
      <c r="H38" s="524"/>
    </row>
    <row r="39" spans="1:8" ht="15" x14ac:dyDescent="0.2">
      <c r="A39" s="536"/>
      <c r="B39" s="697"/>
      <c r="C39" s="1132"/>
      <c r="D39" s="1132"/>
      <c r="E39" s="1133"/>
      <c r="F39" s="1134"/>
      <c r="G39" s="1133"/>
      <c r="H39" s="524"/>
    </row>
    <row r="40" spans="1:8" ht="15.75" x14ac:dyDescent="0.25">
      <c r="A40" s="536"/>
      <c r="B40" s="698" t="s">
        <v>210</v>
      </c>
      <c r="C40" s="1135" t="e">
        <f>SUM(C37:C39)</f>
        <v>#DIV/0!</v>
      </c>
      <c r="D40" s="1135" t="e">
        <f>SUM(D37:D39)</f>
        <v>#DIV/0!</v>
      </c>
      <c r="E40" s="1135" t="e">
        <f>SUM(E37:E39)</f>
        <v>#DIV/0!</v>
      </c>
      <c r="F40" s="1135" t="e">
        <f>SUM(F37:F39)</f>
        <v>#DIV/0!</v>
      </c>
      <c r="G40" s="1135" t="e">
        <f>SUM(G37:G39)</f>
        <v>#DIV/0!</v>
      </c>
      <c r="H40" s="524"/>
    </row>
    <row r="41" spans="1:8" x14ac:dyDescent="0.2">
      <c r="A41" s="536"/>
      <c r="B41" s="700"/>
      <c r="C41" s="474"/>
      <c r="D41" s="701"/>
      <c r="E41" s="701"/>
      <c r="F41" s="474"/>
      <c r="G41" s="474"/>
      <c r="H41" s="524"/>
    </row>
    <row r="42" spans="1:8" x14ac:dyDescent="0.2">
      <c r="A42" s="536"/>
      <c r="B42" s="474"/>
      <c r="C42" s="707"/>
      <c r="D42" s="707"/>
      <c r="E42" s="707"/>
      <c r="F42" s="707"/>
      <c r="G42" s="707"/>
      <c r="H42" s="524"/>
    </row>
    <row r="43" spans="1:8" ht="15.75" x14ac:dyDescent="0.25">
      <c r="A43" s="1444" t="s">
        <v>484</v>
      </c>
      <c r="B43" s="1445"/>
      <c r="C43" s="1446"/>
      <c r="D43" s="672"/>
      <c r="E43" s="474"/>
      <c r="F43" s="474"/>
      <c r="G43" s="474"/>
      <c r="H43" s="524"/>
    </row>
    <row r="44" spans="1:8" x14ac:dyDescent="0.2">
      <c r="A44" s="483"/>
      <c r="B44" s="474"/>
      <c r="C44" s="474"/>
      <c r="D44" s="672"/>
      <c r="E44" s="474"/>
      <c r="F44" s="474"/>
      <c r="G44" s="474"/>
      <c r="H44" s="524"/>
    </row>
    <row r="45" spans="1:8" x14ac:dyDescent="0.2">
      <c r="A45" s="481"/>
      <c r="B45" s="683"/>
      <c r="C45" s="684" t="s">
        <v>290</v>
      </c>
      <c r="D45" s="684" t="s">
        <v>211</v>
      </c>
      <c r="E45" s="684" t="s">
        <v>332</v>
      </c>
      <c r="F45" s="684" t="s">
        <v>331</v>
      </c>
      <c r="G45" s="684" t="s">
        <v>333</v>
      </c>
      <c r="H45" s="524"/>
    </row>
    <row r="46" spans="1:8" x14ac:dyDescent="0.2">
      <c r="A46" s="481"/>
      <c r="B46" s="676"/>
      <c r="C46" s="474"/>
      <c r="D46" s="685"/>
      <c r="E46" s="474"/>
      <c r="F46" s="474"/>
      <c r="G46" s="474"/>
      <c r="H46" s="524"/>
    </row>
    <row r="47" spans="1:8" ht="12.75" customHeight="1" x14ac:dyDescent="0.2">
      <c r="A47" s="481"/>
      <c r="B47" s="686"/>
      <c r="C47" s="687"/>
      <c r="D47" s="1440" t="s">
        <v>356</v>
      </c>
      <c r="E47" s="1440" t="s">
        <v>357</v>
      </c>
      <c r="F47" s="1440" t="s">
        <v>244</v>
      </c>
      <c r="G47" s="687"/>
      <c r="H47" s="524"/>
    </row>
    <row r="48" spans="1:8" ht="84" customHeight="1" x14ac:dyDescent="0.2">
      <c r="A48" s="481"/>
      <c r="B48" s="688" t="s">
        <v>73</v>
      </c>
      <c r="C48" s="689" t="s">
        <v>74</v>
      </c>
      <c r="D48" s="1441"/>
      <c r="E48" s="1441"/>
      <c r="F48" s="1441"/>
      <c r="G48" s="689" t="s">
        <v>196</v>
      </c>
      <c r="H48" s="524"/>
    </row>
    <row r="49" spans="1:8" ht="15.75" x14ac:dyDescent="0.25">
      <c r="A49" s="481"/>
      <c r="B49" s="690"/>
      <c r="C49" s="702"/>
      <c r="D49" s="703">
        <f>'Exhibit 3 - Actual Time Results'!F73</f>
        <v>0</v>
      </c>
      <c r="E49" s="704">
        <f>'Exhibit 3 - Actual Time Results'!I73</f>
        <v>0</v>
      </c>
      <c r="F49" s="704">
        <f>1-D49-E49</f>
        <v>1</v>
      </c>
      <c r="G49" s="705"/>
      <c r="H49" s="524"/>
    </row>
    <row r="50" spans="1:8" ht="15.75" x14ac:dyDescent="0.25">
      <c r="A50" s="536"/>
      <c r="B50" s="690"/>
      <c r="C50" s="702"/>
      <c r="D50" s="706"/>
      <c r="E50" s="702"/>
      <c r="F50" s="702"/>
      <c r="G50" s="705"/>
      <c r="H50" s="524"/>
    </row>
    <row r="51" spans="1:8" ht="15" x14ac:dyDescent="0.2">
      <c r="A51" s="536"/>
      <c r="B51" s="695" t="s">
        <v>491</v>
      </c>
      <c r="C51" s="1131" t="e">
        <f>'Exhibit 6 - Allocations'!S154</f>
        <v>#DIV/0!</v>
      </c>
      <c r="D51" s="1132" t="e">
        <f>C51*D49</f>
        <v>#DIV/0!</v>
      </c>
      <c r="E51" s="1133" t="e">
        <f>C51*E49</f>
        <v>#DIV/0!</v>
      </c>
      <c r="F51" s="1134" t="e">
        <f>C51-D51-E51</f>
        <v>#DIV/0!</v>
      </c>
      <c r="G51" s="1133" t="e">
        <f>SUM(D51:F51)</f>
        <v>#DIV/0!</v>
      </c>
      <c r="H51" s="524"/>
    </row>
    <row r="52" spans="1:8" ht="15" x14ac:dyDescent="0.2">
      <c r="A52" s="536"/>
      <c r="B52" s="555"/>
      <c r="C52" s="1132"/>
      <c r="D52" s="1132"/>
      <c r="E52" s="1133"/>
      <c r="F52" s="1134"/>
      <c r="G52" s="1133"/>
      <c r="H52" s="524"/>
    </row>
    <row r="53" spans="1:8" ht="15" x14ac:dyDescent="0.2">
      <c r="A53" s="536"/>
      <c r="B53" s="697"/>
      <c r="C53" s="1132"/>
      <c r="D53" s="1132"/>
      <c r="E53" s="1133"/>
      <c r="F53" s="1134"/>
      <c r="G53" s="1133"/>
      <c r="H53" s="524"/>
    </row>
    <row r="54" spans="1:8" ht="15.75" x14ac:dyDescent="0.25">
      <c r="A54" s="536"/>
      <c r="B54" s="698" t="s">
        <v>210</v>
      </c>
      <c r="C54" s="1135" t="e">
        <f>SUM(C51:C53)</f>
        <v>#DIV/0!</v>
      </c>
      <c r="D54" s="1135" t="e">
        <f>SUM(D51:D53)</f>
        <v>#DIV/0!</v>
      </c>
      <c r="E54" s="1135" t="e">
        <f>SUM(E51:E53)</f>
        <v>#DIV/0!</v>
      </c>
      <c r="F54" s="1135" t="e">
        <f>SUM(F51:F53)</f>
        <v>#DIV/0!</v>
      </c>
      <c r="G54" s="1135" t="e">
        <f>SUM(G51:G53)</f>
        <v>#DIV/0!</v>
      </c>
      <c r="H54" s="524"/>
    </row>
    <row r="55" spans="1:8" x14ac:dyDescent="0.2">
      <c r="A55" s="536"/>
      <c r="B55" s="474"/>
      <c r="C55" s="707"/>
      <c r="D55" s="701"/>
      <c r="E55" s="701"/>
      <c r="F55" s="707"/>
      <c r="G55" s="707"/>
      <c r="H55" s="524"/>
    </row>
    <row r="56" spans="1:8" x14ac:dyDescent="0.2">
      <c r="A56" s="536"/>
      <c r="B56" s="474"/>
      <c r="C56" s="707"/>
      <c r="D56" s="701"/>
      <c r="E56" s="701"/>
      <c r="F56" s="707"/>
      <c r="G56" s="707"/>
      <c r="H56" s="524"/>
    </row>
    <row r="57" spans="1:8" ht="15.75" x14ac:dyDescent="0.25">
      <c r="A57" s="1443" t="s">
        <v>365</v>
      </c>
      <c r="B57" s="1443"/>
      <c r="C57" s="1443"/>
      <c r="D57" s="1443"/>
      <c r="E57" s="1443"/>
      <c r="F57" s="1443"/>
      <c r="G57" s="474"/>
      <c r="H57" s="524"/>
    </row>
    <row r="58" spans="1:8" x14ac:dyDescent="0.2">
      <c r="A58" s="483"/>
      <c r="B58" s="474"/>
      <c r="C58" s="474"/>
      <c r="D58" s="672"/>
      <c r="E58" s="474"/>
      <c r="F58" s="474"/>
      <c r="G58" s="474"/>
      <c r="H58" s="524"/>
    </row>
    <row r="59" spans="1:8" x14ac:dyDescent="0.2">
      <c r="A59" s="481"/>
      <c r="B59" s="683"/>
      <c r="C59" s="684" t="s">
        <v>290</v>
      </c>
      <c r="D59" s="684" t="s">
        <v>211</v>
      </c>
      <c r="E59" s="684" t="s">
        <v>332</v>
      </c>
      <c r="F59" s="684" t="s">
        <v>331</v>
      </c>
      <c r="G59" s="684" t="s">
        <v>333</v>
      </c>
      <c r="H59" s="524"/>
    </row>
    <row r="60" spans="1:8" x14ac:dyDescent="0.2">
      <c r="A60" s="481"/>
      <c r="B60" s="676"/>
      <c r="C60" s="474"/>
      <c r="D60" s="685"/>
      <c r="E60" s="474"/>
      <c r="F60" s="474"/>
      <c r="G60" s="474"/>
      <c r="H60" s="524"/>
    </row>
    <row r="61" spans="1:8" ht="12.75" customHeight="1" x14ac:dyDescent="0.2">
      <c r="A61" s="481"/>
      <c r="B61" s="686"/>
      <c r="C61" s="687"/>
      <c r="D61" s="1440" t="s">
        <v>358</v>
      </c>
      <c r="E61" s="1440" t="s">
        <v>359</v>
      </c>
      <c r="F61" s="1440" t="s">
        <v>77</v>
      </c>
      <c r="G61" s="687"/>
      <c r="H61" s="524"/>
    </row>
    <row r="62" spans="1:8" ht="84" customHeight="1" x14ac:dyDescent="0.2">
      <c r="A62" s="481"/>
      <c r="B62" s="688" t="s">
        <v>73</v>
      </c>
      <c r="C62" s="689" t="s">
        <v>74</v>
      </c>
      <c r="D62" s="1441"/>
      <c r="E62" s="1441"/>
      <c r="F62" s="1441"/>
      <c r="G62" s="689" t="s">
        <v>196</v>
      </c>
      <c r="H62" s="524"/>
    </row>
    <row r="63" spans="1:8" ht="15.75" x14ac:dyDescent="0.25">
      <c r="A63" s="481"/>
      <c r="B63" s="690"/>
      <c r="C63" s="702"/>
      <c r="D63" s="703">
        <v>1</v>
      </c>
      <c r="E63" s="704">
        <v>0</v>
      </c>
      <c r="F63" s="704">
        <v>0</v>
      </c>
      <c r="G63" s="705"/>
      <c r="H63" s="524"/>
    </row>
    <row r="64" spans="1:8" ht="15.75" x14ac:dyDescent="0.25">
      <c r="A64" s="536"/>
      <c r="B64" s="690"/>
      <c r="C64" s="702"/>
      <c r="D64" s="706"/>
      <c r="E64" s="702"/>
      <c r="F64" s="702"/>
      <c r="G64" s="705"/>
      <c r="H64" s="524"/>
    </row>
    <row r="65" spans="1:8" ht="15" x14ac:dyDescent="0.2">
      <c r="A65" s="536"/>
      <c r="B65" s="695" t="s">
        <v>291</v>
      </c>
      <c r="C65" s="1131" t="e">
        <f>'Exhibit 6 - Allocations'!S156</f>
        <v>#DIV/0!</v>
      </c>
      <c r="D65" s="1132" t="e">
        <f>C65</f>
        <v>#DIV/0!</v>
      </c>
      <c r="E65" s="1133" t="e">
        <f>E63*C65</f>
        <v>#DIV/0!</v>
      </c>
      <c r="F65" s="1134" t="e">
        <f>F63*C65</f>
        <v>#DIV/0!</v>
      </c>
      <c r="G65" s="1133" t="e">
        <f>SUM(D65:F65)</f>
        <v>#DIV/0!</v>
      </c>
      <c r="H65" s="524"/>
    </row>
    <row r="66" spans="1:8" ht="15" x14ac:dyDescent="0.2">
      <c r="A66" s="536"/>
      <c r="B66" s="555"/>
      <c r="C66" s="1132"/>
      <c r="D66" s="1132"/>
      <c r="E66" s="1133"/>
      <c r="F66" s="1134"/>
      <c r="G66" s="1133"/>
      <c r="H66" s="524"/>
    </row>
    <row r="67" spans="1:8" ht="15" x14ac:dyDescent="0.2">
      <c r="A67" s="536"/>
      <c r="B67" s="697"/>
      <c r="C67" s="1132"/>
      <c r="D67" s="1132"/>
      <c r="E67" s="1133"/>
      <c r="F67" s="1134"/>
      <c r="G67" s="1133"/>
      <c r="H67" s="524"/>
    </row>
    <row r="68" spans="1:8" ht="15.75" x14ac:dyDescent="0.25">
      <c r="A68" s="536"/>
      <c r="B68" s="698" t="s">
        <v>210</v>
      </c>
      <c r="C68" s="1135" t="e">
        <f>SUM(C65:C67)</f>
        <v>#DIV/0!</v>
      </c>
      <c r="D68" s="1135" t="e">
        <f>SUM(D65:D67)</f>
        <v>#DIV/0!</v>
      </c>
      <c r="E68" s="1135" t="e">
        <f>SUM(E65:E67)</f>
        <v>#DIV/0!</v>
      </c>
      <c r="F68" s="1135" t="e">
        <f>SUM(F65:F67)</f>
        <v>#DIV/0!</v>
      </c>
      <c r="G68" s="1135" t="e">
        <f>SUM(G65:G67)</f>
        <v>#DIV/0!</v>
      </c>
      <c r="H68" s="524"/>
    </row>
    <row r="69" spans="1:8" ht="15.75" x14ac:dyDescent="0.25">
      <c r="A69" s="536"/>
      <c r="B69" s="474"/>
      <c r="C69" s="708"/>
      <c r="D69" s="709"/>
      <c r="E69" s="709"/>
      <c r="F69" s="708"/>
      <c r="G69" s="708"/>
      <c r="H69" s="524"/>
    </row>
    <row r="70" spans="1:8" ht="16.5" thickBot="1" x14ac:dyDescent="0.3">
      <c r="A70" s="710"/>
      <c r="B70" s="711"/>
      <c r="C70" s="712"/>
      <c r="D70" s="712"/>
      <c r="E70" s="712"/>
      <c r="F70" s="712"/>
      <c r="G70" s="712"/>
      <c r="H70" s="713"/>
    </row>
  </sheetData>
  <sheetProtection password="D9EB" sheet="1" selectLockedCells="1"/>
  <customSheetViews>
    <customSheetView guid="{4E492CDA-AACF-415B-BC57-0E08E64B13EA}" scale="75" fitToPage="1">
      <pageMargins left="0.45" right="0.45" top="0.25" bottom="0.5" header="0.3" footer="0"/>
      <printOptions horizontalCentered="1" headings="1"/>
      <pageSetup scale="60" orientation="portrait" r:id="rId1"/>
      <headerFooter>
        <oddFooter>&amp;LDraft for Discussion
&amp;D&amp;CPage &amp;P of &amp;N&amp;R&amp;A
&amp;F</oddFooter>
      </headerFooter>
    </customSheetView>
    <customSheetView guid="{82786BC8-10EF-4E67-BCBC-790A5B7D8B1A}" scale="75" fitToPage="1">
      <selection activeCell="D27" sqref="D27"/>
      <pageMargins left="0.45" right="0.45" top="0.25" bottom="0.5" header="0.3" footer="0"/>
      <printOptions horizontalCentered="1" headings="1"/>
      <pageSetup scale="60" orientation="portrait" r:id="rId2"/>
      <headerFooter>
        <oddFooter>&amp;LDraft for Discussion
&amp;D&amp;CPage &amp;P of &amp;N&amp;R&amp;A
&amp;F</oddFooter>
      </headerFooter>
    </customSheetView>
  </customSheetViews>
  <mergeCells count="17">
    <mergeCell ref="E47:E48"/>
    <mergeCell ref="D33:D34"/>
    <mergeCell ref="D61:D62"/>
    <mergeCell ref="E3:G3"/>
    <mergeCell ref="D18:D19"/>
    <mergeCell ref="E18:E19"/>
    <mergeCell ref="F18:F19"/>
    <mergeCell ref="E61:E62"/>
    <mergeCell ref="F61:F62"/>
    <mergeCell ref="A57:F57"/>
    <mergeCell ref="A14:C14"/>
    <mergeCell ref="A29:C29"/>
    <mergeCell ref="A43:C43"/>
    <mergeCell ref="D47:D48"/>
    <mergeCell ref="F33:F34"/>
    <mergeCell ref="E33:E34"/>
    <mergeCell ref="F47:F48"/>
  </mergeCells>
  <phoneticPr fontId="40" type="noConversion"/>
  <printOptions horizontalCentered="1" headings="1"/>
  <pageMargins left="0.45" right="0.45" top="0.25" bottom="0.5" header="0.3" footer="0"/>
  <pageSetup scale="56" orientation="portrait" r:id="rId3"/>
  <headerFooter>
    <oddFooter>&amp;CPage &amp;P of &amp;N&amp;R&amp;A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9"/>
  <sheetViews>
    <sheetView zoomScale="90" zoomScaleNormal="90" workbookViewId="0">
      <selection activeCell="D17" sqref="D17"/>
    </sheetView>
  </sheetViews>
  <sheetFormatPr defaultColWidth="9.140625" defaultRowHeight="12.75" x14ac:dyDescent="0.2"/>
  <cols>
    <col min="1" max="1" width="5.7109375" style="475" customWidth="1"/>
    <col min="2" max="2" width="49.28515625" style="475" customWidth="1"/>
    <col min="3" max="3" width="25.28515625" style="475" customWidth="1"/>
    <col min="4" max="4" width="24.7109375" style="475" customWidth="1"/>
    <col min="5" max="5" width="21.5703125" style="475" customWidth="1"/>
    <col min="6" max="7" width="20" style="475" customWidth="1"/>
    <col min="8" max="8" width="3.28515625" style="475" customWidth="1"/>
    <col min="9" max="221" width="9.140625" style="475"/>
    <col min="222" max="222" width="5.7109375" style="475" customWidth="1"/>
    <col min="223" max="223" width="39.28515625" style="475" customWidth="1"/>
    <col min="224" max="224" width="20.28515625" style="475" customWidth="1"/>
    <col min="225" max="225" width="24.7109375" style="475" customWidth="1"/>
    <col min="226" max="226" width="21.42578125" style="475" customWidth="1"/>
    <col min="227" max="227" width="15.28515625" style="475" customWidth="1"/>
    <col min="228" max="228" width="17" style="475" customWidth="1"/>
    <col min="229" max="229" width="21.28515625" style="475" customWidth="1"/>
    <col min="230" max="16384" width="9.140625" style="475"/>
  </cols>
  <sheetData>
    <row r="1" spans="1:8" ht="15.75" x14ac:dyDescent="0.25">
      <c r="A1" s="669"/>
      <c r="B1" s="471"/>
      <c r="C1" s="471"/>
      <c r="D1" s="670"/>
      <c r="E1" s="471"/>
      <c r="F1" s="471"/>
      <c r="G1" s="471"/>
      <c r="H1" s="671"/>
    </row>
    <row r="2" spans="1:8" ht="15.75" x14ac:dyDescent="0.25">
      <c r="A2" s="477" t="s">
        <v>601</v>
      </c>
      <c r="B2" s="474"/>
      <c r="C2" s="474"/>
      <c r="D2" s="672"/>
      <c r="E2" s="474"/>
      <c r="F2" s="474"/>
      <c r="G2" s="474"/>
      <c r="H2" s="524"/>
    </row>
    <row r="3" spans="1:8" ht="15.75" x14ac:dyDescent="0.25">
      <c r="A3" s="476" t="s">
        <v>214</v>
      </c>
      <c r="B3" s="474"/>
      <c r="C3" s="474"/>
      <c r="D3" s="672"/>
      <c r="E3" s="474"/>
      <c r="F3" s="474"/>
      <c r="G3" s="474"/>
      <c r="H3" s="524"/>
    </row>
    <row r="4" spans="1:8" ht="15.75" x14ac:dyDescent="0.25">
      <c r="A4" s="477" t="s">
        <v>554</v>
      </c>
      <c r="B4" s="474"/>
      <c r="C4" s="474"/>
      <c r="D4" s="672"/>
      <c r="E4" s="1442"/>
      <c r="F4" s="1442"/>
      <c r="G4" s="1027"/>
      <c r="H4" s="524"/>
    </row>
    <row r="5" spans="1:8" ht="15.75" x14ac:dyDescent="0.25">
      <c r="A5" s="1055">
        <f>'Exhibit 1a - CPE'!$D$11</f>
        <v>0</v>
      </c>
      <c r="B5" s="474"/>
      <c r="C5" s="474"/>
      <c r="D5" s="672"/>
      <c r="E5" s="473"/>
      <c r="F5" s="473"/>
      <c r="G5" s="1027"/>
      <c r="H5" s="524"/>
    </row>
    <row r="6" spans="1:8" ht="15.75" x14ac:dyDescent="0.25">
      <c r="A6" s="1447" t="s">
        <v>145</v>
      </c>
      <c r="B6" s="1447"/>
      <c r="C6" s="485" t="s">
        <v>568</v>
      </c>
      <c r="D6" s="1052">
        <f>'Exhibit 1a - CPE'!$I$15</f>
        <v>0</v>
      </c>
      <c r="E6" s="473"/>
      <c r="F6" s="473"/>
      <c r="G6" s="1027"/>
      <c r="H6" s="524"/>
    </row>
    <row r="7" spans="1:8" ht="15.75" x14ac:dyDescent="0.25">
      <c r="A7" s="714"/>
      <c r="B7" s="474"/>
      <c r="C7" s="485" t="s">
        <v>352</v>
      </c>
      <c r="D7" s="1052">
        <f>'Exhibit 1a - CPE'!$L$15</f>
        <v>0</v>
      </c>
      <c r="E7" s="1054"/>
      <c r="F7" s="1030"/>
      <c r="G7" s="1030"/>
      <c r="H7" s="803"/>
    </row>
    <row r="8" spans="1:8" ht="9.75" customHeight="1" x14ac:dyDescent="0.25">
      <c r="A8" s="477"/>
      <c r="B8" s="474"/>
      <c r="C8" s="474"/>
      <c r="D8" s="672"/>
      <c r="E8" s="473"/>
      <c r="F8" s="473"/>
      <c r="G8" s="1027"/>
      <c r="H8" s="524"/>
    </row>
    <row r="9" spans="1:8" ht="15.75" x14ac:dyDescent="0.25">
      <c r="A9" s="716"/>
      <c r="B9" s="717" t="s">
        <v>308</v>
      </c>
      <c r="C9" s="474"/>
      <c r="D9" s="672"/>
      <c r="E9" s="473"/>
      <c r="F9" s="473"/>
      <c r="G9" s="1027"/>
      <c r="H9" s="524"/>
    </row>
    <row r="10" spans="1:8" ht="15.75" x14ac:dyDescent="0.25">
      <c r="A10" s="477"/>
      <c r="B10" s="681" t="s">
        <v>283</v>
      </c>
      <c r="C10" s="682">
        <f>'Exhibit 1a - CPE'!$F$27</f>
        <v>42917</v>
      </c>
      <c r="D10" s="672"/>
      <c r="E10" s="473"/>
      <c r="F10" s="473"/>
      <c r="G10" s="1027"/>
      <c r="H10" s="524"/>
    </row>
    <row r="11" spans="1:8" ht="15.75" x14ac:dyDescent="0.25">
      <c r="A11" s="477"/>
      <c r="B11" s="681" t="s">
        <v>284</v>
      </c>
      <c r="C11" s="682">
        <f>'Exhibit 1a - CPE'!$F$29</f>
        <v>43281</v>
      </c>
      <c r="D11" s="672"/>
      <c r="E11" s="473"/>
      <c r="F11" s="473"/>
      <c r="G11" s="1027"/>
      <c r="H11" s="524"/>
    </row>
    <row r="12" spans="1:8" ht="10.5" customHeight="1" x14ac:dyDescent="0.25">
      <c r="A12" s="675"/>
      <c r="B12" s="676"/>
      <c r="C12" s="676"/>
      <c r="D12" s="677"/>
      <c r="E12" s="678"/>
      <c r="F12" s="678"/>
      <c r="G12" s="678"/>
      <c r="H12" s="679"/>
    </row>
    <row r="13" spans="1:8" x14ac:dyDescent="0.2">
      <c r="A13" s="483"/>
      <c r="B13" s="474"/>
      <c r="C13" s="474"/>
      <c r="D13" s="672"/>
      <c r="E13" s="474"/>
      <c r="F13" s="474"/>
      <c r="G13" s="474"/>
      <c r="H13" s="524"/>
    </row>
    <row r="14" spans="1:8" ht="15.75" x14ac:dyDescent="0.25">
      <c r="A14" s="1444" t="s">
        <v>553</v>
      </c>
      <c r="B14" s="1445"/>
      <c r="C14" s="1445"/>
      <c r="D14" s="1445"/>
      <c r="E14" s="1445"/>
      <c r="F14" s="1445"/>
      <c r="G14" s="1445"/>
      <c r="H14" s="1448"/>
    </row>
    <row r="15" spans="1:8" x14ac:dyDescent="0.2">
      <c r="A15" s="483"/>
      <c r="B15" s="474"/>
      <c r="C15" s="474"/>
      <c r="D15" s="672"/>
      <c r="E15" s="474"/>
      <c r="F15" s="474"/>
      <c r="G15" s="474"/>
      <c r="H15" s="524"/>
    </row>
    <row r="16" spans="1:8" ht="50.25" customHeight="1" x14ac:dyDescent="0.2">
      <c r="A16" s="536"/>
      <c r="B16" s="718" t="s">
        <v>293</v>
      </c>
      <c r="C16" s="719" t="s">
        <v>254</v>
      </c>
      <c r="D16" s="720" t="s">
        <v>296</v>
      </c>
      <c r="E16" s="720" t="s">
        <v>297</v>
      </c>
      <c r="F16" s="720" t="s">
        <v>298</v>
      </c>
      <c r="G16" s="720" t="s">
        <v>555</v>
      </c>
      <c r="H16" s="524"/>
    </row>
    <row r="17" spans="1:8" ht="15" x14ac:dyDescent="0.2">
      <c r="A17" s="536"/>
      <c r="B17" s="555" t="s">
        <v>294</v>
      </c>
      <c r="C17" s="696">
        <f>SUM(D17:G17)</f>
        <v>0</v>
      </c>
      <c r="D17" s="724"/>
      <c r="E17" s="724"/>
      <c r="F17" s="724"/>
      <c r="G17" s="724"/>
      <c r="H17" s="524"/>
    </row>
    <row r="18" spans="1:8" ht="15" x14ac:dyDescent="0.2">
      <c r="A18" s="536"/>
      <c r="B18" s="555" t="s">
        <v>295</v>
      </c>
      <c r="C18" s="696">
        <f t="shared" ref="C18:C23" si="0">SUM(D18:G18)</f>
        <v>0</v>
      </c>
      <c r="D18" s="724"/>
      <c r="E18" s="724"/>
      <c r="F18" s="724"/>
      <c r="G18" s="724"/>
      <c r="H18" s="524"/>
    </row>
    <row r="19" spans="1:8" ht="15" x14ac:dyDescent="0.2">
      <c r="A19" s="536"/>
      <c r="B19" s="555" t="s">
        <v>299</v>
      </c>
      <c r="C19" s="696">
        <f t="shared" si="0"/>
        <v>0</v>
      </c>
      <c r="D19" s="724"/>
      <c r="E19" s="724"/>
      <c r="F19" s="724"/>
      <c r="G19" s="724"/>
      <c r="H19" s="524"/>
    </row>
    <row r="20" spans="1:8" ht="15" x14ac:dyDescent="0.2">
      <c r="A20" s="536"/>
      <c r="B20" s="555" t="s">
        <v>300</v>
      </c>
      <c r="C20" s="696">
        <f t="shared" si="0"/>
        <v>0</v>
      </c>
      <c r="D20" s="724"/>
      <c r="E20" s="724"/>
      <c r="F20" s="724"/>
      <c r="G20" s="724"/>
      <c r="H20" s="524"/>
    </row>
    <row r="21" spans="1:8" ht="15" x14ac:dyDescent="0.2">
      <c r="A21" s="536"/>
      <c r="B21" s="555" t="s">
        <v>301</v>
      </c>
      <c r="C21" s="696">
        <f t="shared" si="0"/>
        <v>0</v>
      </c>
      <c r="D21" s="724"/>
      <c r="E21" s="724"/>
      <c r="F21" s="724"/>
      <c r="G21" s="724"/>
      <c r="H21" s="524"/>
    </row>
    <row r="22" spans="1:8" ht="15" x14ac:dyDescent="0.2">
      <c r="A22" s="536"/>
      <c r="B22" s="555" t="s">
        <v>302</v>
      </c>
      <c r="C22" s="696">
        <f t="shared" si="0"/>
        <v>0</v>
      </c>
      <c r="D22" s="724"/>
      <c r="E22" s="724"/>
      <c r="F22" s="724"/>
      <c r="G22" s="724"/>
      <c r="H22" s="524"/>
    </row>
    <row r="23" spans="1:8" ht="15" x14ac:dyDescent="0.2">
      <c r="A23" s="536"/>
      <c r="B23" s="555" t="s">
        <v>558</v>
      </c>
      <c r="C23" s="696">
        <f t="shared" si="0"/>
        <v>0</v>
      </c>
      <c r="D23" s="724"/>
      <c r="E23" s="724"/>
      <c r="F23" s="724"/>
      <c r="G23" s="724"/>
      <c r="H23" s="524"/>
    </row>
    <row r="24" spans="1:8" ht="15.75" x14ac:dyDescent="0.25">
      <c r="A24" s="536"/>
      <c r="B24" s="698" t="s">
        <v>210</v>
      </c>
      <c r="C24" s="699">
        <f>SUM(C17:C23)</f>
        <v>0</v>
      </c>
      <c r="D24" s="699">
        <f>SUM(D17:D23)</f>
        <v>0</v>
      </c>
      <c r="E24" s="699">
        <f>SUM(E17:E23)</f>
        <v>0</v>
      </c>
      <c r="F24" s="699">
        <f>SUM(F17:F23)</f>
        <v>0</v>
      </c>
      <c r="G24" s="699">
        <f>SUM(G17:G23)</f>
        <v>0</v>
      </c>
      <c r="H24" s="524"/>
    </row>
    <row r="25" spans="1:8" x14ac:dyDescent="0.2">
      <c r="A25" s="536"/>
      <c r="B25" s="700"/>
      <c r="C25" s="474"/>
      <c r="D25" s="701"/>
      <c r="E25" s="701"/>
      <c r="F25" s="474"/>
      <c r="G25" s="474"/>
      <c r="H25" s="524"/>
    </row>
    <row r="26" spans="1:8" ht="13.5" thickBot="1" x14ac:dyDescent="0.25">
      <c r="A26" s="710"/>
      <c r="B26" s="711"/>
      <c r="C26" s="721"/>
      <c r="D26" s="721"/>
      <c r="E26" s="721"/>
      <c r="F26" s="721"/>
      <c r="G26" s="721"/>
      <c r="H26" s="713"/>
    </row>
    <row r="27" spans="1:8" x14ac:dyDescent="0.2">
      <c r="A27" s="722"/>
      <c r="C27" s="707"/>
      <c r="D27" s="707"/>
      <c r="E27" s="707"/>
      <c r="F27" s="707"/>
      <c r="G27" s="707"/>
    </row>
    <row r="28" spans="1:8" x14ac:dyDescent="0.2">
      <c r="A28" s="722"/>
      <c r="C28" s="707"/>
      <c r="D28" s="707"/>
      <c r="E28" s="707"/>
      <c r="F28" s="723"/>
      <c r="G28" s="723"/>
    </row>
    <row r="29" spans="1:8" x14ac:dyDescent="0.2">
      <c r="A29" s="722"/>
      <c r="C29" s="707"/>
      <c r="D29" s="707"/>
      <c r="E29" s="707"/>
      <c r="F29" s="723"/>
      <c r="G29" s="723"/>
    </row>
  </sheetData>
  <sheetProtection password="D9EB" sheet="1" selectLockedCells="1"/>
  <customSheetViews>
    <customSheetView guid="{4E492CDA-AACF-415B-BC57-0E08E64B13EA}" scale="75" fitToPage="1">
      <pageMargins left="0.45" right="0.45" top="0.25" bottom="0.5" header="0.3" footer="0"/>
      <printOptions horizontalCentered="1" headings="1"/>
      <pageSetup scale="77" orientation="landscape" r:id="rId1"/>
      <headerFooter>
        <oddFooter>&amp;LDraft for Discussion
&amp;D&amp;CPage &amp;P of &amp;N&amp;R&amp;A
&amp;F</oddFooter>
      </headerFooter>
    </customSheetView>
    <customSheetView guid="{82786BC8-10EF-4E67-BCBC-790A5B7D8B1A}" scale="75" fitToPage="1">
      <selection activeCell="D2" sqref="D2"/>
      <pageMargins left="0.45" right="0.45" top="0.25" bottom="0.5" header="0.3" footer="0"/>
      <printOptions horizontalCentered="1" headings="1"/>
      <pageSetup scale="77" orientation="landscape" r:id="rId2"/>
      <headerFooter>
        <oddFooter>&amp;LDraft for Discussion
&amp;D&amp;CPage &amp;P of &amp;N&amp;R&amp;A
&amp;F</oddFooter>
      </headerFooter>
    </customSheetView>
  </customSheetViews>
  <mergeCells count="3">
    <mergeCell ref="A6:B6"/>
    <mergeCell ref="A14:H14"/>
    <mergeCell ref="E4:F4"/>
  </mergeCells>
  <phoneticPr fontId="40" type="noConversion"/>
  <printOptions horizontalCentered="1" headings="1"/>
  <pageMargins left="0.45" right="0.45" top="0.25" bottom="0.5" header="0.3" footer="0"/>
  <pageSetup scale="74" fitToHeight="0" orientation="landscape" r:id="rId3"/>
  <headerFooter>
    <oddFooter>&amp;CPage &amp;P of &amp;N&amp;R&amp;A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72"/>
  <sheetViews>
    <sheetView topLeftCell="A13" zoomScale="90" zoomScaleNormal="90" workbookViewId="0">
      <selection activeCell="H31" sqref="H31"/>
    </sheetView>
  </sheetViews>
  <sheetFormatPr defaultColWidth="24.7109375" defaultRowHeight="12.75" x14ac:dyDescent="0.2"/>
  <cols>
    <col min="1" max="1" width="5.7109375" style="733" customWidth="1"/>
    <col min="2" max="2" width="55.28515625" style="733" customWidth="1"/>
    <col min="3" max="3" width="20.28515625" style="733" customWidth="1"/>
    <col min="4" max="4" width="23.5703125" style="733" customWidth="1"/>
    <col min="5" max="5" width="23.140625" style="733" customWidth="1"/>
    <col min="6" max="6" width="23" style="733" customWidth="1"/>
    <col min="7" max="7" width="28" style="733" customWidth="1"/>
    <col min="8" max="8" width="25.42578125" style="733" customWidth="1"/>
    <col min="9" max="9" width="17.5703125" style="733" customWidth="1"/>
    <col min="10" max="248" width="9.140625" style="733" customWidth="1"/>
    <col min="249" max="249" width="5.7109375" style="733" customWidth="1"/>
    <col min="250" max="250" width="39.28515625" style="733" customWidth="1"/>
    <col min="251" max="251" width="20.28515625" style="733" customWidth="1"/>
    <col min="252" max="16384" width="24.7109375" style="733"/>
  </cols>
  <sheetData>
    <row r="1" spans="1:10" ht="15.75" x14ac:dyDescent="0.25">
      <c r="A1" s="729" t="s">
        <v>601</v>
      </c>
      <c r="B1" s="730"/>
      <c r="C1" s="730"/>
      <c r="D1" s="731"/>
      <c r="E1" s="730"/>
      <c r="F1" s="730"/>
      <c r="G1" s="730"/>
      <c r="H1" s="730"/>
      <c r="I1" s="730"/>
      <c r="J1" s="732"/>
    </row>
    <row r="2" spans="1:10" ht="15.75" x14ac:dyDescent="0.25">
      <c r="A2" s="734" t="s">
        <v>214</v>
      </c>
      <c r="B2" s="735"/>
      <c r="C2" s="735"/>
      <c r="D2" s="736"/>
      <c r="E2" s="735"/>
      <c r="F2" s="735"/>
      <c r="G2" s="735"/>
      <c r="H2" s="735"/>
      <c r="I2" s="735"/>
      <c r="J2" s="737"/>
    </row>
    <row r="3" spans="1:10" ht="15.75" x14ac:dyDescent="0.25">
      <c r="A3" s="738" t="s">
        <v>303</v>
      </c>
      <c r="B3" s="735"/>
      <c r="C3" s="735"/>
      <c r="D3" s="736"/>
      <c r="E3" s="736"/>
      <c r="F3" s="1449"/>
      <c r="G3" s="1449"/>
      <c r="H3" s="1449"/>
      <c r="I3" s="1449"/>
      <c r="J3" s="737"/>
    </row>
    <row r="4" spans="1:10" ht="15.75" x14ac:dyDescent="0.25">
      <c r="A4" s="1055">
        <f>'Exhibit 1a - CPE'!$D$11</f>
        <v>0</v>
      </c>
      <c r="B4" s="735"/>
      <c r="C4" s="735"/>
      <c r="D4" s="736"/>
      <c r="E4" s="736"/>
      <c r="F4" s="1122"/>
      <c r="G4" s="1122"/>
      <c r="H4" s="1122"/>
      <c r="I4" s="1122"/>
      <c r="J4" s="737"/>
    </row>
    <row r="5" spans="1:10" ht="15.75" customHeight="1" x14ac:dyDescent="0.25">
      <c r="A5" s="1453" t="s">
        <v>145</v>
      </c>
      <c r="B5" s="1454"/>
      <c r="C5" s="740"/>
      <c r="D5" s="740"/>
      <c r="E5" s="736"/>
      <c r="F5" s="1122"/>
      <c r="G5" s="741"/>
      <c r="H5" s="741" t="s">
        <v>568</v>
      </c>
      <c r="I5" s="1052">
        <f>'Exhibit 1a - CPE'!$I$15</f>
        <v>0</v>
      </c>
      <c r="J5" s="737"/>
    </row>
    <row r="6" spans="1:10" ht="15.75" x14ac:dyDescent="0.25">
      <c r="A6" s="743"/>
      <c r="B6" s="744"/>
      <c r="C6" s="745"/>
      <c r="D6" s="746"/>
      <c r="E6" s="746"/>
      <c r="F6" s="746"/>
      <c r="G6" s="1056"/>
      <c r="H6" s="1056" t="s">
        <v>352</v>
      </c>
      <c r="I6" s="1052">
        <f>'Exhibit 1a - CPE'!$L$15</f>
        <v>0</v>
      </c>
      <c r="J6" s="1076"/>
    </row>
    <row r="7" spans="1:10" ht="15.75" x14ac:dyDescent="0.25">
      <c r="A7" s="738"/>
      <c r="B7" s="735"/>
      <c r="C7" s="736"/>
      <c r="D7" s="1122"/>
      <c r="E7" s="1122"/>
      <c r="F7" s="1122"/>
      <c r="G7" s="735"/>
      <c r="H7" s="735"/>
      <c r="I7" s="735"/>
      <c r="J7" s="737"/>
    </row>
    <row r="8" spans="1:10" ht="15.75" x14ac:dyDescent="0.25">
      <c r="A8" s="738" t="s">
        <v>307</v>
      </c>
      <c r="B8" s="747"/>
      <c r="C8" s="736"/>
      <c r="D8" s="1122"/>
      <c r="E8" s="1122"/>
      <c r="F8" s="1122"/>
      <c r="G8" s="735"/>
      <c r="H8" s="735"/>
      <c r="I8" s="735"/>
      <c r="J8" s="737"/>
    </row>
    <row r="9" spans="1:10" ht="15.75" x14ac:dyDescent="0.25">
      <c r="A9" s="738"/>
      <c r="B9" s="748" t="s">
        <v>283</v>
      </c>
      <c r="C9" s="749">
        <f>'Exhibit 1a - CPE'!$F$27</f>
        <v>42917</v>
      </c>
      <c r="D9" s="1122"/>
      <c r="E9" s="1122"/>
      <c r="F9" s="1122"/>
      <c r="G9" s="735"/>
      <c r="H9" s="735"/>
      <c r="I9" s="735"/>
      <c r="J9" s="737"/>
    </row>
    <row r="10" spans="1:10" ht="15.75" x14ac:dyDescent="0.25">
      <c r="A10" s="738"/>
      <c r="B10" s="748" t="s">
        <v>284</v>
      </c>
      <c r="C10" s="749">
        <f>'Exhibit 1a - CPE'!$F$29</f>
        <v>43281</v>
      </c>
      <c r="D10" s="1122"/>
      <c r="E10" s="1122"/>
      <c r="F10" s="1122"/>
      <c r="G10" s="735"/>
      <c r="H10" s="735"/>
      <c r="I10" s="735"/>
      <c r="J10" s="737"/>
    </row>
    <row r="11" spans="1:10" x14ac:dyDescent="0.2">
      <c r="A11" s="750"/>
      <c r="B11" s="735"/>
      <c r="C11" s="735"/>
      <c r="D11" s="736"/>
      <c r="E11" s="735"/>
      <c r="F11" s="735"/>
      <c r="G11" s="735"/>
      <c r="H11" s="735"/>
      <c r="I11" s="735"/>
      <c r="J11" s="737"/>
    </row>
    <row r="12" spans="1:10" ht="15.75" x14ac:dyDescent="0.25">
      <c r="A12" s="1221" t="s">
        <v>247</v>
      </c>
      <c r="B12" s="1455"/>
      <c r="C12" s="1455"/>
      <c r="D12" s="1455"/>
      <c r="E12" s="1455"/>
      <c r="F12" s="1455"/>
      <c r="G12" s="1455"/>
      <c r="H12" s="1455"/>
      <c r="I12" s="1455"/>
      <c r="J12" s="1456"/>
    </row>
    <row r="13" spans="1:10" x14ac:dyDescent="0.2">
      <c r="A13" s="750"/>
      <c r="B13" s="735"/>
      <c r="C13" s="735"/>
      <c r="D13" s="736"/>
      <c r="E13" s="735"/>
      <c r="F13" s="735"/>
      <c r="G13" s="735"/>
      <c r="H13" s="735"/>
      <c r="I13" s="735"/>
      <c r="J13" s="737"/>
    </row>
    <row r="14" spans="1:10" x14ac:dyDescent="0.2">
      <c r="A14" s="750"/>
      <c r="B14" s="735"/>
      <c r="C14" s="751" t="s">
        <v>334</v>
      </c>
      <c r="D14" s="751" t="s">
        <v>211</v>
      </c>
      <c r="E14" s="751" t="s">
        <v>475</v>
      </c>
      <c r="F14" s="751" t="s">
        <v>476</v>
      </c>
      <c r="G14" s="751" t="s">
        <v>477</v>
      </c>
      <c r="H14" s="751" t="s">
        <v>559</v>
      </c>
      <c r="I14" s="751" t="s">
        <v>560</v>
      </c>
      <c r="J14" s="737"/>
    </row>
    <row r="15" spans="1:10" x14ac:dyDescent="0.2">
      <c r="A15" s="752"/>
      <c r="B15" s="744"/>
      <c r="C15" s="735"/>
      <c r="D15" s="753"/>
      <c r="E15" s="735"/>
      <c r="F15" s="735"/>
      <c r="G15" s="735"/>
      <c r="H15" s="735"/>
      <c r="I15" s="735"/>
      <c r="J15" s="737"/>
    </row>
    <row r="16" spans="1:10" ht="12.75" customHeight="1" x14ac:dyDescent="0.2">
      <c r="A16" s="752"/>
      <c r="B16" s="754"/>
      <c r="C16" s="1106"/>
      <c r="D16" s="1457" t="s">
        <v>292</v>
      </c>
      <c r="E16" s="1461" t="s">
        <v>536</v>
      </c>
      <c r="F16" s="1459" t="s">
        <v>335</v>
      </c>
      <c r="G16" s="1463" t="s">
        <v>535</v>
      </c>
      <c r="H16" s="1464" t="s">
        <v>585</v>
      </c>
      <c r="I16" s="755"/>
      <c r="J16" s="737"/>
    </row>
    <row r="17" spans="1:10" ht="73.5" customHeight="1" x14ac:dyDescent="0.2">
      <c r="A17" s="752"/>
      <c r="B17" s="756" t="s">
        <v>243</v>
      </c>
      <c r="C17" s="1105" t="s">
        <v>196</v>
      </c>
      <c r="D17" s="1458"/>
      <c r="E17" s="1462"/>
      <c r="F17" s="1460"/>
      <c r="G17" s="1460"/>
      <c r="H17" s="1464"/>
      <c r="I17" s="1104" t="s">
        <v>556</v>
      </c>
      <c r="J17" s="737"/>
    </row>
    <row r="18" spans="1:10" ht="15.75" x14ac:dyDescent="0.25">
      <c r="A18" s="752"/>
      <c r="B18" s="757"/>
      <c r="C18" s="758"/>
      <c r="D18" s="759" t="e">
        <f>'Exhibit 2 - Statistical Infor.'!C15</f>
        <v>#DIV/0!</v>
      </c>
      <c r="E18" s="760" t="e">
        <f>'Exhibit 2 - Statistical Infor.'!D20</f>
        <v>#DIV/0!</v>
      </c>
      <c r="F18" s="760" t="e">
        <f>'Exhibit 2 - Statistical Infor.'!D18</f>
        <v>#DIV/0!</v>
      </c>
      <c r="G18" s="760" t="e">
        <f>'Exhibit 2 - Statistical Infor.'!D19</f>
        <v>#DIV/0!</v>
      </c>
      <c r="H18" s="760" t="e">
        <f>'Exhibit 2 - Statistical Infor.'!C25</f>
        <v>#DIV/0!</v>
      </c>
      <c r="I18" s="761"/>
      <c r="J18" s="737"/>
    </row>
    <row r="19" spans="1:10" ht="15.75" x14ac:dyDescent="0.25">
      <c r="A19" s="762"/>
      <c r="B19" s="763" t="s">
        <v>246</v>
      </c>
      <c r="C19" s="758"/>
      <c r="D19" s="764"/>
      <c r="E19" s="758"/>
      <c r="F19" s="758"/>
      <c r="G19" s="758"/>
      <c r="H19" s="758"/>
      <c r="I19" s="761"/>
      <c r="J19" s="737"/>
    </row>
    <row r="20" spans="1:10" ht="15" x14ac:dyDescent="0.2">
      <c r="A20" s="762"/>
      <c r="B20" s="765" t="s">
        <v>226</v>
      </c>
      <c r="C20" s="766" t="e">
        <f>'Exhibit 7-Expend for Settlement'!D25</f>
        <v>#DIV/0!</v>
      </c>
      <c r="D20" s="767" t="e">
        <f>C20*$D$18</f>
        <v>#DIV/0!</v>
      </c>
      <c r="E20" s="768" t="e">
        <f>D20*$E$18</f>
        <v>#DIV/0!</v>
      </c>
      <c r="F20" s="769" t="e">
        <f>D20*$F$18</f>
        <v>#DIV/0!</v>
      </c>
      <c r="G20" s="770" t="e">
        <f>D20*$G$18</f>
        <v>#DIV/0!</v>
      </c>
      <c r="H20" s="769" t="e">
        <f>C20*$H$18</f>
        <v>#DIV/0!</v>
      </c>
      <c r="I20" s="769" t="e">
        <f>SUM(E20:H20)</f>
        <v>#DIV/0!</v>
      </c>
      <c r="J20" s="737"/>
    </row>
    <row r="21" spans="1:10" ht="15" x14ac:dyDescent="0.2">
      <c r="A21" s="762"/>
      <c r="B21" s="765" t="s">
        <v>227</v>
      </c>
      <c r="C21" s="766" t="e">
        <f>'Exhibit 7-Expend for Settlement'!D40</f>
        <v>#DIV/0!</v>
      </c>
      <c r="D21" s="767" t="e">
        <f>C21*$D$18</f>
        <v>#DIV/0!</v>
      </c>
      <c r="E21" s="768" t="e">
        <f>D21*$E$18</f>
        <v>#DIV/0!</v>
      </c>
      <c r="F21" s="769" t="e">
        <f>D21*$F$18</f>
        <v>#DIV/0!</v>
      </c>
      <c r="G21" s="770" t="e">
        <f>D21*$G$18</f>
        <v>#DIV/0!</v>
      </c>
      <c r="H21" s="769" t="e">
        <f t="shared" ref="H21:H23" si="0">C21*$H$18</f>
        <v>#DIV/0!</v>
      </c>
      <c r="I21" s="769" t="e">
        <f t="shared" ref="I21:I23" si="1">SUM(E21:H21)</f>
        <v>#DIV/0!</v>
      </c>
      <c r="J21" s="737"/>
    </row>
    <row r="22" spans="1:10" ht="15" x14ac:dyDescent="0.2">
      <c r="A22" s="762"/>
      <c r="B22" s="771" t="s">
        <v>491</v>
      </c>
      <c r="C22" s="766" t="e">
        <f>'Exhibit 7-Expend for Settlement'!D54</f>
        <v>#DIV/0!</v>
      </c>
      <c r="D22" s="767" t="e">
        <f>C22*$D$18</f>
        <v>#DIV/0!</v>
      </c>
      <c r="E22" s="768" t="e">
        <f>D22*$E$18</f>
        <v>#DIV/0!</v>
      </c>
      <c r="F22" s="769" t="e">
        <f>D22*$F$18</f>
        <v>#DIV/0!</v>
      </c>
      <c r="G22" s="770" t="e">
        <f>D22*$G$18</f>
        <v>#DIV/0!</v>
      </c>
      <c r="H22" s="769" t="e">
        <f t="shared" si="0"/>
        <v>#DIV/0!</v>
      </c>
      <c r="I22" s="769" t="e">
        <f t="shared" si="1"/>
        <v>#DIV/0!</v>
      </c>
      <c r="J22" s="737"/>
    </row>
    <row r="23" spans="1:10" ht="15" x14ac:dyDescent="0.2">
      <c r="A23" s="762"/>
      <c r="B23" s="771" t="s">
        <v>222</v>
      </c>
      <c r="C23" s="772" t="e">
        <f>'Exhibit 7-Expend for Settlement'!D68</f>
        <v>#DIV/0!</v>
      </c>
      <c r="D23" s="767" t="e">
        <f>C23*$D$18</f>
        <v>#DIV/0!</v>
      </c>
      <c r="E23" s="768" t="e">
        <f>D23*$E$18</f>
        <v>#DIV/0!</v>
      </c>
      <c r="F23" s="769" t="e">
        <f>D23*$F$18</f>
        <v>#DIV/0!</v>
      </c>
      <c r="G23" s="770" t="e">
        <f>D23*$G$18</f>
        <v>#DIV/0!</v>
      </c>
      <c r="H23" s="769" t="e">
        <f t="shared" si="0"/>
        <v>#DIV/0!</v>
      </c>
      <c r="I23" s="769" t="e">
        <f t="shared" si="1"/>
        <v>#DIV/0!</v>
      </c>
      <c r="J23" s="737"/>
    </row>
    <row r="24" spans="1:10" ht="15" x14ac:dyDescent="0.2">
      <c r="A24" s="762"/>
      <c r="B24" s="771"/>
      <c r="C24" s="772"/>
      <c r="D24" s="767"/>
      <c r="E24" s="768"/>
      <c r="F24" s="769"/>
      <c r="G24" s="770"/>
      <c r="H24" s="769"/>
      <c r="I24" s="769"/>
      <c r="J24" s="737"/>
    </row>
    <row r="25" spans="1:10" ht="15.75" x14ac:dyDescent="0.25">
      <c r="A25" s="762"/>
      <c r="B25" s="773" t="s">
        <v>210</v>
      </c>
      <c r="C25" s="774" t="e">
        <f t="shared" ref="C25:I25" si="2">SUM(C20:C24)</f>
        <v>#DIV/0!</v>
      </c>
      <c r="D25" s="775" t="e">
        <f t="shared" si="2"/>
        <v>#DIV/0!</v>
      </c>
      <c r="E25" s="776" t="e">
        <f t="shared" si="2"/>
        <v>#DIV/0!</v>
      </c>
      <c r="F25" s="776" t="e">
        <f t="shared" si="2"/>
        <v>#DIV/0!</v>
      </c>
      <c r="G25" s="776" t="e">
        <f t="shared" si="2"/>
        <v>#DIV/0!</v>
      </c>
      <c r="H25" s="776" t="e">
        <f t="shared" si="2"/>
        <v>#DIV/0!</v>
      </c>
      <c r="I25" s="777" t="e">
        <f t="shared" si="2"/>
        <v>#DIV/0!</v>
      </c>
      <c r="J25" s="737"/>
    </row>
    <row r="26" spans="1:10" ht="15.75" x14ac:dyDescent="0.25">
      <c r="A26" s="762"/>
      <c r="B26" s="1079"/>
      <c r="C26" s="1099"/>
      <c r="D26" s="1099"/>
      <c r="E26" s="1080"/>
      <c r="F26" s="1081"/>
      <c r="G26" s="1081"/>
      <c r="H26" s="1081"/>
      <c r="I26" s="1080"/>
      <c r="J26" s="737"/>
    </row>
    <row r="27" spans="1:10" ht="15.75" x14ac:dyDescent="0.25">
      <c r="A27" s="762"/>
      <c r="B27" s="1077"/>
      <c r="C27" s="1100"/>
      <c r="D27" s="1100"/>
      <c r="E27" s="1078"/>
      <c r="F27" s="1082"/>
      <c r="G27" s="1082"/>
      <c r="H27" s="1082"/>
      <c r="I27" s="1078"/>
      <c r="J27" s="737"/>
    </row>
    <row r="28" spans="1:10" x14ac:dyDescent="0.2">
      <c r="A28" s="762"/>
      <c r="B28" s="778"/>
      <c r="C28" s="1101" t="s">
        <v>538</v>
      </c>
      <c r="D28" s="1107" t="s">
        <v>211</v>
      </c>
      <c r="E28" s="1098" t="s">
        <v>475</v>
      </c>
      <c r="F28" s="780" t="s">
        <v>476</v>
      </c>
      <c r="G28" s="780" t="s">
        <v>477</v>
      </c>
      <c r="H28" s="780" t="s">
        <v>211</v>
      </c>
      <c r="I28" s="781"/>
      <c r="J28" s="737"/>
    </row>
    <row r="29" spans="1:10" ht="25.5" x14ac:dyDescent="0.2">
      <c r="A29" s="762"/>
      <c r="B29" s="778"/>
      <c r="C29" s="1101" t="s">
        <v>196</v>
      </c>
      <c r="D29" s="1108" t="s">
        <v>539</v>
      </c>
      <c r="E29" s="782" t="s">
        <v>540</v>
      </c>
      <c r="F29" s="782" t="s">
        <v>541</v>
      </c>
      <c r="G29" s="782" t="s">
        <v>542</v>
      </c>
      <c r="H29" s="779" t="s">
        <v>557</v>
      </c>
      <c r="I29" s="781"/>
      <c r="J29" s="737"/>
    </row>
    <row r="30" spans="1:10" ht="15.75" x14ac:dyDescent="0.25">
      <c r="A30" s="762"/>
      <c r="B30" s="783" t="s">
        <v>543</v>
      </c>
      <c r="C30" s="1103" t="e">
        <f>'Exhibit 6 - Allocations'!S158</f>
        <v>#DIV/0!</v>
      </c>
      <c r="D30" s="1109" t="e">
        <f>C30*$D$18</f>
        <v>#DIV/0!</v>
      </c>
      <c r="E30" s="784"/>
      <c r="F30" s="784"/>
      <c r="G30" s="784"/>
      <c r="H30" s="777" t="e">
        <f>C30*$H$18</f>
        <v>#DIV/0!</v>
      </c>
      <c r="I30" s="781"/>
      <c r="J30" s="737"/>
    </row>
    <row r="31" spans="1:10" ht="15.75" x14ac:dyDescent="0.25">
      <c r="A31" s="762"/>
      <c r="B31" s="783" t="s">
        <v>544</v>
      </c>
      <c r="C31" s="1159"/>
      <c r="D31" s="1160"/>
      <c r="E31" s="784"/>
      <c r="F31" s="784"/>
      <c r="G31" s="784"/>
      <c r="H31" s="1161"/>
      <c r="I31" s="781"/>
      <c r="J31" s="737"/>
    </row>
    <row r="32" spans="1:10" ht="15.75" x14ac:dyDescent="0.25">
      <c r="A32" s="762"/>
      <c r="B32" s="783" t="s">
        <v>545</v>
      </c>
      <c r="C32" s="1103"/>
      <c r="D32" s="1109" t="e">
        <f>MIN(D30,D31)</f>
        <v>#DIV/0!</v>
      </c>
      <c r="E32" s="776" t="e">
        <f>D32*$E$18</f>
        <v>#DIV/0!</v>
      </c>
      <c r="F32" s="777" t="e">
        <f>D32*$F$18</f>
        <v>#DIV/0!</v>
      </c>
      <c r="G32" s="777" t="e">
        <f>D32*$G$18</f>
        <v>#DIV/0!</v>
      </c>
      <c r="H32" s="777" t="e">
        <f>MIN(H30,H31)</f>
        <v>#DIV/0!</v>
      </c>
      <c r="I32" s="769" t="e">
        <f>SUM(E32:H32)</f>
        <v>#DIV/0!</v>
      </c>
      <c r="J32" s="737"/>
    </row>
    <row r="33" spans="1:10" x14ac:dyDescent="0.2">
      <c r="A33" s="762"/>
      <c r="B33" s="783"/>
      <c r="C33" s="1102"/>
      <c r="D33" s="1102"/>
      <c r="E33" s="784"/>
      <c r="F33" s="784"/>
      <c r="G33" s="784"/>
      <c r="H33" s="784"/>
      <c r="I33" s="781"/>
      <c r="J33" s="737"/>
    </row>
    <row r="34" spans="1:10" ht="15.75" x14ac:dyDescent="0.25">
      <c r="A34" s="762"/>
      <c r="B34" s="773" t="s">
        <v>546</v>
      </c>
      <c r="C34" s="1103"/>
      <c r="D34" s="1109"/>
      <c r="E34" s="776" t="e">
        <f>E32+E25</f>
        <v>#DIV/0!</v>
      </c>
      <c r="F34" s="776" t="e">
        <f>F32+F25</f>
        <v>#DIV/0!</v>
      </c>
      <c r="G34" s="776" t="e">
        <f>G32+G25</f>
        <v>#DIV/0!</v>
      </c>
      <c r="H34" s="776" t="e">
        <f>H32+H25</f>
        <v>#DIV/0!</v>
      </c>
      <c r="I34" s="777" t="e">
        <f>I32+I25</f>
        <v>#DIV/0!</v>
      </c>
      <c r="J34" s="737"/>
    </row>
    <row r="35" spans="1:10" ht="15.75" x14ac:dyDescent="0.25">
      <c r="A35" s="762"/>
      <c r="B35" s="1450" t="s">
        <v>595</v>
      </c>
      <c r="C35" s="1451"/>
      <c r="D35" s="1452"/>
      <c r="E35" s="785">
        <f>-'Exhibit 8-Payments and Trans.'!D24</f>
        <v>0</v>
      </c>
      <c r="F35" s="785">
        <f>-'Exhibit 8-Payments and Trans.'!E24</f>
        <v>0</v>
      </c>
      <c r="G35" s="786" t="s">
        <v>258</v>
      </c>
      <c r="H35" s="785">
        <f>-'Exhibit 8-Payments and Trans.'!G24</f>
        <v>0</v>
      </c>
      <c r="I35" s="735"/>
      <c r="J35" s="737"/>
    </row>
    <row r="36" spans="1:10" ht="15.75" x14ac:dyDescent="0.25">
      <c r="A36" s="762"/>
      <c r="B36" s="1465" t="s">
        <v>594</v>
      </c>
      <c r="C36" s="1466"/>
      <c r="D36" s="1466"/>
      <c r="E36" s="777" t="e">
        <f>E35+E34</f>
        <v>#DIV/0!</v>
      </c>
      <c r="F36" s="777" t="e">
        <f>F35+F34</f>
        <v>#DIV/0!</v>
      </c>
      <c r="G36" s="788" t="s">
        <v>258</v>
      </c>
      <c r="H36" s="777" t="e">
        <f>H35+H34</f>
        <v>#DIV/0!</v>
      </c>
      <c r="I36" s="735"/>
      <c r="J36" s="737"/>
    </row>
    <row r="37" spans="1:10" ht="15.75" x14ac:dyDescent="0.25">
      <c r="A37" s="762"/>
      <c r="B37" s="787"/>
      <c r="C37" s="1476" t="s">
        <v>478</v>
      </c>
      <c r="D37" s="1477"/>
      <c r="E37" s="789">
        <v>0.67430000000000001</v>
      </c>
      <c r="F37" s="789">
        <v>0.9</v>
      </c>
      <c r="G37" s="790" t="s">
        <v>258</v>
      </c>
      <c r="H37" s="789">
        <v>0.99960000000000004</v>
      </c>
      <c r="I37" s="735"/>
      <c r="J37" s="737"/>
    </row>
    <row r="38" spans="1:10" ht="15.75" x14ac:dyDescent="0.25">
      <c r="A38" s="752"/>
      <c r="B38" s="735"/>
      <c r="C38" s="1478" t="s">
        <v>52</v>
      </c>
      <c r="D38" s="1479"/>
      <c r="E38" s="791" t="e">
        <f>IF(E36&lt;0,E36,E36*E37)</f>
        <v>#DIV/0!</v>
      </c>
      <c r="F38" s="791" t="e">
        <f>IF(F36&lt;0,F36,F36*F37)</f>
        <v>#DIV/0!</v>
      </c>
      <c r="G38" s="792"/>
      <c r="H38" s="791" t="e">
        <f>IF(H36&lt;0,H36,H36*H37)</f>
        <v>#DIV/0!</v>
      </c>
      <c r="I38" s="735"/>
      <c r="J38" s="737"/>
    </row>
    <row r="39" spans="1:10" ht="15.75" x14ac:dyDescent="0.25">
      <c r="A39" s="752"/>
      <c r="B39" s="735"/>
      <c r="C39" s="1122"/>
      <c r="D39" s="1122"/>
      <c r="E39" s="793"/>
      <c r="F39" s="793"/>
      <c r="G39" s="794"/>
      <c r="H39" s="794"/>
      <c r="I39" s="735"/>
      <c r="J39" s="737"/>
    </row>
    <row r="40" spans="1:10" ht="15.75" customHeight="1" x14ac:dyDescent="0.2">
      <c r="A40" s="752"/>
      <c r="B40" s="1480" t="s">
        <v>360</v>
      </c>
      <c r="C40" s="1480"/>
      <c r="D40" s="1480"/>
      <c r="E40" s="1480"/>
      <c r="F40" s="1480"/>
      <c r="G40" s="1480"/>
      <c r="H40" s="1480"/>
      <c r="I40" s="1480"/>
      <c r="J40" s="737"/>
    </row>
    <row r="41" spans="1:10" ht="15.75" customHeight="1" thickBot="1" x14ac:dyDescent="0.25">
      <c r="A41" s="752"/>
      <c r="B41" s="1123"/>
      <c r="C41" s="1123"/>
      <c r="D41" s="1123"/>
      <c r="E41" s="1123"/>
      <c r="F41" s="1123"/>
      <c r="G41" s="1123"/>
      <c r="H41" s="1123"/>
      <c r="I41" s="1123"/>
      <c r="J41" s="737"/>
    </row>
    <row r="42" spans="1:10" ht="15.75" customHeight="1" x14ac:dyDescent="0.2">
      <c r="A42" s="752"/>
      <c r="B42" s="1467" t="s">
        <v>565</v>
      </c>
      <c r="C42" s="1468"/>
      <c r="D42" s="1468"/>
      <c r="E42" s="1468"/>
      <c r="F42" s="1468"/>
      <c r="G42" s="1468"/>
      <c r="H42" s="1469"/>
      <c r="I42" s="1123"/>
      <c r="J42" s="737"/>
    </row>
    <row r="43" spans="1:10" ht="15.75" customHeight="1" x14ac:dyDescent="0.2">
      <c r="A43" s="752"/>
      <c r="B43" s="1470"/>
      <c r="C43" s="1471"/>
      <c r="D43" s="1471"/>
      <c r="E43" s="1471"/>
      <c r="F43" s="1471"/>
      <c r="G43" s="1471"/>
      <c r="H43" s="1472"/>
      <c r="I43" s="1123"/>
      <c r="J43" s="737"/>
    </row>
    <row r="44" spans="1:10" ht="15.75" customHeight="1" x14ac:dyDescent="0.2">
      <c r="A44" s="752"/>
      <c r="B44" s="1470"/>
      <c r="C44" s="1471"/>
      <c r="D44" s="1471"/>
      <c r="E44" s="1471"/>
      <c r="F44" s="1471"/>
      <c r="G44" s="1471"/>
      <c r="H44" s="1472"/>
      <c r="I44" s="1123"/>
      <c r="J44" s="737"/>
    </row>
    <row r="45" spans="1:10" ht="15.75" customHeight="1" thickBot="1" x14ac:dyDescent="0.25">
      <c r="A45" s="752"/>
      <c r="B45" s="1473"/>
      <c r="C45" s="1474"/>
      <c r="D45" s="1474"/>
      <c r="E45" s="1474"/>
      <c r="F45" s="1474"/>
      <c r="G45" s="1474"/>
      <c r="H45" s="1475"/>
      <c r="I45" s="1123"/>
      <c r="J45" s="737"/>
    </row>
    <row r="46" spans="1:10" ht="15.75" customHeight="1" x14ac:dyDescent="0.2">
      <c r="A46" s="752"/>
      <c r="B46" s="1123"/>
      <c r="C46" s="1123"/>
      <c r="D46" s="1123"/>
      <c r="E46" s="1123"/>
      <c r="F46" s="1123"/>
      <c r="G46" s="1123"/>
      <c r="H46" s="1123"/>
      <c r="I46" s="1123"/>
      <c r="J46" s="737"/>
    </row>
    <row r="47" spans="1:10" ht="15.75" customHeight="1" x14ac:dyDescent="0.2">
      <c r="A47" s="752"/>
      <c r="B47" s="795" t="s">
        <v>564</v>
      </c>
      <c r="C47" s="1123"/>
      <c r="D47" s="1123"/>
      <c r="E47" s="1123"/>
      <c r="F47" s="1123"/>
      <c r="G47" s="1123"/>
      <c r="H47" s="1123"/>
      <c r="I47" s="1123"/>
      <c r="J47" s="737"/>
    </row>
    <row r="48" spans="1:10" ht="15.75" customHeight="1" x14ac:dyDescent="0.2">
      <c r="A48" s="752"/>
      <c r="B48" s="1123"/>
      <c r="C48" s="1123"/>
      <c r="D48" s="1123"/>
      <c r="E48" s="1123"/>
      <c r="F48" s="1123"/>
      <c r="G48" s="1123"/>
      <c r="H48" s="1123"/>
      <c r="I48" s="1123"/>
      <c r="J48" s="737"/>
    </row>
    <row r="49" spans="1:10" ht="15.75" customHeight="1" x14ac:dyDescent="0.2">
      <c r="A49" s="752"/>
      <c r="B49" s="795" t="s">
        <v>361</v>
      </c>
      <c r="C49" s="1123"/>
      <c r="D49" s="1123"/>
      <c r="E49" s="1123"/>
      <c r="F49" s="1123"/>
      <c r="G49" s="1123"/>
      <c r="H49" s="1123"/>
      <c r="I49" s="1123"/>
      <c r="J49" s="737"/>
    </row>
    <row r="50" spans="1:10" ht="15.75" customHeight="1" x14ac:dyDescent="0.2">
      <c r="A50" s="752"/>
      <c r="B50" s="795" t="s">
        <v>599</v>
      </c>
      <c r="C50" s="1123"/>
      <c r="D50" s="1123"/>
      <c r="E50" s="1123"/>
      <c r="F50" s="1123"/>
      <c r="G50" s="1123"/>
      <c r="H50" s="1123"/>
      <c r="I50" s="1123"/>
      <c r="J50" s="737"/>
    </row>
    <row r="51" spans="1:10" ht="15.75" customHeight="1" x14ac:dyDescent="0.2">
      <c r="A51" s="752"/>
      <c r="B51" s="795" t="s">
        <v>362</v>
      </c>
      <c r="C51" s="1123"/>
      <c r="D51" s="1123"/>
      <c r="E51" s="1123"/>
      <c r="F51" s="1123"/>
      <c r="G51" s="1123"/>
      <c r="H51" s="1123"/>
      <c r="I51" s="1123"/>
      <c r="J51" s="737"/>
    </row>
    <row r="52" spans="1:10" ht="15.75" customHeight="1" x14ac:dyDescent="0.2">
      <c r="A52" s="752"/>
      <c r="B52" s="795" t="s">
        <v>363</v>
      </c>
      <c r="C52" s="1123"/>
      <c r="D52" s="1123"/>
      <c r="E52" s="1123"/>
      <c r="F52" s="1123"/>
      <c r="G52" s="1123"/>
      <c r="H52" s="1123"/>
      <c r="I52" s="1123"/>
      <c r="J52" s="737"/>
    </row>
    <row r="53" spans="1:10" ht="13.5" thickBot="1" x14ac:dyDescent="0.25">
      <c r="A53" s="796"/>
      <c r="B53" s="797"/>
      <c r="C53" s="797"/>
      <c r="D53" s="797"/>
      <c r="E53" s="797"/>
      <c r="F53" s="797"/>
      <c r="G53" s="797"/>
      <c r="H53" s="797"/>
      <c r="I53" s="797"/>
      <c r="J53" s="798"/>
    </row>
    <row r="55" spans="1:10" x14ac:dyDescent="0.2">
      <c r="C55" s="799"/>
      <c r="D55" s="800"/>
      <c r="E55" s="800"/>
      <c r="F55" s="800"/>
      <c r="G55" s="800"/>
      <c r="H55" s="800"/>
      <c r="I55" s="800"/>
    </row>
    <row r="56" spans="1:10" x14ac:dyDescent="0.2">
      <c r="D56" s="799"/>
      <c r="E56" s="800"/>
    </row>
    <row r="58" spans="1:10" x14ac:dyDescent="0.2">
      <c r="E58" s="799"/>
    </row>
    <row r="70" spans="4:10" x14ac:dyDescent="0.2">
      <c r="D70" s="801"/>
      <c r="E70" s="801"/>
      <c r="F70" s="801"/>
      <c r="G70" s="801"/>
      <c r="H70" s="801"/>
      <c r="I70" s="801"/>
      <c r="J70" s="801"/>
    </row>
    <row r="71" spans="4:10" x14ac:dyDescent="0.2">
      <c r="D71" s="801"/>
      <c r="E71" s="801"/>
      <c r="F71" s="801"/>
      <c r="G71" s="801"/>
      <c r="H71" s="801"/>
      <c r="I71" s="801"/>
      <c r="J71" s="801"/>
    </row>
    <row r="72" spans="4:10" x14ac:dyDescent="0.2">
      <c r="D72" s="801"/>
      <c r="E72" s="801"/>
      <c r="F72" s="801"/>
      <c r="G72" s="801"/>
      <c r="H72" s="801"/>
      <c r="I72" s="801"/>
      <c r="J72" s="801"/>
    </row>
  </sheetData>
  <sheetProtection password="D9EB" sheet="1" selectLockedCells="1"/>
  <customSheetViews>
    <customSheetView guid="{4E492CDA-AACF-415B-BC57-0E08E64B13EA}" scale="75" fitToPage="1">
      <pageMargins left="0.2" right="0.2" top="0.25" bottom="0.5" header="0.3" footer="0"/>
      <printOptions horizontalCentered="1" headings="1"/>
      <pageSetup scale="65" orientation="landscape" r:id="rId1"/>
      <headerFooter>
        <oddFooter>&amp;LDraft for Discussion
&amp;D&amp;CPage &amp;P of &amp;N&amp;R&amp;A
&amp;F</oddFooter>
      </headerFooter>
    </customSheetView>
    <customSheetView guid="{82786BC8-10EF-4E67-BCBC-790A5B7D8B1A}" scale="75" fitToPage="1" topLeftCell="A2">
      <selection activeCell="D18" sqref="D18"/>
      <pageMargins left="0.2" right="0.2" top="0.25" bottom="0.5" header="0.3" footer="0"/>
      <printOptions horizontalCentered="1" headings="1"/>
      <pageSetup scale="65" orientation="landscape" r:id="rId2"/>
      <headerFooter>
        <oddFooter>&amp;LDraft for Discussion
&amp;D&amp;CPage &amp;P of &amp;N&amp;R&amp;A
&amp;F</oddFooter>
      </headerFooter>
    </customSheetView>
  </customSheetViews>
  <mergeCells count="14">
    <mergeCell ref="B36:D36"/>
    <mergeCell ref="B42:H45"/>
    <mergeCell ref="C37:D37"/>
    <mergeCell ref="C38:D38"/>
    <mergeCell ref="B40:I40"/>
    <mergeCell ref="F3:I3"/>
    <mergeCell ref="B35:D35"/>
    <mergeCell ref="A5:B5"/>
    <mergeCell ref="A12:J12"/>
    <mergeCell ref="D16:D17"/>
    <mergeCell ref="F16:F17"/>
    <mergeCell ref="E16:E17"/>
    <mergeCell ref="G16:G17"/>
    <mergeCell ref="H16:H17"/>
  </mergeCells>
  <phoneticPr fontId="40" type="noConversion"/>
  <printOptions horizontalCentered="1" headings="1"/>
  <pageMargins left="0.2" right="0.2" top="0.25" bottom="0.5" header="0.3" footer="0"/>
  <pageSetup scale="59" orientation="landscape" r:id="rId3"/>
  <headerFooter>
    <oddFooter>&amp;CPage &amp;P of &amp;N&amp;R&amp;A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8"/>
  <sheetViews>
    <sheetView zoomScale="90" zoomScaleNormal="90" workbookViewId="0">
      <selection activeCell="A53" sqref="A53"/>
    </sheetView>
  </sheetViews>
  <sheetFormatPr defaultColWidth="9.140625" defaultRowHeight="12.75" x14ac:dyDescent="0.2"/>
  <cols>
    <col min="1" max="1" width="5.7109375" style="733" customWidth="1"/>
    <col min="2" max="2" width="78" style="733" customWidth="1"/>
    <col min="3" max="3" width="27.28515625" style="733" customWidth="1"/>
    <col min="4" max="4" width="16.140625" style="733" customWidth="1"/>
    <col min="5" max="5" width="9.140625" style="733"/>
    <col min="6" max="6" width="12.42578125" style="733" bestFit="1" customWidth="1"/>
    <col min="7" max="240" width="9.140625" style="733"/>
    <col min="241" max="241" width="5.7109375" style="733" customWidth="1"/>
    <col min="242" max="242" width="39.28515625" style="733" customWidth="1"/>
    <col min="243" max="243" width="20.28515625" style="733" customWidth="1"/>
    <col min="244" max="244" width="24.7109375" style="733" customWidth="1"/>
    <col min="245" max="245" width="21.42578125" style="733" customWidth="1"/>
    <col min="246" max="246" width="15.28515625" style="733" customWidth="1"/>
    <col min="247" max="247" width="17" style="733" customWidth="1"/>
    <col min="248" max="248" width="21.28515625" style="733" customWidth="1"/>
    <col min="249" max="16384" width="9.140625" style="733"/>
  </cols>
  <sheetData>
    <row r="1" spans="1:4" ht="15.75" x14ac:dyDescent="0.25">
      <c r="A1" s="729" t="s">
        <v>601</v>
      </c>
      <c r="B1" s="730"/>
      <c r="C1" s="730"/>
      <c r="D1" s="732"/>
    </row>
    <row r="2" spans="1:4" ht="15.75" x14ac:dyDescent="0.25">
      <c r="A2" s="734" t="s">
        <v>214</v>
      </c>
      <c r="B2" s="735"/>
      <c r="C2" s="735"/>
      <c r="D2" s="737"/>
    </row>
    <row r="3" spans="1:4" ht="15.75" x14ac:dyDescent="0.25">
      <c r="A3" s="738" t="s">
        <v>304</v>
      </c>
      <c r="B3" s="735"/>
      <c r="C3" s="735"/>
      <c r="D3" s="737"/>
    </row>
    <row r="4" spans="1:4" ht="15.75" x14ac:dyDescent="0.25">
      <c r="A4" s="1055">
        <f>'Exhibit 1a - CPE'!$D$11</f>
        <v>0</v>
      </c>
      <c r="B4" s="735"/>
      <c r="C4" s="735"/>
      <c r="D4" s="805"/>
    </row>
    <row r="5" spans="1:4" ht="15.75" customHeight="1" x14ac:dyDescent="0.25">
      <c r="A5" s="1481" t="s">
        <v>286</v>
      </c>
      <c r="B5" s="1482"/>
      <c r="C5" s="485" t="s">
        <v>568</v>
      </c>
      <c r="D5" s="1058">
        <f>'Exhibit 1a - CPE'!$I$15</f>
        <v>0</v>
      </c>
    </row>
    <row r="6" spans="1:4" ht="15.75" x14ac:dyDescent="0.25">
      <c r="A6" s="743"/>
      <c r="B6" s="744"/>
      <c r="C6" s="1057" t="s">
        <v>352</v>
      </c>
      <c r="D6" s="1058">
        <f>'Exhibit 1a - CPE'!$L$15</f>
        <v>0</v>
      </c>
    </row>
    <row r="7" spans="1:4" ht="15.75" x14ac:dyDescent="0.25">
      <c r="A7" s="738"/>
      <c r="B7" s="735"/>
      <c r="C7" s="735"/>
      <c r="D7" s="806"/>
    </row>
    <row r="8" spans="1:4" ht="15.75" x14ac:dyDescent="0.25">
      <c r="A8" s="738" t="s">
        <v>307</v>
      </c>
      <c r="B8" s="747"/>
      <c r="C8" s="735"/>
      <c r="D8" s="806"/>
    </row>
    <row r="9" spans="1:4" ht="15.75" x14ac:dyDescent="0.25">
      <c r="A9" s="738"/>
      <c r="B9" s="748" t="s">
        <v>283</v>
      </c>
      <c r="C9" s="749">
        <f>'Exhibit 1a - CPE'!$F$27</f>
        <v>42917</v>
      </c>
      <c r="D9" s="806"/>
    </row>
    <row r="10" spans="1:4" ht="15.75" x14ac:dyDescent="0.25">
      <c r="A10" s="738"/>
      <c r="B10" s="748" t="s">
        <v>284</v>
      </c>
      <c r="C10" s="749">
        <f>'Exhibit 1a - CPE'!$F$29</f>
        <v>43281</v>
      </c>
      <c r="D10" s="806"/>
    </row>
    <row r="11" spans="1:4" x14ac:dyDescent="0.2">
      <c r="A11" s="750"/>
      <c r="B11" s="735"/>
      <c r="C11" s="735"/>
      <c r="D11" s="737"/>
    </row>
    <row r="12" spans="1:4" ht="15.75" x14ac:dyDescent="0.25">
      <c r="A12" s="1221" t="s">
        <v>305</v>
      </c>
      <c r="B12" s="1455"/>
      <c r="C12" s="1455"/>
      <c r="D12" s="1456"/>
    </row>
    <row r="13" spans="1:4" x14ac:dyDescent="0.2">
      <c r="A13" s="750"/>
      <c r="B13" s="735"/>
      <c r="C13" s="735"/>
      <c r="D13" s="737"/>
    </row>
    <row r="14" spans="1:4" x14ac:dyDescent="0.2">
      <c r="A14" s="752"/>
      <c r="B14" s="744"/>
      <c r="C14" s="735"/>
      <c r="D14" s="737"/>
    </row>
    <row r="15" spans="1:4" ht="12.75" customHeight="1" x14ac:dyDescent="0.2">
      <c r="A15" s="752"/>
      <c r="B15" s="754"/>
      <c r="C15" s="1483" t="s">
        <v>337</v>
      </c>
      <c r="D15" s="737"/>
    </row>
    <row r="16" spans="1:4" ht="39" customHeight="1" x14ac:dyDescent="0.2">
      <c r="A16" s="752"/>
      <c r="B16" s="756" t="s">
        <v>248</v>
      </c>
      <c r="C16" s="1460"/>
      <c r="D16" s="737"/>
    </row>
    <row r="17" spans="1:6" x14ac:dyDescent="0.2">
      <c r="A17" s="762"/>
      <c r="B17" s="1484"/>
      <c r="C17" s="1484"/>
      <c r="D17" s="737"/>
    </row>
    <row r="18" spans="1:6" ht="15" x14ac:dyDescent="0.2">
      <c r="A18" s="762"/>
      <c r="B18" s="765" t="s">
        <v>226</v>
      </c>
      <c r="C18" s="1140" t="e">
        <f>'Exhibit 7-Expend for Settlement'!E25</f>
        <v>#DIV/0!</v>
      </c>
      <c r="D18" s="737"/>
    </row>
    <row r="19" spans="1:6" ht="15" x14ac:dyDescent="0.2">
      <c r="A19" s="762"/>
      <c r="B19" s="765" t="s">
        <v>227</v>
      </c>
      <c r="C19" s="1140" t="e">
        <f>'Exhibit 7-Expend for Settlement'!E40</f>
        <v>#DIV/0!</v>
      </c>
      <c r="D19" s="737"/>
    </row>
    <row r="20" spans="1:6" ht="15" x14ac:dyDescent="0.2">
      <c r="A20" s="762"/>
      <c r="B20" s="771" t="s">
        <v>492</v>
      </c>
      <c r="C20" s="1140" t="e">
        <f>'Exhibit 7-Expend for Settlement'!E54</f>
        <v>#DIV/0!</v>
      </c>
      <c r="D20" s="737"/>
    </row>
    <row r="21" spans="1:6" ht="15" x14ac:dyDescent="0.2">
      <c r="A21" s="762"/>
      <c r="B21" s="771" t="s">
        <v>366</v>
      </c>
      <c r="C21" s="1140" t="e">
        <f>'Exhibit 7-Expend for Settlement'!E68</f>
        <v>#DIV/0!</v>
      </c>
      <c r="D21" s="737"/>
    </row>
    <row r="22" spans="1:6" ht="15.75" x14ac:dyDescent="0.25">
      <c r="A22" s="762"/>
      <c r="B22" s="807"/>
      <c r="C22" s="1141"/>
      <c r="D22" s="737"/>
    </row>
    <row r="23" spans="1:6" ht="15.75" x14ac:dyDescent="0.25">
      <c r="A23" s="762"/>
      <c r="B23" s="808" t="s">
        <v>251</v>
      </c>
      <c r="C23" s="1142" t="e">
        <f>SUM(C18:C21)</f>
        <v>#DIV/0!</v>
      </c>
      <c r="D23" s="737"/>
    </row>
    <row r="24" spans="1:6" ht="15" customHeight="1" x14ac:dyDescent="0.25">
      <c r="A24" s="762"/>
      <c r="B24" s="808" t="s">
        <v>241</v>
      </c>
      <c r="C24" s="1143">
        <v>0.5</v>
      </c>
      <c r="D24" s="737"/>
    </row>
    <row r="25" spans="1:6" ht="15" customHeight="1" x14ac:dyDescent="0.25">
      <c r="A25" s="762"/>
      <c r="B25" s="808" t="s">
        <v>249</v>
      </c>
      <c r="C25" s="1142" t="e">
        <f>C23*C24</f>
        <v>#DIV/0!</v>
      </c>
      <c r="D25" s="737"/>
    </row>
    <row r="26" spans="1:6" ht="15" customHeight="1" x14ac:dyDescent="0.25">
      <c r="A26" s="762"/>
      <c r="B26" s="809" t="s">
        <v>53</v>
      </c>
      <c r="C26" s="1144">
        <f>-'Exhibit 8-Payments and Trans.'!F24</f>
        <v>0</v>
      </c>
      <c r="D26" s="737"/>
      <c r="F26" s="810"/>
    </row>
    <row r="27" spans="1:6" ht="15.75" x14ac:dyDescent="0.25">
      <c r="A27" s="762"/>
      <c r="B27" s="808" t="s">
        <v>250</v>
      </c>
      <c r="C27" s="1144" t="e">
        <f>C25+C26</f>
        <v>#DIV/0!</v>
      </c>
      <c r="D27" s="737"/>
    </row>
    <row r="28" spans="1:6" ht="13.5" thickBot="1" x14ac:dyDescent="0.25">
      <c r="A28" s="796"/>
      <c r="B28" s="797"/>
      <c r="C28" s="797"/>
      <c r="D28" s="798"/>
    </row>
    <row r="56" spans="4:9" x14ac:dyDescent="0.2">
      <c r="D56" s="801"/>
      <c r="E56" s="801"/>
      <c r="F56" s="801"/>
      <c r="G56" s="801"/>
      <c r="H56" s="801"/>
      <c r="I56" s="801"/>
    </row>
    <row r="57" spans="4:9" x14ac:dyDescent="0.2">
      <c r="D57" s="801"/>
      <c r="E57" s="801"/>
      <c r="F57" s="801"/>
      <c r="G57" s="801"/>
      <c r="H57" s="801"/>
      <c r="I57" s="801"/>
    </row>
    <row r="58" spans="4:9" x14ac:dyDescent="0.2">
      <c r="D58" s="801"/>
      <c r="E58" s="801"/>
      <c r="F58" s="801"/>
      <c r="G58" s="801"/>
      <c r="H58" s="801"/>
      <c r="I58" s="801"/>
    </row>
  </sheetData>
  <sheetProtection password="D9EB" sheet="1" selectLockedCells="1"/>
  <customSheetViews>
    <customSheetView guid="{4E492CDA-AACF-415B-BC57-0E08E64B13EA}" scale="75" fitToPage="1">
      <pageMargins left="0.45" right="0.45" top="0.5" bottom="0.5" header="0.3" footer="0.25"/>
      <printOptions horizontalCentered="1" headings="1"/>
      <pageSetup orientation="landscape" r:id="rId1"/>
      <headerFooter>
        <oddFooter>&amp;LDraft for Discussion
&amp;D&amp;CPage &amp;P of &amp;N&amp;R&amp;A
&amp;F</oddFooter>
      </headerFooter>
    </customSheetView>
    <customSheetView guid="{82786BC8-10EF-4E67-BCBC-790A5B7D8B1A}" scale="75" fitToPage="1">
      <selection activeCell="B26" sqref="B26:C26"/>
      <pageMargins left="0.45" right="0.45" top="0.5" bottom="0.5" header="0.3" footer="0.25"/>
      <printOptions horizontalCentered="1" headings="1"/>
      <pageSetup orientation="landscape" r:id="rId2"/>
      <headerFooter>
        <oddFooter>&amp;LDraft for Discussion
&amp;D&amp;CPage &amp;P of &amp;N&amp;R&amp;A
&amp;F</oddFooter>
      </headerFooter>
    </customSheetView>
  </customSheetViews>
  <mergeCells count="4">
    <mergeCell ref="A5:B5"/>
    <mergeCell ref="A12:D12"/>
    <mergeCell ref="C15:C16"/>
    <mergeCell ref="B17:C17"/>
  </mergeCells>
  <phoneticPr fontId="40" type="noConversion"/>
  <printOptions horizontalCentered="1" headings="1"/>
  <pageMargins left="0.45" right="0.45" top="0.5" bottom="0.5" header="0.3" footer="0.25"/>
  <pageSetup scale="85" orientation="landscape" r:id="rId3"/>
  <headerFooter>
    <oddFooter>&amp;CPage &amp;P of &amp;N&amp;R&amp;A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8"/>
  <sheetViews>
    <sheetView zoomScaleNormal="100" workbookViewId="0">
      <selection activeCell="F16" sqref="F16"/>
    </sheetView>
  </sheetViews>
  <sheetFormatPr defaultColWidth="9.140625" defaultRowHeight="12.75" x14ac:dyDescent="0.2"/>
  <cols>
    <col min="1" max="1" width="9.140625" style="814"/>
    <col min="2" max="2" width="31.42578125" style="814" customWidth="1"/>
    <col min="3" max="3" width="18.140625" style="814" customWidth="1"/>
    <col min="4" max="4" width="16.85546875" style="814" customWidth="1"/>
    <col min="5" max="5" width="5.5703125" style="814" customWidth="1"/>
    <col min="6" max="6" width="19.28515625" style="814" customWidth="1"/>
    <col min="7" max="7" width="17.140625" style="814" customWidth="1"/>
    <col min="8" max="8" width="9.140625" style="814"/>
    <col min="9" max="9" width="11.5703125" style="814" bestFit="1" customWidth="1"/>
    <col min="10" max="16384" width="9.140625" style="814"/>
  </cols>
  <sheetData>
    <row r="1" spans="1:7" x14ac:dyDescent="0.2">
      <c r="A1" s="811" t="s">
        <v>601</v>
      </c>
      <c r="B1" s="812"/>
      <c r="C1" s="812"/>
      <c r="D1" s="812"/>
      <c r="E1" s="812"/>
      <c r="F1" s="812"/>
      <c r="G1" s="813"/>
    </row>
    <row r="2" spans="1:7" x14ac:dyDescent="0.2">
      <c r="A2" s="815" t="s">
        <v>214</v>
      </c>
      <c r="B2" s="489"/>
      <c r="C2" s="489"/>
      <c r="D2" s="489"/>
      <c r="E2" s="489"/>
      <c r="F2" s="489"/>
      <c r="G2" s="495"/>
    </row>
    <row r="3" spans="1:7" x14ac:dyDescent="0.2">
      <c r="A3" s="816" t="s">
        <v>56</v>
      </c>
      <c r="B3" s="489"/>
      <c r="C3" s="489"/>
      <c r="D3" s="489"/>
      <c r="E3" s="489"/>
      <c r="F3" s="489"/>
      <c r="G3" s="495"/>
    </row>
    <row r="4" spans="1:7" s="197" customFormat="1" x14ac:dyDescent="0.2">
      <c r="A4" s="1059">
        <f>'Exhibit 1a - CPE'!$D$11</f>
        <v>0</v>
      </c>
      <c r="B4" s="474"/>
      <c r="C4" s="474"/>
      <c r="D4" s="474"/>
      <c r="E4" s="672"/>
      <c r="F4" s="474"/>
      <c r="G4" s="524"/>
    </row>
    <row r="5" spans="1:7" s="197" customFormat="1" ht="15.75" customHeight="1" x14ac:dyDescent="0.25">
      <c r="A5" s="1447" t="s">
        <v>145</v>
      </c>
      <c r="B5" s="1447"/>
      <c r="C5" s="474"/>
      <c r="D5" s="672"/>
      <c r="E5" s="497"/>
      <c r="F5" s="485" t="s">
        <v>568</v>
      </c>
      <c r="G5" s="1116">
        <f>'Exhibit 1a - CPE'!$I$15</f>
        <v>0</v>
      </c>
    </row>
    <row r="6" spans="1:7" s="197" customFormat="1" ht="14.25" x14ac:dyDescent="0.2">
      <c r="A6" s="817"/>
      <c r="B6" s="676"/>
      <c r="C6" s="676"/>
      <c r="D6" s="677"/>
      <c r="E6" s="818"/>
      <c r="F6" s="1057" t="s">
        <v>352</v>
      </c>
      <c r="G6" s="1116">
        <f>'Exhibit 1a - CPE'!$L$15</f>
        <v>0</v>
      </c>
    </row>
    <row r="7" spans="1:7" s="197" customFormat="1" x14ac:dyDescent="0.2">
      <c r="A7" s="483"/>
      <c r="B7" s="474"/>
      <c r="C7" s="474"/>
      <c r="D7" s="672"/>
      <c r="E7" s="819"/>
      <c r="F7" s="474"/>
      <c r="G7" s="524"/>
    </row>
    <row r="8" spans="1:7" s="197" customFormat="1" x14ac:dyDescent="0.2">
      <c r="A8" s="483" t="s">
        <v>281</v>
      </c>
      <c r="B8" s="478"/>
      <c r="C8" s="474"/>
      <c r="D8" s="672"/>
      <c r="E8" s="819"/>
      <c r="F8" s="474"/>
      <c r="G8" s="524"/>
    </row>
    <row r="9" spans="1:7" s="197" customFormat="1" x14ac:dyDescent="0.2">
      <c r="A9" s="483"/>
      <c r="B9" s="819" t="s">
        <v>283</v>
      </c>
      <c r="C9" s="484">
        <f>'Exhibit 1a - CPE'!$F$27</f>
        <v>42917</v>
      </c>
      <c r="D9" s="672"/>
      <c r="E9" s="819"/>
      <c r="F9" s="474"/>
      <c r="G9" s="524"/>
    </row>
    <row r="10" spans="1:7" s="197" customFormat="1" x14ac:dyDescent="0.2">
      <c r="A10" s="483"/>
      <c r="B10" s="819" t="s">
        <v>284</v>
      </c>
      <c r="C10" s="484">
        <f>'Exhibit 1a - CPE'!$F$29</f>
        <v>43281</v>
      </c>
      <c r="D10" s="672"/>
      <c r="E10" s="819"/>
      <c r="F10" s="474"/>
      <c r="G10" s="524"/>
    </row>
    <row r="11" spans="1:7" s="197" customFormat="1" x14ac:dyDescent="0.2">
      <c r="A11" s="483"/>
      <c r="B11" s="474"/>
      <c r="C11" s="474"/>
      <c r="D11" s="474"/>
      <c r="E11" s="474"/>
      <c r="F11" s="474"/>
      <c r="G11" s="524"/>
    </row>
    <row r="12" spans="1:7" s="197" customFormat="1" x14ac:dyDescent="0.2">
      <c r="A12" s="1485" t="s">
        <v>57</v>
      </c>
      <c r="B12" s="1486"/>
      <c r="C12" s="1486"/>
      <c r="D12" s="1486"/>
      <c r="E12" s="1486"/>
      <c r="F12" s="1486"/>
      <c r="G12" s="1487"/>
    </row>
    <row r="13" spans="1:7" x14ac:dyDescent="0.2">
      <c r="A13" s="816"/>
      <c r="B13" s="489"/>
      <c r="C13" s="489"/>
      <c r="D13" s="489"/>
      <c r="E13" s="489"/>
      <c r="F13" s="489"/>
      <c r="G13" s="495"/>
    </row>
    <row r="14" spans="1:7" x14ac:dyDescent="0.2">
      <c r="A14" s="483" t="s">
        <v>306</v>
      </c>
      <c r="B14" s="489"/>
      <c r="C14" s="489"/>
      <c r="D14" s="489"/>
      <c r="E14" s="489"/>
      <c r="F14" s="489"/>
      <c r="G14" s="495"/>
    </row>
    <row r="15" spans="1:7" x14ac:dyDescent="0.2">
      <c r="A15" s="491"/>
      <c r="B15" s="489"/>
      <c r="C15" s="489"/>
      <c r="D15" s="489"/>
      <c r="E15" s="489"/>
      <c r="F15" s="489"/>
      <c r="G15" s="495"/>
    </row>
    <row r="16" spans="1:7" x14ac:dyDescent="0.2">
      <c r="A16" s="491"/>
      <c r="B16" s="820" t="s">
        <v>126</v>
      </c>
      <c r="C16" s="494"/>
      <c r="D16" s="494"/>
      <c r="E16" s="821"/>
      <c r="F16" s="1110"/>
      <c r="G16" s="495"/>
    </row>
    <row r="17" spans="1:9" x14ac:dyDescent="0.2">
      <c r="A17" s="491"/>
      <c r="B17" s="822"/>
      <c r="C17" s="489"/>
      <c r="D17" s="489"/>
      <c r="E17" s="489"/>
      <c r="F17" s="1111"/>
      <c r="G17" s="495"/>
    </row>
    <row r="18" spans="1:9" x14ac:dyDescent="0.2">
      <c r="A18" s="491"/>
      <c r="B18" s="820" t="s">
        <v>255</v>
      </c>
      <c r="C18" s="821"/>
      <c r="D18" s="489"/>
      <c r="E18" s="489"/>
      <c r="F18" s="1111"/>
      <c r="G18" s="495"/>
      <c r="I18" s="823"/>
    </row>
    <row r="19" spans="1:9" x14ac:dyDescent="0.2">
      <c r="A19" s="491"/>
      <c r="B19" s="824" t="s">
        <v>257</v>
      </c>
      <c r="C19" s="494"/>
      <c r="D19" s="494"/>
      <c r="E19" s="821"/>
      <c r="F19" s="1112"/>
      <c r="G19" s="495"/>
    </row>
    <row r="20" spans="1:9" x14ac:dyDescent="0.2">
      <c r="A20" s="491"/>
      <c r="B20" s="824" t="s">
        <v>338</v>
      </c>
      <c r="C20" s="494"/>
      <c r="D20" s="494"/>
      <c r="E20" s="821"/>
      <c r="F20" s="1110"/>
      <c r="G20" s="495"/>
    </row>
    <row r="21" spans="1:9" x14ac:dyDescent="0.2">
      <c r="A21" s="491"/>
      <c r="B21" s="825" t="s">
        <v>156</v>
      </c>
      <c r="C21" s="489"/>
      <c r="D21" s="489"/>
      <c r="E21" s="489"/>
      <c r="F21" s="1113"/>
      <c r="G21" s="495"/>
    </row>
    <row r="22" spans="1:9" x14ac:dyDescent="0.2">
      <c r="A22" s="491"/>
      <c r="B22" s="1488" t="s">
        <v>127</v>
      </c>
      <c r="C22" s="1489"/>
      <c r="D22" s="1489"/>
      <c r="E22" s="1490"/>
      <c r="F22" s="1114">
        <f>F16+F19+F20+F21</f>
        <v>0</v>
      </c>
      <c r="G22" s="495"/>
    </row>
    <row r="23" spans="1:9" x14ac:dyDescent="0.2">
      <c r="A23" s="491"/>
      <c r="B23" s="822"/>
      <c r="C23" s="489"/>
      <c r="D23" s="489"/>
      <c r="E23" s="489"/>
      <c r="F23" s="1111"/>
      <c r="G23" s="495"/>
    </row>
    <row r="24" spans="1:9" x14ac:dyDescent="0.2">
      <c r="A24" s="491"/>
      <c r="B24" s="1488" t="s">
        <v>336</v>
      </c>
      <c r="C24" s="1489"/>
      <c r="D24" s="1489"/>
      <c r="E24" s="1490"/>
      <c r="F24" s="1114">
        <f>'Exhibit 5 -Exp. Summary - COA '!Y95</f>
        <v>0</v>
      </c>
      <c r="G24" s="495"/>
    </row>
    <row r="25" spans="1:9" x14ac:dyDescent="0.2">
      <c r="A25" s="491"/>
      <c r="B25" s="822"/>
      <c r="C25" s="489"/>
      <c r="D25" s="489"/>
      <c r="E25" s="489"/>
      <c r="F25" s="1111"/>
      <c r="G25" s="495"/>
    </row>
    <row r="26" spans="1:9" x14ac:dyDescent="0.2">
      <c r="A26" s="491"/>
      <c r="B26" s="1488" t="s">
        <v>256</v>
      </c>
      <c r="C26" s="1489"/>
      <c r="D26" s="1489"/>
      <c r="E26" s="1490"/>
      <c r="F26" s="1115">
        <f>F22-F24</f>
        <v>0</v>
      </c>
      <c r="G26" s="495"/>
    </row>
    <row r="27" spans="1:9" ht="13.5" thickBot="1" x14ac:dyDescent="0.25">
      <c r="A27" s="826"/>
      <c r="B27" s="827"/>
      <c r="C27" s="827"/>
      <c r="D27" s="827"/>
      <c r="E27" s="827"/>
      <c r="F27" s="827"/>
      <c r="G27" s="828"/>
    </row>
    <row r="35" spans="6:6" x14ac:dyDescent="0.2">
      <c r="F35" s="823"/>
    </row>
    <row r="36" spans="6:6" x14ac:dyDescent="0.2">
      <c r="F36" s="823"/>
    </row>
    <row r="39" spans="6:6" x14ac:dyDescent="0.2">
      <c r="F39" s="823"/>
    </row>
    <row r="56" spans="4:9" x14ac:dyDescent="0.2">
      <c r="D56" s="829"/>
      <c r="E56" s="829"/>
      <c r="F56" s="829"/>
      <c r="G56" s="829"/>
      <c r="H56" s="829"/>
      <c r="I56" s="829"/>
    </row>
    <row r="57" spans="4:9" x14ac:dyDescent="0.2">
      <c r="D57" s="829"/>
      <c r="E57" s="829"/>
      <c r="F57" s="829"/>
      <c r="G57" s="829"/>
      <c r="H57" s="829"/>
      <c r="I57" s="829"/>
    </row>
    <row r="58" spans="4:9" x14ac:dyDescent="0.2">
      <c r="D58" s="829"/>
      <c r="E58" s="829"/>
      <c r="F58" s="829"/>
      <c r="G58" s="829"/>
      <c r="H58" s="829"/>
      <c r="I58" s="829"/>
    </row>
  </sheetData>
  <sheetProtection password="D9EB" sheet="1" selectLockedCells="1"/>
  <customSheetViews>
    <customSheetView guid="{4E492CDA-AACF-415B-BC57-0E08E64B13EA}" scale="85" fitToPage="1">
      <pageMargins left="0.7" right="0.7" top="0.5" bottom="0.5" header="0.3" footer="0.25"/>
      <printOptions horizontalCentered="1" headings="1"/>
      <pageSetup scale="87" orientation="portrait" r:id="rId1"/>
      <headerFooter>
        <oddFooter>&amp;LDraft for Discussion
&amp;D&amp;CPage &amp;P of &amp;N&amp;R&amp;A
&amp;F</oddFooter>
      </headerFooter>
    </customSheetView>
    <customSheetView guid="{82786BC8-10EF-4E67-BCBC-790A5B7D8B1A}" scale="85" fitToPage="1">
      <pageMargins left="0.7" right="0.7" top="0.5" bottom="0.5" header="0.3" footer="0.25"/>
      <printOptions horizontalCentered="1" headings="1"/>
      <pageSetup scale="87" orientation="portrait" r:id="rId2"/>
      <headerFooter>
        <oddFooter>&amp;LDraft for Discussion
&amp;D&amp;CPage &amp;P of &amp;N&amp;R&amp;A
&amp;F</oddFooter>
      </headerFooter>
    </customSheetView>
  </customSheetViews>
  <mergeCells count="5">
    <mergeCell ref="A12:G12"/>
    <mergeCell ref="B26:E26"/>
    <mergeCell ref="B22:E22"/>
    <mergeCell ref="B24:E24"/>
    <mergeCell ref="A5:B5"/>
  </mergeCells>
  <phoneticPr fontId="40" type="noConversion"/>
  <printOptions horizontalCentered="1" headings="1"/>
  <pageMargins left="0.7" right="0.7" top="0.5" bottom="0.5" header="0.3" footer="0.25"/>
  <pageSetup orientation="landscape" r:id="rId3"/>
  <headerFooter>
    <oddFooter>&amp;CPage &amp;P of &amp;N&amp;R&amp;A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zoomScale="80" zoomScaleNormal="80" workbookViewId="0"/>
  </sheetViews>
  <sheetFormatPr defaultColWidth="9.140625" defaultRowHeight="12.75" x14ac:dyDescent="0.2"/>
  <cols>
    <col min="1" max="1" width="81.7109375" style="814" customWidth="1"/>
    <col min="2" max="2" width="43.85546875" style="814" bestFit="1" customWidth="1"/>
    <col min="3" max="3" width="43" style="814" bestFit="1" customWidth="1"/>
    <col min="4" max="4" width="14.42578125" style="814" customWidth="1"/>
    <col min="5" max="5" width="4.5703125" style="814" customWidth="1"/>
    <col min="6" max="16384" width="9.140625" style="814"/>
  </cols>
  <sheetData>
    <row r="1" spans="1:5" s="197" customFormat="1" ht="15.75" x14ac:dyDescent="0.25">
      <c r="A1" s="669" t="s">
        <v>601</v>
      </c>
      <c r="B1" s="725"/>
      <c r="C1" s="725"/>
      <c r="D1" s="725"/>
      <c r="E1" s="726"/>
    </row>
    <row r="2" spans="1:5" s="197" customFormat="1" ht="15.75" x14ac:dyDescent="0.25">
      <c r="A2" s="476" t="s">
        <v>214</v>
      </c>
      <c r="B2" s="727"/>
      <c r="C2" s="727"/>
      <c r="D2" s="727"/>
      <c r="E2" s="196"/>
    </row>
    <row r="3" spans="1:5" s="197" customFormat="1" ht="15.75" x14ac:dyDescent="0.25">
      <c r="A3" s="1055">
        <f>'Exhibit 1a - CPE'!$D$11</f>
        <v>0</v>
      </c>
      <c r="B3" s="727"/>
      <c r="C3" s="727"/>
      <c r="D3" s="473"/>
      <c r="E3" s="196"/>
    </row>
    <row r="4" spans="1:5" s="197" customFormat="1" ht="15.75" x14ac:dyDescent="0.25">
      <c r="A4" s="477" t="s">
        <v>309</v>
      </c>
      <c r="B4" s="727"/>
      <c r="C4" s="727"/>
      <c r="D4" s="727"/>
      <c r="E4" s="802"/>
    </row>
    <row r="5" spans="1:5" s="197" customFormat="1" ht="15.75" customHeight="1" x14ac:dyDescent="0.25">
      <c r="A5" s="1491" t="s">
        <v>286</v>
      </c>
      <c r="B5" s="1492"/>
      <c r="C5" s="485" t="s">
        <v>568</v>
      </c>
      <c r="D5" s="1116">
        <f>'Exhibit 1a - CPE'!$I$15</f>
        <v>0</v>
      </c>
      <c r="E5" s="830"/>
    </row>
    <row r="6" spans="1:5" s="197" customFormat="1" ht="15.75" x14ac:dyDescent="0.25">
      <c r="A6" s="675"/>
      <c r="B6" s="728"/>
      <c r="C6" s="1057" t="s">
        <v>352</v>
      </c>
      <c r="D6" s="1116">
        <f>'Exhibit 1a - CPE'!$L$15</f>
        <v>0</v>
      </c>
      <c r="E6" s="715"/>
    </row>
    <row r="7" spans="1:5" s="197" customFormat="1" ht="15.75" x14ac:dyDescent="0.25">
      <c r="A7" s="477"/>
      <c r="B7" s="727"/>
      <c r="C7" s="727"/>
      <c r="D7" s="672"/>
      <c r="E7" s="803"/>
    </row>
    <row r="8" spans="1:5" s="197" customFormat="1" ht="15.75" x14ac:dyDescent="0.25">
      <c r="A8" s="1493" t="s">
        <v>307</v>
      </c>
      <c r="B8" s="1494"/>
      <c r="C8" s="727"/>
      <c r="D8" s="672"/>
      <c r="E8" s="803"/>
    </row>
    <row r="9" spans="1:5" s="197" customFormat="1" ht="15.75" x14ac:dyDescent="0.25">
      <c r="A9" s="477"/>
      <c r="B9" s="681" t="s">
        <v>283</v>
      </c>
      <c r="C9" s="682">
        <f>'Exhibit 1a - CPE'!$F$27</f>
        <v>42917</v>
      </c>
      <c r="D9" s="672"/>
      <c r="E9" s="803"/>
    </row>
    <row r="10" spans="1:5" s="197" customFormat="1" ht="15.75" x14ac:dyDescent="0.25">
      <c r="A10" s="477"/>
      <c r="B10" s="681" t="s">
        <v>284</v>
      </c>
      <c r="C10" s="682">
        <f>'Exhibit 1a - CPE'!$F$29</f>
        <v>43281</v>
      </c>
      <c r="D10" s="672"/>
      <c r="E10" s="803"/>
    </row>
    <row r="11" spans="1:5" s="197" customFormat="1" x14ac:dyDescent="0.2">
      <c r="A11" s="483"/>
      <c r="B11" s="727"/>
      <c r="C11" s="727"/>
      <c r="D11" s="727"/>
      <c r="E11" s="196"/>
    </row>
    <row r="12" spans="1:5" s="197" customFormat="1" ht="15.75" x14ac:dyDescent="0.25">
      <c r="A12" s="1444" t="s">
        <v>310</v>
      </c>
      <c r="B12" s="1445"/>
      <c r="C12" s="1445"/>
      <c r="D12" s="1445"/>
      <c r="E12" s="1448"/>
    </row>
    <row r="13" spans="1:5" x14ac:dyDescent="0.2">
      <c r="A13" s="491"/>
      <c r="B13" s="831"/>
      <c r="C13" s="831"/>
      <c r="D13" s="831"/>
      <c r="E13" s="832"/>
    </row>
    <row r="14" spans="1:5" x14ac:dyDescent="0.2">
      <c r="A14" s="833"/>
      <c r="B14" s="831"/>
      <c r="C14" s="831"/>
      <c r="D14" s="831"/>
      <c r="E14" s="832"/>
    </row>
    <row r="15" spans="1:5" x14ac:dyDescent="0.2">
      <c r="A15" s="834" t="s">
        <v>128</v>
      </c>
      <c r="B15" s="835" t="s">
        <v>54</v>
      </c>
      <c r="C15" s="835" t="s">
        <v>55</v>
      </c>
      <c r="D15" s="834" t="s">
        <v>215</v>
      </c>
      <c r="E15" s="832"/>
    </row>
    <row r="16" spans="1:5" ht="15" x14ac:dyDescent="0.2">
      <c r="A16" s="836" t="s">
        <v>196</v>
      </c>
      <c r="B16" s="837">
        <f>'Exhibit 5 -Exp. Summary - COA '!Y95</f>
        <v>0</v>
      </c>
      <c r="C16" s="837">
        <f>'Exhibit 10- LHD Financials'!F22</f>
        <v>0</v>
      </c>
      <c r="D16" s="838">
        <f>B16-C16</f>
        <v>0</v>
      </c>
      <c r="E16" s="832"/>
    </row>
    <row r="17" spans="1:5" ht="15" x14ac:dyDescent="0.2">
      <c r="A17" s="839"/>
      <c r="B17" s="840"/>
      <c r="C17" s="840"/>
      <c r="D17" s="841"/>
      <c r="E17" s="832"/>
    </row>
    <row r="18" spans="1:5" x14ac:dyDescent="0.2">
      <c r="A18" s="834" t="s">
        <v>63</v>
      </c>
      <c r="B18" s="842" t="s">
        <v>316</v>
      </c>
      <c r="C18" s="842" t="s">
        <v>315</v>
      </c>
      <c r="D18" s="843" t="s">
        <v>215</v>
      </c>
      <c r="E18" s="832"/>
    </row>
    <row r="19" spans="1:5" ht="15" x14ac:dyDescent="0.2">
      <c r="A19" s="836" t="s">
        <v>196</v>
      </c>
      <c r="B19" s="837">
        <f>'Exhibit 5 -Exp. Summary - COA '!S20+'Exhibit 5 -Exp. Summary - COA '!S27+'Exhibit 5 -Exp. Summary - COA '!S32</f>
        <v>0</v>
      </c>
      <c r="C19" s="837">
        <f>'Exhibit 4a - Admin Supp. Detail'!L17+'Exhibit 4a - Admin Supp. Detail'!L31+'Exhibit 4a - Admin Supp. Detail'!L45+'Exhibit 4a - Admin Supp. Detail'!G61+'Exhibit 4a - Admin Supp. Detail'!G75+'Exhibit 4a - Admin Supp. Detail'!G89+'Exhibit 4a - Admin Supp. Detail'!G103+'Exhibit 4a - Admin Supp. Detail'!G120+'Exhibit 4a - Admin Supp. Detail'!G121</f>
        <v>0</v>
      </c>
      <c r="D19" s="838">
        <f>B19-C19</f>
        <v>0</v>
      </c>
      <c r="E19" s="832"/>
    </row>
    <row r="20" spans="1:5" ht="15" x14ac:dyDescent="0.2">
      <c r="A20" s="839"/>
      <c r="B20" s="840"/>
      <c r="C20" s="840"/>
      <c r="D20" s="841"/>
      <c r="E20" s="832"/>
    </row>
    <row r="21" spans="1:5" x14ac:dyDescent="0.2">
      <c r="A21" s="834" t="s">
        <v>129</v>
      </c>
      <c r="B21" s="842" t="s">
        <v>316</v>
      </c>
      <c r="C21" s="842" t="s">
        <v>314</v>
      </c>
      <c r="D21" s="843" t="s">
        <v>215</v>
      </c>
      <c r="E21" s="832"/>
    </row>
    <row r="22" spans="1:5" ht="15" x14ac:dyDescent="0.2">
      <c r="A22" s="836" t="s">
        <v>196</v>
      </c>
      <c r="B22" s="837">
        <f>'Exhibit 5 -Exp. Summary - COA '!S40+'Exhibit 5 -Exp. Summary - COA '!S47+'Exhibit 5 -Exp. Summary - COA '!S51</f>
        <v>0</v>
      </c>
      <c r="C22" s="837">
        <f>'Exhibit 4b Clinic Admin Detail'!L17+'Exhibit 4b Clinic Admin Detail'!L31+'Exhibit 4b Clinic Admin Detail'!L45+'Exhibit 4b Clinic Admin Detail'!L59+'Exhibit 4b Clinic Admin Detail'!G76+'Exhibit 4b Clinic Admin Detail'!G90+'Exhibit 4b Clinic Admin Detail'!G104+'Exhibit 4b Clinic Admin Detail'!G118+'Exhibit 4b Clinic Admin Detail'!G135</f>
        <v>0</v>
      </c>
      <c r="D22" s="838">
        <f>B22-C22</f>
        <v>0</v>
      </c>
      <c r="E22" s="832"/>
    </row>
    <row r="23" spans="1:5" ht="15" x14ac:dyDescent="0.2">
      <c r="A23" s="839"/>
      <c r="B23" s="840"/>
      <c r="C23" s="840"/>
      <c r="D23" s="841"/>
      <c r="E23" s="832"/>
    </row>
    <row r="24" spans="1:5" x14ac:dyDescent="0.2">
      <c r="A24" s="834" t="s">
        <v>64</v>
      </c>
      <c r="B24" s="842" t="s">
        <v>316</v>
      </c>
      <c r="C24" s="842" t="s">
        <v>313</v>
      </c>
      <c r="D24" s="843" t="s">
        <v>215</v>
      </c>
      <c r="E24" s="832"/>
    </row>
    <row r="25" spans="1:5" ht="15" x14ac:dyDescent="0.2">
      <c r="A25" s="836" t="s">
        <v>196</v>
      </c>
      <c r="B25" s="837">
        <f>'Exhibit 5 -Exp. Summary - COA '!S61+'Exhibit 5 -Exp. Summary - COA '!S69+'Exhibit 5 -Exp. Summary - COA '!S73</f>
        <v>0</v>
      </c>
      <c r="C25" s="837">
        <f>'Exhibit 4c - Direct Med Detail'!L17+'Exhibit 4c - Direct Med Detail'!L31+'Exhibit 4c - Direct Med Detail'!L45+'Exhibit 4c - Direct Med Detail'!L59+'Exhibit 4c - Direct Med Detail'!L73+'Exhibit 4c - Direct Med Detail'!L87+'Exhibit 4c - Direct Med Detail'!G103+'Exhibit 4c - Direct Med Detail'!G121+'Exhibit 4c - Direct Med Detail'!G135+'Exhibit 4c - Direct Med Detail'!G154+'Exhibit 4c - Direct Med Detail'!G168+'Exhibit 4c - Direct Med Detail'!G190</f>
        <v>0</v>
      </c>
      <c r="D25" s="838">
        <f>B25-C25</f>
        <v>0</v>
      </c>
      <c r="E25" s="832"/>
    </row>
    <row r="26" spans="1:5" ht="15" x14ac:dyDescent="0.2">
      <c r="A26" s="839"/>
      <c r="B26" s="840"/>
      <c r="C26" s="840"/>
      <c r="D26" s="841"/>
      <c r="E26" s="832"/>
    </row>
    <row r="27" spans="1:5" x14ac:dyDescent="0.2">
      <c r="A27" s="834" t="s">
        <v>61</v>
      </c>
      <c r="B27" s="842" t="s">
        <v>316</v>
      </c>
      <c r="C27" s="842" t="s">
        <v>312</v>
      </c>
      <c r="D27" s="843" t="s">
        <v>215</v>
      </c>
      <c r="E27" s="832"/>
    </row>
    <row r="28" spans="1:5" ht="15" x14ac:dyDescent="0.2">
      <c r="A28" s="836" t="s">
        <v>196</v>
      </c>
      <c r="B28" s="837">
        <f>'Exhibit 5 -Exp. Summary - COA '!S89+'Exhibit 5 -Exp. Summary - COA '!S93</f>
        <v>0</v>
      </c>
      <c r="C28" s="837">
        <f>'Exhibit 4d - Non Reimb. Detail'!G44+'Exhibit 4d - Non Reimb. Detail'!G53</f>
        <v>0</v>
      </c>
      <c r="D28" s="838">
        <f>B28-C28</f>
        <v>0</v>
      </c>
      <c r="E28" s="832"/>
    </row>
    <row r="29" spans="1:5" ht="15" x14ac:dyDescent="0.2">
      <c r="A29" s="822"/>
      <c r="B29" s="840"/>
      <c r="C29" s="840"/>
      <c r="D29" s="841"/>
      <c r="E29" s="832"/>
    </row>
    <row r="30" spans="1:5" x14ac:dyDescent="0.2">
      <c r="A30" s="834" t="s">
        <v>130</v>
      </c>
      <c r="B30" s="842" t="s">
        <v>131</v>
      </c>
      <c r="C30" s="842" t="s">
        <v>132</v>
      </c>
      <c r="D30" s="843" t="s">
        <v>215</v>
      </c>
      <c r="E30" s="832"/>
    </row>
    <row r="31" spans="1:5" ht="15" x14ac:dyDescent="0.2">
      <c r="A31" s="836" t="s">
        <v>220</v>
      </c>
      <c r="B31" s="837">
        <f>'Exhibit 5 -Exp. Summary - COA '!S32+'Exhibit 5 -Exp. Summary - COA '!S51+'Exhibit 5 -Exp. Summary - COA '!S73+'Exhibit 5 -Exp. Summary - COA '!S93</f>
        <v>0</v>
      </c>
      <c r="C31" s="837">
        <f>'Exhibit 10- LHD Financials'!F19+'Exhibit 10- LHD Financials'!F20+'Exhibit 10- LHD Financials'!F21</f>
        <v>0</v>
      </c>
      <c r="D31" s="838">
        <f>B31-C31</f>
        <v>0</v>
      </c>
      <c r="E31" s="832"/>
    </row>
    <row r="32" spans="1:5" ht="15" x14ac:dyDescent="0.2">
      <c r="A32" s="839"/>
      <c r="B32" s="840"/>
      <c r="C32" s="840"/>
      <c r="D32" s="841"/>
      <c r="E32" s="832"/>
    </row>
    <row r="33" spans="1:5" x14ac:dyDescent="0.2">
      <c r="A33" s="834" t="s">
        <v>133</v>
      </c>
      <c r="B33" s="842" t="s">
        <v>316</v>
      </c>
      <c r="C33" s="842" t="s">
        <v>311</v>
      </c>
      <c r="D33" s="843" t="s">
        <v>215</v>
      </c>
      <c r="E33" s="832"/>
    </row>
    <row r="34" spans="1:5" ht="15" x14ac:dyDescent="0.2">
      <c r="A34" s="836" t="s">
        <v>196</v>
      </c>
      <c r="B34" s="837">
        <f>'Exhibit 5 -Exp. Summary - COA '!Y95</f>
        <v>0</v>
      </c>
      <c r="C34" s="837">
        <f>'Exhibit 6 - Allocations'!K103</f>
        <v>0</v>
      </c>
      <c r="D34" s="838">
        <f>B34-C34</f>
        <v>0</v>
      </c>
      <c r="E34" s="832"/>
    </row>
    <row r="35" spans="1:5" ht="15" x14ac:dyDescent="0.2">
      <c r="A35" s="822"/>
      <c r="B35" s="844"/>
      <c r="C35" s="844"/>
      <c r="D35" s="841"/>
      <c r="E35" s="832"/>
    </row>
    <row r="36" spans="1:5" x14ac:dyDescent="0.2">
      <c r="A36" s="834" t="s">
        <v>138</v>
      </c>
      <c r="B36" s="842" t="s">
        <v>62</v>
      </c>
      <c r="C36" s="842" t="s">
        <v>137</v>
      </c>
      <c r="D36" s="843" t="s">
        <v>215</v>
      </c>
      <c r="E36" s="832"/>
    </row>
    <row r="37" spans="1:5" ht="15" x14ac:dyDescent="0.2">
      <c r="A37" s="836" t="s">
        <v>134</v>
      </c>
      <c r="B37" s="837" t="e">
        <f>'Exhibit 6 - Allocations'!S150</f>
        <v>#DIV/0!</v>
      </c>
      <c r="C37" s="837" t="e">
        <f>'Exhibit 7-Expend for Settlement'!C25</f>
        <v>#DIV/0!</v>
      </c>
      <c r="D37" s="804" t="e">
        <f>B37-C37</f>
        <v>#DIV/0!</v>
      </c>
      <c r="E37" s="832"/>
    </row>
    <row r="38" spans="1:5" ht="15" x14ac:dyDescent="0.2">
      <c r="A38" s="836" t="s">
        <v>135</v>
      </c>
      <c r="B38" s="837" t="e">
        <f>'Exhibit 6 - Allocations'!S152</f>
        <v>#DIV/0!</v>
      </c>
      <c r="C38" s="837" t="e">
        <f>'Exhibit 7-Expend for Settlement'!C40</f>
        <v>#DIV/0!</v>
      </c>
      <c r="D38" s="804" t="e">
        <f>B38-C38</f>
        <v>#DIV/0!</v>
      </c>
      <c r="E38" s="832"/>
    </row>
    <row r="39" spans="1:5" ht="15" x14ac:dyDescent="0.2">
      <c r="A39" s="836" t="s">
        <v>493</v>
      </c>
      <c r="B39" s="837" t="e">
        <f>'Exhibit 6 - Allocations'!S154</f>
        <v>#DIV/0!</v>
      </c>
      <c r="C39" s="837" t="e">
        <f>'Exhibit 7-Expend for Settlement'!C54</f>
        <v>#DIV/0!</v>
      </c>
      <c r="D39" s="804" t="e">
        <f>B39-C39</f>
        <v>#DIV/0!</v>
      </c>
      <c r="E39" s="832"/>
    </row>
    <row r="40" spans="1:5" ht="15" x14ac:dyDescent="0.2">
      <c r="A40" s="836" t="s">
        <v>136</v>
      </c>
      <c r="B40" s="837" t="e">
        <f>'Exhibit 6 - Allocations'!S156</f>
        <v>#DIV/0!</v>
      </c>
      <c r="C40" s="837" t="e">
        <f>'Exhibit 7-Expend for Settlement'!C68</f>
        <v>#DIV/0!</v>
      </c>
      <c r="D40" s="804" t="e">
        <f>B40-C40</f>
        <v>#DIV/0!</v>
      </c>
      <c r="E40" s="832"/>
    </row>
    <row r="41" spans="1:5" ht="15" x14ac:dyDescent="0.2">
      <c r="A41" s="839"/>
      <c r="B41" s="840"/>
      <c r="C41" s="840"/>
      <c r="D41" s="841"/>
      <c r="E41" s="832"/>
    </row>
    <row r="42" spans="1:5" x14ac:dyDescent="0.2">
      <c r="A42" s="834" t="s">
        <v>140</v>
      </c>
      <c r="B42" s="842" t="s">
        <v>144</v>
      </c>
      <c r="C42" s="842" t="s">
        <v>141</v>
      </c>
      <c r="D42" s="843" t="s">
        <v>215</v>
      </c>
      <c r="E42" s="832"/>
    </row>
    <row r="43" spans="1:5" ht="15" x14ac:dyDescent="0.2">
      <c r="A43" s="836" t="s">
        <v>142</v>
      </c>
      <c r="B43" s="837" t="e">
        <f>'Exhibit 1a - CPE'!H41</f>
        <v>#DIV/0!</v>
      </c>
      <c r="C43" s="837" t="e">
        <f>'Exhibit 9a-Direct Med. Settl'!E38</f>
        <v>#DIV/0!</v>
      </c>
      <c r="D43" s="804" t="e">
        <f>B43-C43</f>
        <v>#DIV/0!</v>
      </c>
      <c r="E43" s="832"/>
    </row>
    <row r="44" spans="1:5" ht="15" x14ac:dyDescent="0.2">
      <c r="A44" s="836" t="s">
        <v>143</v>
      </c>
      <c r="B44" s="837" t="e">
        <f>'Exhibit 1a - CPE'!J41</f>
        <v>#DIV/0!</v>
      </c>
      <c r="C44" s="837" t="e">
        <f>'Exhibit 9a-Direct Med. Settl'!F38</f>
        <v>#DIV/0!</v>
      </c>
      <c r="D44" s="804" t="e">
        <f>B44-C44</f>
        <v>#DIV/0!</v>
      </c>
      <c r="E44" s="832"/>
    </row>
    <row r="45" spans="1:5" ht="15" x14ac:dyDescent="0.2">
      <c r="A45" s="836" t="s">
        <v>583</v>
      </c>
      <c r="B45" s="837" t="e">
        <f>'Exhibit 1a - CPE'!L41</f>
        <v>#DIV/0!</v>
      </c>
      <c r="C45" s="837" t="e">
        <f>'Exhibit 9a-Direct Med. Settl'!H38</f>
        <v>#DIV/0!</v>
      </c>
      <c r="D45" s="804" t="e">
        <f>B45-C45</f>
        <v>#DIV/0!</v>
      </c>
      <c r="E45" s="832"/>
    </row>
    <row r="46" spans="1:5" ht="15" x14ac:dyDescent="0.2">
      <c r="A46" s="836" t="s">
        <v>305</v>
      </c>
      <c r="B46" s="837">
        <f>'Exhibit 1a - CPE'!N41</f>
        <v>0</v>
      </c>
      <c r="C46" s="837" t="e">
        <f>'Exhibit 9b-Medicaid Admin Settl'!C27</f>
        <v>#DIV/0!</v>
      </c>
      <c r="D46" s="804" t="e">
        <f>B46-C46</f>
        <v>#DIV/0!</v>
      </c>
      <c r="E46" s="832"/>
    </row>
    <row r="47" spans="1:5" ht="15" x14ac:dyDescent="0.2">
      <c r="A47" s="489"/>
      <c r="B47" s="844"/>
      <c r="C47" s="844"/>
      <c r="D47" s="845"/>
      <c r="E47" s="832"/>
    </row>
    <row r="48" spans="1:5" x14ac:dyDescent="0.2">
      <c r="A48" s="834" t="s">
        <v>139</v>
      </c>
      <c r="B48" s="842" t="s">
        <v>317</v>
      </c>
      <c r="C48" s="842" t="s">
        <v>318</v>
      </c>
      <c r="D48" s="843" t="s">
        <v>215</v>
      </c>
      <c r="E48" s="832"/>
    </row>
    <row r="49" spans="1:9" ht="15" x14ac:dyDescent="0.2">
      <c r="A49" s="836" t="s">
        <v>221</v>
      </c>
      <c r="B49" s="837">
        <f>'Exhibit 1b-Cost Report Summary'!I35</f>
        <v>0</v>
      </c>
      <c r="C49" s="837">
        <f>'Exhibit 5 -Exp. Summary - COA '!Y20+'Exhibit 5 -Exp. Summary - COA '!Y27+'Exhibit 5 -Exp. Summary - COA '!Y32</f>
        <v>0</v>
      </c>
      <c r="D49" s="804">
        <f>B49-C49</f>
        <v>0</v>
      </c>
      <c r="E49" s="832"/>
    </row>
    <row r="50" spans="1:9" ht="15" x14ac:dyDescent="0.2">
      <c r="A50" s="836" t="s">
        <v>253</v>
      </c>
      <c r="B50" s="837">
        <f>'Exhibit 1b-Cost Report Summary'!I37</f>
        <v>0</v>
      </c>
      <c r="C50" s="837">
        <f>'Exhibit 5 -Exp. Summary - COA '!Y40+'Exhibit 5 -Exp. Summary - COA '!Y47+'Exhibit 5 -Exp. Summary - COA '!Y51</f>
        <v>0</v>
      </c>
      <c r="D50" s="804">
        <f>B50-C50</f>
        <v>0</v>
      </c>
      <c r="E50" s="832"/>
    </row>
    <row r="51" spans="1:9" ht="15" x14ac:dyDescent="0.2">
      <c r="A51" s="836" t="s">
        <v>222</v>
      </c>
      <c r="B51" s="837">
        <f>'Exhibit 1b-Cost Report Summary'!I39</f>
        <v>0</v>
      </c>
      <c r="C51" s="837">
        <f>'Exhibit 5 -Exp. Summary - COA '!Y61+'Exhibit 5 -Exp. Summary - COA '!Y69+'Exhibit 5 -Exp. Summary - COA '!Y73</f>
        <v>0</v>
      </c>
      <c r="D51" s="804">
        <f>B51-C51</f>
        <v>0</v>
      </c>
      <c r="E51" s="832"/>
    </row>
    <row r="52" spans="1:9" ht="15" x14ac:dyDescent="0.2">
      <c r="A52" s="836" t="s">
        <v>170</v>
      </c>
      <c r="B52" s="837">
        <f>'Exhibit 1b-Cost Report Summary'!I41</f>
        <v>0</v>
      </c>
      <c r="C52" s="837">
        <f>'Exhibit 5 -Exp. Summary - COA '!Y89+'Exhibit 5 -Exp. Summary - COA '!Y93+'Exhibit 5 -Exp. Summary - COA '!Y78</f>
        <v>0</v>
      </c>
      <c r="D52" s="804">
        <f>B52-C52</f>
        <v>0</v>
      </c>
      <c r="E52" s="832"/>
    </row>
    <row r="53" spans="1:9" ht="15" x14ac:dyDescent="0.2">
      <c r="A53" s="836" t="s">
        <v>223</v>
      </c>
      <c r="B53" s="837">
        <f>SUM(B49:B52)</f>
        <v>0</v>
      </c>
      <c r="C53" s="837">
        <f>SUM(C49:C52)</f>
        <v>0</v>
      </c>
      <c r="D53" s="804">
        <f>B53-C53</f>
        <v>0</v>
      </c>
      <c r="E53" s="832"/>
    </row>
    <row r="54" spans="1:9" x14ac:dyDescent="0.2">
      <c r="A54" s="489"/>
      <c r="B54" s="846"/>
      <c r="C54" s="846"/>
      <c r="D54" s="847"/>
      <c r="E54" s="832"/>
    </row>
    <row r="55" spans="1:9" x14ac:dyDescent="0.2">
      <c r="A55" s="489"/>
      <c r="B55" s="846"/>
      <c r="C55" s="846"/>
      <c r="D55" s="847"/>
      <c r="E55" s="832"/>
    </row>
    <row r="56" spans="1:9" ht="13.5" thickBot="1" x14ac:dyDescent="0.25">
      <c r="A56" s="848"/>
      <c r="B56" s="849"/>
      <c r="C56" s="849"/>
      <c r="D56" s="849"/>
      <c r="E56" s="850"/>
    </row>
    <row r="57" spans="1:9" x14ac:dyDescent="0.2">
      <c r="D57" s="829"/>
      <c r="E57" s="829"/>
      <c r="F57" s="829"/>
      <c r="G57" s="829"/>
      <c r="H57" s="829"/>
      <c r="I57" s="829"/>
    </row>
    <row r="58" spans="1:9" x14ac:dyDescent="0.2">
      <c r="D58" s="829"/>
      <c r="E58" s="829"/>
      <c r="F58" s="829"/>
      <c r="G58" s="829"/>
      <c r="H58" s="829"/>
      <c r="I58" s="829"/>
    </row>
    <row r="59" spans="1:9" x14ac:dyDescent="0.2">
      <c r="D59" s="829"/>
      <c r="E59" s="829"/>
      <c r="F59" s="829"/>
      <c r="G59" s="829"/>
      <c r="H59" s="829"/>
      <c r="I59" s="829"/>
    </row>
  </sheetData>
  <sheetProtection password="D9EB" sheet="1" selectLockedCells="1"/>
  <customSheetViews>
    <customSheetView guid="{4E492CDA-AACF-415B-BC57-0E08E64B13EA}" scale="85" fitToPage="1">
      <pageMargins left="0.2" right="0.2" top="0.5" bottom="0.75" header="0.3" footer="0.25"/>
      <printOptions horizontalCentered="1" headings="1"/>
      <pageSetup scale="77" orientation="landscape" r:id="rId1"/>
      <headerFooter>
        <oddFooter>&amp;LDraft for Discussion
&amp;D&amp;CPage &amp;P of &amp;N&amp;R&amp;A
&amp;F</oddFooter>
      </headerFooter>
    </customSheetView>
    <customSheetView guid="{82786BC8-10EF-4E67-BCBC-790A5B7D8B1A}" scale="85" fitToPage="1">
      <pageMargins left="0.2" right="0.2" top="0.5" bottom="0.75" header="0.3" footer="0.25"/>
      <printOptions horizontalCentered="1" headings="1"/>
      <pageSetup scale="77" orientation="landscape" r:id="rId2"/>
      <headerFooter>
        <oddFooter>&amp;LDraft for Discussion
&amp;D&amp;CPage &amp;P of &amp;N&amp;R&amp;A
&amp;F</oddFooter>
      </headerFooter>
    </customSheetView>
  </customSheetViews>
  <mergeCells count="3">
    <mergeCell ref="A5:B5"/>
    <mergeCell ref="A12:E12"/>
    <mergeCell ref="A8:B8"/>
  </mergeCells>
  <phoneticPr fontId="40" type="noConversion"/>
  <printOptions horizontalCentered="1" headings="1"/>
  <pageMargins left="0.2" right="0.2" top="0.5" bottom="0.75" header="0.3" footer="0.25"/>
  <pageSetup scale="64" orientation="landscape" r:id="rId3"/>
  <headerFooter>
    <oddFooter>&amp;CPage &amp;P of &amp;N&amp;R&amp;A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58"/>
  <sheetViews>
    <sheetView zoomScaleNormal="100" workbookViewId="0">
      <selection activeCell="E24" sqref="E24:I24"/>
    </sheetView>
  </sheetViews>
  <sheetFormatPr defaultColWidth="9.140625" defaultRowHeight="9" x14ac:dyDescent="0.15"/>
  <cols>
    <col min="1" max="1" width="2.5703125" style="562" customWidth="1"/>
    <col min="2" max="2" width="1.140625" style="562" customWidth="1"/>
    <col min="3" max="3" width="3.85546875" style="562" customWidth="1"/>
    <col min="4" max="4" width="17.85546875" style="562" customWidth="1"/>
    <col min="5" max="5" width="5.7109375" style="562" customWidth="1"/>
    <col min="6" max="6" width="7.7109375" style="562" customWidth="1"/>
    <col min="7" max="7" width="19" style="562" customWidth="1"/>
    <col min="8" max="8" width="2.7109375" style="562" customWidth="1"/>
    <col min="9" max="9" width="14.140625" style="562" customWidth="1"/>
    <col min="10" max="10" width="6.140625" style="562" customWidth="1"/>
    <col min="11" max="11" width="1" style="562" customWidth="1"/>
    <col min="12" max="13" width="15.140625" style="562" customWidth="1"/>
    <col min="14" max="14" width="16.42578125" style="562" customWidth="1"/>
    <col min="15" max="15" width="13.42578125" style="562" customWidth="1"/>
    <col min="16" max="16" width="2.5703125" style="562" customWidth="1"/>
    <col min="17" max="17" width="14.85546875" style="562" customWidth="1"/>
    <col min="18" max="18" width="2.5703125" style="562" customWidth="1"/>
    <col min="19" max="19" width="13.28515625" style="562" bestFit="1" customWidth="1"/>
    <col min="20" max="20" width="2.5703125" style="562" customWidth="1"/>
    <col min="21" max="21" width="13.7109375" style="562" customWidth="1"/>
    <col min="22" max="22" width="1.7109375" style="562" customWidth="1"/>
    <col min="23" max="23" width="1.140625" style="562" customWidth="1"/>
    <col min="24" max="24" width="9.140625" style="562"/>
    <col min="25" max="25" width="7.7109375" style="562" bestFit="1" customWidth="1"/>
    <col min="26" max="16384" width="9.140625" style="562"/>
  </cols>
  <sheetData>
    <row r="1" spans="2:23" ht="9" customHeight="1" x14ac:dyDescent="0.15">
      <c r="O1" s="951"/>
      <c r="P1" s="951"/>
      <c r="Q1" s="951"/>
      <c r="R1" s="951"/>
      <c r="S1" s="951"/>
      <c r="T1" s="951"/>
      <c r="U1" s="951"/>
      <c r="V1" s="951"/>
    </row>
    <row r="2" spans="2:23" ht="9" customHeight="1" thickBot="1" x14ac:dyDescent="0.2">
      <c r="C2" s="236"/>
      <c r="D2" s="236"/>
      <c r="E2" s="236"/>
      <c r="F2" s="236"/>
      <c r="G2" s="236"/>
      <c r="H2" s="236"/>
      <c r="I2" s="236"/>
      <c r="J2" s="236"/>
      <c r="K2" s="236"/>
      <c r="L2" s="236"/>
      <c r="M2" s="236"/>
      <c r="N2" s="236"/>
      <c r="O2" s="236"/>
      <c r="P2" s="236"/>
      <c r="Q2" s="236"/>
      <c r="R2" s="236"/>
      <c r="S2" s="236"/>
      <c r="T2" s="236"/>
      <c r="U2" s="236"/>
      <c r="V2" s="236"/>
      <c r="W2" s="236"/>
    </row>
    <row r="3" spans="2:23" ht="9" customHeight="1" x14ac:dyDescent="0.15">
      <c r="B3" s="566"/>
      <c r="C3" s="567"/>
      <c r="D3" s="568"/>
      <c r="E3" s="568"/>
      <c r="F3" s="568"/>
      <c r="G3" s="568"/>
      <c r="H3" s="568"/>
      <c r="I3" s="568"/>
      <c r="J3" s="568"/>
      <c r="K3" s="568"/>
      <c r="L3" s="568"/>
      <c r="M3" s="568"/>
      <c r="N3" s="568"/>
      <c r="O3" s="568"/>
      <c r="P3" s="568"/>
      <c r="Q3" s="568"/>
      <c r="R3" s="568"/>
      <c r="S3" s="568"/>
      <c r="T3" s="568"/>
      <c r="U3" s="568"/>
      <c r="V3" s="568"/>
      <c r="W3" s="571"/>
    </row>
    <row r="4" spans="2:23" ht="9.75" customHeight="1" x14ac:dyDescent="0.15">
      <c r="B4" s="572"/>
      <c r="C4" s="236"/>
      <c r="D4" s="236"/>
      <c r="E4" s="236"/>
      <c r="F4" s="236"/>
      <c r="G4" s="236"/>
      <c r="H4" s="236"/>
      <c r="I4" s="236"/>
      <c r="J4" s="236"/>
      <c r="K4" s="236"/>
      <c r="L4" s="952" t="s">
        <v>601</v>
      </c>
      <c r="M4" s="236"/>
      <c r="N4" s="236"/>
      <c r="O4" s="236"/>
      <c r="P4" s="236"/>
      <c r="Q4" s="236"/>
      <c r="R4" s="236"/>
      <c r="S4" s="236"/>
      <c r="T4" s="236"/>
      <c r="U4" s="236"/>
      <c r="V4" s="236"/>
      <c r="W4" s="246"/>
    </row>
    <row r="5" spans="2:23" ht="9.75" customHeight="1" x14ac:dyDescent="0.15">
      <c r="B5" s="572"/>
      <c r="C5" s="236"/>
      <c r="D5" s="236"/>
      <c r="E5" s="236"/>
      <c r="F5" s="236"/>
      <c r="G5" s="236"/>
      <c r="H5" s="236"/>
      <c r="I5" s="236"/>
      <c r="J5" s="236"/>
      <c r="K5" s="236"/>
      <c r="L5" s="952" t="s">
        <v>214</v>
      </c>
      <c r="M5" s="236"/>
      <c r="N5" s="236"/>
      <c r="O5" s="236"/>
      <c r="P5" s="236"/>
      <c r="Q5" s="236"/>
      <c r="R5" s="236"/>
      <c r="S5" s="236"/>
      <c r="T5" s="236"/>
      <c r="U5" s="236"/>
      <c r="V5" s="236"/>
      <c r="W5" s="246"/>
    </row>
    <row r="6" spans="2:23" ht="9.75" customHeight="1" x14ac:dyDescent="0.15">
      <c r="B6" s="572"/>
      <c r="C6" s="236"/>
      <c r="D6" s="236"/>
      <c r="E6" s="236"/>
      <c r="F6" s="236"/>
      <c r="G6" s="236"/>
      <c r="H6" s="236"/>
      <c r="I6" s="236"/>
      <c r="J6" s="236"/>
      <c r="K6" s="236"/>
      <c r="L6" s="952" t="s">
        <v>278</v>
      </c>
      <c r="M6" s="236"/>
      <c r="N6" s="236"/>
      <c r="O6" s="236"/>
      <c r="P6" s="236"/>
      <c r="Q6" s="236"/>
      <c r="R6" s="236"/>
      <c r="S6" s="236"/>
      <c r="T6" s="236"/>
      <c r="U6" s="236"/>
      <c r="V6" s="236"/>
      <c r="W6" s="246"/>
    </row>
    <row r="7" spans="2:23" ht="9.75" customHeight="1" x14ac:dyDescent="0.2">
      <c r="B7" s="572"/>
      <c r="C7" s="236"/>
      <c r="D7" s="1166" t="s">
        <v>145</v>
      </c>
      <c r="E7" s="1167"/>
      <c r="F7" s="236"/>
      <c r="G7" s="236"/>
      <c r="H7" s="236"/>
      <c r="I7" s="236"/>
      <c r="J7" s="236"/>
      <c r="K7" s="236"/>
      <c r="L7" s="953"/>
      <c r="M7" s="236"/>
      <c r="N7" s="236"/>
      <c r="O7" s="236"/>
      <c r="P7" s="236"/>
      <c r="Q7" s="236"/>
      <c r="R7" s="236"/>
      <c r="S7" s="236"/>
      <c r="T7" s="236"/>
      <c r="U7" s="236"/>
      <c r="V7" s="236"/>
      <c r="W7" s="246"/>
    </row>
    <row r="8" spans="2:23" ht="9.75" customHeight="1" x14ac:dyDescent="0.2">
      <c r="B8" s="572"/>
      <c r="C8" s="1201"/>
      <c r="D8" s="1201"/>
      <c r="E8" s="236"/>
      <c r="F8" s="236"/>
      <c r="G8" s="236"/>
      <c r="H8" s="236"/>
      <c r="I8" s="236"/>
      <c r="J8" s="236"/>
      <c r="K8" s="236"/>
      <c r="L8" s="953"/>
      <c r="M8" s="236"/>
      <c r="N8" s="236"/>
      <c r="O8" s="236"/>
      <c r="P8" s="236"/>
      <c r="Q8" s="236"/>
      <c r="R8" s="236"/>
      <c r="S8" s="236"/>
      <c r="T8" s="236"/>
      <c r="U8" s="236"/>
      <c r="V8" s="236"/>
      <c r="W8" s="246"/>
    </row>
    <row r="9" spans="2:23" ht="9.75" customHeight="1" x14ac:dyDescent="0.25">
      <c r="B9" s="572"/>
      <c r="C9" s="954"/>
      <c r="D9" s="954"/>
      <c r="E9" s="236"/>
      <c r="F9" s="236"/>
      <c r="G9" s="236"/>
      <c r="H9" s="236"/>
      <c r="I9" s="236"/>
      <c r="J9" s="236"/>
      <c r="K9" s="236"/>
      <c r="L9" s="953"/>
      <c r="M9" s="236"/>
      <c r="N9" s="236"/>
      <c r="O9" s="236"/>
      <c r="P9" s="236"/>
      <c r="Q9" s="236"/>
      <c r="R9" s="236"/>
      <c r="S9" s="236"/>
      <c r="T9" s="236"/>
      <c r="U9" s="236"/>
      <c r="V9" s="236"/>
      <c r="W9" s="246"/>
    </row>
    <row r="10" spans="2:23" ht="9.75" customHeight="1" x14ac:dyDescent="0.25">
      <c r="B10" s="955"/>
      <c r="C10" s="956"/>
      <c r="D10" s="956"/>
      <c r="E10" s="957"/>
      <c r="F10" s="957"/>
      <c r="G10" s="957"/>
      <c r="H10" s="957"/>
      <c r="I10" s="957"/>
      <c r="J10" s="957"/>
      <c r="K10" s="957"/>
      <c r="L10" s="958"/>
      <c r="M10" s="957"/>
      <c r="N10" s="957"/>
      <c r="O10" s="957"/>
      <c r="P10" s="957"/>
      <c r="Q10" s="957"/>
      <c r="R10" s="957"/>
      <c r="S10" s="957"/>
      <c r="T10" s="957"/>
      <c r="U10" s="957"/>
      <c r="V10" s="957"/>
      <c r="W10" s="959"/>
    </row>
    <row r="11" spans="2:23" x14ac:dyDescent="0.15">
      <c r="B11" s="572"/>
      <c r="C11" s="960" t="s">
        <v>272</v>
      </c>
      <c r="D11" s="961" t="s">
        <v>262</v>
      </c>
      <c r="E11" s="214"/>
      <c r="F11" s="214"/>
      <c r="G11" s="214"/>
      <c r="H11" s="236"/>
      <c r="I11" s="236"/>
      <c r="J11" s="236"/>
      <c r="K11" s="236"/>
      <c r="L11" s="236"/>
      <c r="M11" s="236"/>
      <c r="N11" s="236"/>
      <c r="O11" s="962"/>
      <c r="P11" s="236"/>
      <c r="Q11" s="236"/>
      <c r="R11" s="236"/>
      <c r="S11" s="236"/>
      <c r="T11" s="236"/>
      <c r="U11" s="236"/>
      <c r="V11" s="236"/>
      <c r="W11" s="246"/>
    </row>
    <row r="12" spans="2:23" ht="12.75" customHeight="1" x14ac:dyDescent="0.2">
      <c r="B12" s="572"/>
      <c r="C12" s="236"/>
      <c r="D12" s="1202">
        <f>'Exhibit 1a - CPE'!D11</f>
        <v>0</v>
      </c>
      <c r="E12" s="1202"/>
      <c r="F12" s="1202"/>
      <c r="G12" s="963"/>
      <c r="H12" s="963"/>
      <c r="I12" s="963"/>
      <c r="J12" s="236"/>
      <c r="K12" s="236"/>
      <c r="L12" s="236"/>
      <c r="M12" s="236"/>
      <c r="N12" s="964"/>
      <c r="O12" s="234"/>
      <c r="P12" s="234" t="s">
        <v>567</v>
      </c>
      <c r="Q12" s="1049">
        <f>'Exhibit 1a - CPE'!I15</f>
        <v>0</v>
      </c>
      <c r="R12" s="234"/>
      <c r="S12" s="234"/>
      <c r="T12" s="234"/>
      <c r="U12" s="965"/>
      <c r="V12" s="965"/>
      <c r="W12" s="246"/>
    </row>
    <row r="13" spans="2:23" ht="12.75" customHeight="1" x14ac:dyDescent="0.2">
      <c r="B13" s="572"/>
      <c r="C13" s="236"/>
      <c r="D13" s="1202">
        <f>'Exhibit 1a - CPE'!D12</f>
        <v>0</v>
      </c>
      <c r="E13" s="1202"/>
      <c r="F13" s="1202"/>
      <c r="G13" s="963"/>
      <c r="H13" s="963"/>
      <c r="I13" s="963"/>
      <c r="J13" s="236"/>
      <c r="K13" s="236"/>
      <c r="L13" s="236"/>
      <c r="M13" s="236"/>
      <c r="N13" s="964"/>
      <c r="O13" s="234"/>
      <c r="P13" s="221" t="s">
        <v>263</v>
      </c>
      <c r="Q13" s="1049">
        <f>'Exhibit 1a - CPE'!L15</f>
        <v>0</v>
      </c>
      <c r="R13" s="234"/>
      <c r="S13" s="234"/>
      <c r="T13" s="234"/>
      <c r="U13" s="965"/>
      <c r="V13" s="965"/>
      <c r="W13" s="246"/>
    </row>
    <row r="14" spans="2:23" ht="12.75" customHeight="1" x14ac:dyDescent="0.2">
      <c r="B14" s="572"/>
      <c r="C14" s="236"/>
      <c r="D14" s="1203">
        <f>'Exhibit 1a - CPE'!D13</f>
        <v>0</v>
      </c>
      <c r="E14" s="1204"/>
      <c r="F14" s="1205"/>
      <c r="G14" s="963"/>
      <c r="H14" s="963"/>
      <c r="I14" s="963"/>
      <c r="J14" s="236"/>
      <c r="K14" s="236"/>
      <c r="L14" s="236"/>
      <c r="M14" s="236"/>
      <c r="N14" s="964"/>
      <c r="O14" s="234"/>
      <c r="P14" s="234"/>
      <c r="Q14" s="1051"/>
      <c r="R14" s="234"/>
      <c r="S14" s="234"/>
      <c r="T14" s="234"/>
      <c r="U14" s="965"/>
      <c r="V14" s="965"/>
      <c r="W14" s="246"/>
    </row>
    <row r="15" spans="2:23" x14ac:dyDescent="0.15">
      <c r="B15" s="572"/>
      <c r="C15" s="236"/>
      <c r="D15" s="964"/>
      <c r="E15" s="963"/>
      <c r="F15" s="963"/>
      <c r="G15" s="963"/>
      <c r="H15" s="963"/>
      <c r="I15" s="963"/>
      <c r="J15" s="236"/>
      <c r="K15" s="236"/>
      <c r="L15" s="236"/>
      <c r="M15" s="236"/>
      <c r="N15" s="964"/>
      <c r="O15" s="962"/>
      <c r="P15" s="236"/>
      <c r="Q15" s="236"/>
      <c r="R15" s="236"/>
      <c r="S15" s="236"/>
      <c r="T15" s="236"/>
      <c r="U15" s="236"/>
      <c r="V15" s="236"/>
      <c r="W15" s="246"/>
    </row>
    <row r="16" spans="2:23" x14ac:dyDescent="0.15">
      <c r="B16" s="580"/>
      <c r="C16" s="582"/>
      <c r="D16" s="966"/>
      <c r="E16" s="967"/>
      <c r="F16" s="967"/>
      <c r="G16" s="967"/>
      <c r="H16" s="967"/>
      <c r="I16" s="967"/>
      <c r="J16" s="582"/>
      <c r="K16" s="582"/>
      <c r="L16" s="582"/>
      <c r="M16" s="582"/>
      <c r="N16" s="966"/>
      <c r="O16" s="968"/>
      <c r="P16" s="582"/>
      <c r="Q16" s="582"/>
      <c r="R16" s="582"/>
      <c r="S16" s="582"/>
      <c r="T16" s="582"/>
      <c r="U16" s="582"/>
      <c r="V16" s="582"/>
      <c r="W16" s="585"/>
    </row>
    <row r="17" spans="2:23" x14ac:dyDescent="0.15">
      <c r="B17" s="572"/>
      <c r="C17" s="969"/>
      <c r="D17" s="964"/>
      <c r="E17" s="963"/>
      <c r="F17" s="963"/>
      <c r="G17" s="963"/>
      <c r="H17" s="963"/>
      <c r="I17" s="963"/>
      <c r="J17" s="236"/>
      <c r="K17" s="236"/>
      <c r="L17" s="236"/>
      <c r="M17" s="236"/>
      <c r="N17" s="964"/>
      <c r="O17" s="962"/>
      <c r="P17" s="236"/>
      <c r="Q17" s="236"/>
      <c r="R17" s="236"/>
      <c r="S17" s="236"/>
      <c r="T17" s="236"/>
      <c r="U17" s="236"/>
      <c r="V17" s="236"/>
      <c r="W17" s="246"/>
    </row>
    <row r="18" spans="2:23" x14ac:dyDescent="0.15">
      <c r="B18" s="572"/>
      <c r="C18" s="970" t="s">
        <v>273</v>
      </c>
      <c r="D18" s="971" t="s">
        <v>274</v>
      </c>
      <c r="E18" s="963"/>
      <c r="F18" s="963"/>
      <c r="G18" s="963"/>
      <c r="H18" s="963"/>
      <c r="I18" s="963"/>
      <c r="J18" s="236"/>
      <c r="K18" s="236"/>
      <c r="L18" s="236"/>
      <c r="M18" s="236"/>
      <c r="N18" s="964"/>
      <c r="O18" s="962"/>
      <c r="P18" s="236"/>
      <c r="Q18" s="236"/>
      <c r="R18" s="236"/>
      <c r="S18" s="236"/>
      <c r="T18" s="236"/>
      <c r="U18" s="236"/>
      <c r="V18" s="236"/>
      <c r="W18" s="246"/>
    </row>
    <row r="19" spans="2:23" x14ac:dyDescent="0.15">
      <c r="B19" s="572"/>
      <c r="C19" s="236"/>
      <c r="D19" s="964"/>
      <c r="E19" s="963"/>
      <c r="F19" s="963"/>
      <c r="G19" s="963"/>
      <c r="H19" s="963"/>
      <c r="I19" s="963"/>
      <c r="J19" s="236"/>
      <c r="K19" s="236"/>
      <c r="L19" s="236"/>
      <c r="M19" s="236"/>
      <c r="N19" s="964"/>
      <c r="O19" s="962"/>
      <c r="P19" s="236"/>
      <c r="Q19" s="236"/>
      <c r="R19" s="236"/>
      <c r="S19" s="236"/>
      <c r="T19" s="236"/>
      <c r="U19" s="236"/>
      <c r="V19" s="236"/>
      <c r="W19" s="246"/>
    </row>
    <row r="20" spans="2:23" ht="12.75" x14ac:dyDescent="0.2">
      <c r="B20" s="572"/>
      <c r="C20" s="236"/>
      <c r="D20" s="964"/>
      <c r="E20" s="963"/>
      <c r="F20" s="597" t="s">
        <v>266</v>
      </c>
      <c r="G20" s="972">
        <f>+'Exhibit 1a - CPE'!F27</f>
        <v>42917</v>
      </c>
      <c r="H20" s="963"/>
      <c r="I20" s="963"/>
      <c r="J20" s="236"/>
      <c r="K20" s="236"/>
      <c r="L20" s="236"/>
      <c r="M20" s="236"/>
      <c r="N20" s="964"/>
      <c r="O20" s="962"/>
      <c r="P20" s="236"/>
      <c r="Q20" s="236"/>
      <c r="R20" s="236"/>
      <c r="S20" s="236"/>
      <c r="T20" s="236"/>
      <c r="U20" s="236"/>
      <c r="V20" s="236"/>
      <c r="W20" s="246"/>
    </row>
    <row r="21" spans="2:23" ht="12.75" x14ac:dyDescent="0.2">
      <c r="B21" s="572"/>
      <c r="C21" s="236"/>
      <c r="D21" s="964"/>
      <c r="E21" s="963"/>
      <c r="F21" s="597" t="s">
        <v>148</v>
      </c>
      <c r="G21" s="972">
        <f>+'Exhibit 1a - CPE'!F29</f>
        <v>43281</v>
      </c>
      <c r="H21" s="963"/>
      <c r="I21" s="963"/>
      <c r="J21" s="236"/>
      <c r="K21" s="236"/>
      <c r="L21" s="236"/>
      <c r="M21" s="236"/>
      <c r="N21" s="964"/>
      <c r="O21" s="962"/>
      <c r="P21" s="236"/>
      <c r="Q21" s="236"/>
      <c r="R21" s="236"/>
      <c r="S21" s="236"/>
      <c r="T21" s="236"/>
      <c r="U21" s="236"/>
      <c r="V21" s="236"/>
      <c r="W21" s="246"/>
    </row>
    <row r="22" spans="2:23" x14ac:dyDescent="0.15">
      <c r="B22" s="572"/>
      <c r="C22" s="236"/>
      <c r="D22" s="964"/>
      <c r="E22" s="963"/>
      <c r="F22" s="963"/>
      <c r="G22" s="963"/>
      <c r="H22" s="963"/>
      <c r="I22" s="963"/>
      <c r="J22" s="236"/>
      <c r="K22" s="236"/>
      <c r="L22" s="236"/>
      <c r="M22" s="236"/>
      <c r="N22" s="964"/>
      <c r="O22" s="962"/>
      <c r="P22" s="236"/>
      <c r="Q22" s="236"/>
      <c r="R22" s="236"/>
      <c r="S22" s="236"/>
      <c r="T22" s="236"/>
      <c r="U22" s="236"/>
      <c r="V22" s="236"/>
      <c r="W22" s="246"/>
    </row>
    <row r="23" spans="2:23" x14ac:dyDescent="0.15">
      <c r="B23" s="572"/>
      <c r="C23" s="236"/>
      <c r="D23" s="236"/>
      <c r="E23" s="963"/>
      <c r="F23" s="963"/>
      <c r="G23" s="963"/>
      <c r="H23" s="963"/>
      <c r="I23" s="963"/>
      <c r="J23" s="236"/>
      <c r="K23" s="236"/>
      <c r="L23" s="236"/>
      <c r="M23" s="236"/>
      <c r="N23" s="236"/>
      <c r="O23" s="236"/>
      <c r="P23" s="236"/>
      <c r="Q23" s="236"/>
      <c r="R23" s="236"/>
      <c r="S23" s="236"/>
      <c r="T23" s="236"/>
      <c r="U23" s="236"/>
      <c r="V23" s="236"/>
      <c r="W23" s="246"/>
    </row>
    <row r="24" spans="2:23" ht="15" customHeight="1" x14ac:dyDescent="0.2">
      <c r="B24" s="572"/>
      <c r="C24" s="236"/>
      <c r="D24" s="597" t="s">
        <v>269</v>
      </c>
      <c r="E24" s="1206"/>
      <c r="F24" s="1206"/>
      <c r="G24" s="1206"/>
      <c r="H24" s="1206"/>
      <c r="I24" s="1206"/>
      <c r="J24" s="1207"/>
      <c r="K24" s="1206"/>
      <c r="L24" s="1206"/>
      <c r="M24" s="1208">
        <f>+'Exhibit 1a - CPE'!J70</f>
        <v>0</v>
      </c>
      <c r="N24" s="1208"/>
      <c r="O24" s="236"/>
      <c r="P24" s="236"/>
      <c r="Q24" s="236"/>
      <c r="R24" s="236"/>
      <c r="S24" s="236"/>
      <c r="T24" s="236"/>
      <c r="U24" s="1200"/>
      <c r="V24" s="1200"/>
      <c r="W24" s="246"/>
    </row>
    <row r="25" spans="2:23" ht="10.5" customHeight="1" x14ac:dyDescent="0.15">
      <c r="B25" s="572"/>
      <c r="C25" s="236"/>
      <c r="D25" s="597"/>
      <c r="E25" s="973" t="s">
        <v>327</v>
      </c>
      <c r="F25" s="973"/>
      <c r="G25" s="973"/>
      <c r="H25" s="973"/>
      <c r="I25" s="973"/>
      <c r="J25" s="973" t="s">
        <v>149</v>
      </c>
      <c r="K25" s="973"/>
      <c r="L25" s="973"/>
      <c r="M25" s="236"/>
      <c r="N25" s="236" t="s">
        <v>150</v>
      </c>
      <c r="O25" s="236"/>
      <c r="P25" s="236"/>
      <c r="Q25" s="236"/>
      <c r="R25" s="236"/>
      <c r="S25" s="236"/>
      <c r="T25" s="236"/>
      <c r="U25" s="236"/>
      <c r="V25" s="236"/>
      <c r="W25" s="246"/>
    </row>
    <row r="26" spans="2:23" x14ac:dyDescent="0.15">
      <c r="B26" s="572"/>
      <c r="C26" s="236"/>
      <c r="D26" s="597"/>
      <c r="E26" s="973"/>
      <c r="F26" s="973"/>
      <c r="G26" s="973"/>
      <c r="H26" s="973"/>
      <c r="I26" s="973"/>
      <c r="J26" s="973"/>
      <c r="K26" s="973"/>
      <c r="L26" s="973"/>
      <c r="M26" s="236"/>
      <c r="N26" s="236"/>
      <c r="O26" s="236"/>
      <c r="P26" s="236"/>
      <c r="Q26" s="236"/>
      <c r="R26" s="236"/>
      <c r="S26" s="236"/>
      <c r="T26" s="236"/>
      <c r="U26" s="236"/>
      <c r="V26" s="236"/>
      <c r="W26" s="246"/>
    </row>
    <row r="27" spans="2:23" ht="11.25" customHeight="1" x14ac:dyDescent="0.2">
      <c r="B27" s="572"/>
      <c r="C27" s="236"/>
      <c r="D27" s="597" t="s">
        <v>328</v>
      </c>
      <c r="E27" s="1206"/>
      <c r="F27" s="1206"/>
      <c r="G27" s="1206"/>
      <c r="H27" s="974"/>
      <c r="I27" s="975" t="s">
        <v>151</v>
      </c>
      <c r="J27" s="1206"/>
      <c r="K27" s="1206"/>
      <c r="L27" s="1206"/>
      <c r="M27" s="236"/>
      <c r="N27" s="236"/>
      <c r="O27" s="236"/>
      <c r="P27" s="236"/>
      <c r="Q27" s="236"/>
      <c r="R27" s="236"/>
      <c r="S27" s="236"/>
      <c r="T27" s="236"/>
      <c r="U27" s="1200"/>
      <c r="V27" s="1200"/>
      <c r="W27" s="246"/>
    </row>
    <row r="28" spans="2:23" x14ac:dyDescent="0.15">
      <c r="B28" s="572"/>
      <c r="C28" s="236"/>
      <c r="D28" s="597"/>
      <c r="E28" s="973"/>
      <c r="F28" s="973"/>
      <c r="G28" s="973"/>
      <c r="H28" s="973"/>
      <c r="I28" s="973"/>
      <c r="J28" s="973"/>
      <c r="K28" s="973"/>
      <c r="L28" s="973"/>
      <c r="M28" s="236"/>
      <c r="N28" s="236"/>
      <c r="O28" s="236"/>
      <c r="P28" s="236"/>
      <c r="Q28" s="236"/>
      <c r="R28" s="236"/>
      <c r="S28" s="236"/>
      <c r="T28" s="236"/>
      <c r="U28" s="236"/>
      <c r="V28" s="236"/>
      <c r="W28" s="246"/>
    </row>
    <row r="29" spans="2:23" ht="15" x14ac:dyDescent="0.25">
      <c r="B29" s="572"/>
      <c r="C29" s="236"/>
      <c r="D29" s="597" t="s">
        <v>152</v>
      </c>
      <c r="E29" s="1209"/>
      <c r="F29" s="1209"/>
      <c r="G29" s="1209"/>
      <c r="H29" s="976"/>
      <c r="I29" s="975" t="s">
        <v>153</v>
      </c>
      <c r="J29" s="1206"/>
      <c r="K29" s="1206"/>
      <c r="L29" s="1206"/>
      <c r="M29" s="236"/>
      <c r="N29" s="236"/>
      <c r="O29" s="236"/>
      <c r="P29" s="236"/>
      <c r="Q29" s="236"/>
      <c r="R29" s="236"/>
      <c r="S29" s="236"/>
      <c r="T29" s="236"/>
      <c r="U29" s="236"/>
      <c r="V29" s="236"/>
      <c r="W29" s="246"/>
    </row>
    <row r="30" spans="2:23" x14ac:dyDescent="0.15">
      <c r="B30" s="572"/>
      <c r="C30" s="236"/>
      <c r="D30" s="236"/>
      <c r="E30" s="236"/>
      <c r="F30" s="236"/>
      <c r="G30" s="236"/>
      <c r="H30" s="236"/>
      <c r="I30" s="236"/>
      <c r="J30" s="236"/>
      <c r="K30" s="236"/>
      <c r="L30" s="236"/>
      <c r="M30" s="236"/>
      <c r="N30" s="236"/>
      <c r="O30" s="236"/>
      <c r="P30" s="236"/>
      <c r="Q30" s="236"/>
      <c r="R30" s="236"/>
      <c r="S30" s="236"/>
      <c r="T30" s="236"/>
      <c r="U30" s="236"/>
      <c r="V30" s="236"/>
      <c r="W30" s="246"/>
    </row>
    <row r="31" spans="2:23" x14ac:dyDescent="0.15">
      <c r="B31" s="572"/>
      <c r="C31" s="236"/>
      <c r="D31" s="236"/>
      <c r="E31" s="236"/>
      <c r="F31" s="236"/>
      <c r="G31" s="236"/>
      <c r="H31" s="236"/>
      <c r="I31" s="236"/>
      <c r="J31" s="236"/>
      <c r="K31" s="236"/>
      <c r="L31" s="236"/>
      <c r="M31" s="236"/>
      <c r="N31" s="236"/>
      <c r="O31" s="236"/>
      <c r="P31" s="236"/>
      <c r="Q31" s="236"/>
      <c r="R31" s="236"/>
      <c r="S31" s="236"/>
      <c r="T31" s="236"/>
      <c r="U31" s="236"/>
      <c r="V31" s="236"/>
      <c r="W31" s="246"/>
    </row>
    <row r="32" spans="2:23" ht="9" customHeight="1" x14ac:dyDescent="0.15">
      <c r="B32" s="977">
        <v>3</v>
      </c>
      <c r="C32" s="978" t="s">
        <v>275</v>
      </c>
      <c r="D32" s="957"/>
      <c r="E32" s="979" t="s">
        <v>276</v>
      </c>
      <c r="F32" s="957"/>
      <c r="G32" s="957"/>
      <c r="H32" s="957"/>
      <c r="I32" s="957"/>
      <c r="J32" s="957"/>
      <c r="K32" s="980"/>
      <c r="L32" s="981" t="s">
        <v>277</v>
      </c>
      <c r="M32" s="982"/>
      <c r="N32" s="983"/>
      <c r="O32" s="983"/>
      <c r="P32" s="957"/>
      <c r="Q32" s="957"/>
      <c r="R32" s="957"/>
      <c r="S32" s="957"/>
      <c r="T32" s="957"/>
      <c r="U32" s="984"/>
      <c r="V32" s="983"/>
      <c r="W32" s="985"/>
    </row>
    <row r="33" spans="2:25" ht="9" customHeight="1" x14ac:dyDescent="0.15">
      <c r="B33" s="572"/>
      <c r="C33" s="236"/>
      <c r="D33" s="236"/>
      <c r="E33" s="245"/>
      <c r="F33" s="236"/>
      <c r="G33" s="236"/>
      <c r="H33" s="236"/>
      <c r="I33" s="236"/>
      <c r="J33" s="236"/>
      <c r="K33" s="986"/>
      <c r="L33" s="245"/>
      <c r="M33" s="987"/>
      <c r="N33" s="236"/>
      <c r="O33" s="236"/>
      <c r="P33" s="236"/>
      <c r="Q33" s="236"/>
      <c r="R33" s="236"/>
      <c r="S33" s="236"/>
      <c r="T33" s="236"/>
      <c r="U33" s="963"/>
      <c r="V33" s="236"/>
      <c r="W33" s="246"/>
    </row>
    <row r="34" spans="2:25" ht="9" customHeight="1" x14ac:dyDescent="0.15">
      <c r="B34" s="572"/>
      <c r="C34" s="1495" t="str">
        <f>'Exhibit 1a - CPE'!C33</f>
        <v xml:space="preserve"> [     ]</v>
      </c>
      <c r="D34" s="236" t="s">
        <v>160</v>
      </c>
      <c r="E34" s="245"/>
      <c r="F34" s="596" t="s">
        <v>219</v>
      </c>
      <c r="G34" s="236"/>
      <c r="H34" s="236"/>
      <c r="I34" s="236"/>
      <c r="J34" s="236"/>
      <c r="K34" s="986"/>
      <c r="L34" s="245"/>
      <c r="M34" s="248" t="s">
        <v>157</v>
      </c>
      <c r="N34" s="236"/>
      <c r="O34" s="236"/>
      <c r="P34" s="236"/>
      <c r="Q34" s="236"/>
      <c r="R34" s="236"/>
      <c r="S34" s="236"/>
      <c r="T34" s="236"/>
      <c r="U34" s="236"/>
      <c r="V34" s="963"/>
      <c r="W34" s="988"/>
    </row>
    <row r="35" spans="2:25" ht="12.75" customHeight="1" thickBot="1" x14ac:dyDescent="0.25">
      <c r="B35" s="572"/>
      <c r="C35" s="248" t="s">
        <v>157</v>
      </c>
      <c r="D35" s="248" t="s">
        <v>157</v>
      </c>
      <c r="E35" s="245"/>
      <c r="F35" s="236"/>
      <c r="G35" s="597" t="s">
        <v>321</v>
      </c>
      <c r="H35" s="236"/>
      <c r="I35" s="1118">
        <f>+'Exhibit 5 -Exp. Summary - COA '!Y20+'Exhibit 5 -Exp. Summary - COA '!Y27+'Exhibit 5 -Exp. Summary - COA '!Y32</f>
        <v>0</v>
      </c>
      <c r="J35" s="236"/>
      <c r="K35" s="986"/>
      <c r="L35" s="989"/>
      <c r="M35" s="236"/>
      <c r="N35" s="236"/>
      <c r="O35" s="990"/>
      <c r="P35" s="236"/>
      <c r="Q35" s="990"/>
      <c r="R35" s="236"/>
      <c r="S35" s="990"/>
      <c r="T35" s="236"/>
      <c r="U35" s="990"/>
      <c r="V35" s="236"/>
      <c r="W35" s="988"/>
    </row>
    <row r="36" spans="2:25" ht="9" customHeight="1" thickTop="1" x14ac:dyDescent="0.2">
      <c r="B36" s="572"/>
      <c r="C36" s="1495" t="str">
        <f>'Exhibit 1a - CPE'!C35</f>
        <v xml:space="preserve"> [     ]</v>
      </c>
      <c r="D36" s="236" t="s">
        <v>163</v>
      </c>
      <c r="E36" s="245"/>
      <c r="F36" s="236"/>
      <c r="G36" s="236"/>
      <c r="H36" s="236"/>
      <c r="I36" s="1119"/>
      <c r="J36" s="236"/>
      <c r="K36" s="986"/>
      <c r="L36" s="991"/>
      <c r="M36" s="236"/>
      <c r="N36" s="236"/>
      <c r="O36" s="990" t="s">
        <v>161</v>
      </c>
      <c r="P36" s="236"/>
      <c r="Q36" s="990" t="s">
        <v>259</v>
      </c>
      <c r="R36" s="236"/>
      <c r="S36" s="990" t="s">
        <v>561</v>
      </c>
      <c r="T36" s="236"/>
      <c r="U36" s="990" t="s">
        <v>162</v>
      </c>
      <c r="V36" s="236"/>
      <c r="W36" s="988"/>
    </row>
    <row r="37" spans="2:25" ht="12.75" customHeight="1" thickBot="1" x14ac:dyDescent="0.25">
      <c r="B37" s="572"/>
      <c r="C37" s="248"/>
      <c r="D37" s="236"/>
      <c r="E37" s="245"/>
      <c r="F37" s="236"/>
      <c r="G37" s="597" t="s">
        <v>322</v>
      </c>
      <c r="H37" s="236"/>
      <c r="I37" s="1118">
        <f>+'Exhibit 5 -Exp. Summary - COA '!Y40+'Exhibit 5 -Exp. Summary - COA '!Y47+'Exhibit 5 -Exp. Summary - COA '!Y51</f>
        <v>0</v>
      </c>
      <c r="J37" s="236"/>
      <c r="K37" s="986"/>
      <c r="L37" s="991"/>
      <c r="M37" s="236"/>
      <c r="N37" s="236"/>
      <c r="O37" s="992" t="s">
        <v>252</v>
      </c>
      <c r="P37" s="236"/>
      <c r="Q37" s="992" t="s">
        <v>260</v>
      </c>
      <c r="R37" s="236"/>
      <c r="S37" s="992" t="s">
        <v>563</v>
      </c>
      <c r="T37" s="236"/>
      <c r="U37" s="992" t="s">
        <v>165</v>
      </c>
      <c r="V37" s="236"/>
      <c r="W37" s="988"/>
    </row>
    <row r="38" spans="2:25" ht="9" customHeight="1" thickTop="1" x14ac:dyDescent="0.2">
      <c r="B38" s="572"/>
      <c r="C38" s="1495" t="str">
        <f>'Exhibit 1a - CPE'!C37</f>
        <v xml:space="preserve"> [     ]</v>
      </c>
      <c r="D38" s="236" t="s">
        <v>166</v>
      </c>
      <c r="E38" s="245"/>
      <c r="F38" s="236"/>
      <c r="G38" s="236"/>
      <c r="H38" s="236"/>
      <c r="I38" s="1119"/>
      <c r="J38" s="236"/>
      <c r="K38" s="986"/>
      <c r="L38" s="991"/>
      <c r="M38" s="236"/>
      <c r="N38" s="236"/>
      <c r="O38" s="992"/>
      <c r="P38" s="236"/>
      <c r="Q38" s="992"/>
      <c r="R38" s="236"/>
      <c r="S38" s="992"/>
      <c r="T38" s="236"/>
      <c r="U38" s="992"/>
      <c r="V38" s="236"/>
      <c r="W38" s="988"/>
    </row>
    <row r="39" spans="2:25" ht="13.5" customHeight="1" thickBot="1" x14ac:dyDescent="0.25">
      <c r="B39" s="572"/>
      <c r="C39" s="248" t="s">
        <v>157</v>
      </c>
      <c r="D39" s="248" t="s">
        <v>157</v>
      </c>
      <c r="E39" s="245"/>
      <c r="F39" s="236"/>
      <c r="G39" s="597" t="s">
        <v>323</v>
      </c>
      <c r="H39" s="236"/>
      <c r="I39" s="1118">
        <f>+'Exhibit 5 -Exp. Summary - COA '!Y61+'Exhibit 5 -Exp. Summary - COA '!Y69+'Exhibit 5 -Exp. Summary - COA '!Y73</f>
        <v>0</v>
      </c>
      <c r="J39" s="236"/>
      <c r="K39" s="986"/>
      <c r="L39" s="245"/>
      <c r="M39" s="236"/>
      <c r="N39" s="198" t="s">
        <v>471</v>
      </c>
      <c r="O39" s="993" t="e">
        <f>'Exhibit 9a-Direct Med. Settl'!E23</f>
        <v>#DIV/0!</v>
      </c>
      <c r="P39" s="994"/>
      <c r="Q39" s="993" t="e">
        <f>'Exhibit 9a-Direct Med. Settl'!F23</f>
        <v>#DIV/0!</v>
      </c>
      <c r="R39" s="994"/>
      <c r="S39" s="993" t="e">
        <f>'Exhibit 9a-Direct Med. Settl'!H23</f>
        <v>#DIV/0!</v>
      </c>
      <c r="T39" s="994"/>
      <c r="U39" s="993" t="e">
        <f>'Exhibit 9b-Medicaid Admin Settl'!C21</f>
        <v>#DIV/0!</v>
      </c>
      <c r="V39" s="963"/>
      <c r="W39" s="246"/>
    </row>
    <row r="40" spans="2:25" ht="15" customHeight="1" thickTop="1" x14ac:dyDescent="0.2">
      <c r="B40" s="572"/>
      <c r="C40" s="236"/>
      <c r="D40" s="236"/>
      <c r="E40" s="245"/>
      <c r="F40" s="236"/>
      <c r="G40" s="236"/>
      <c r="H40" s="236"/>
      <c r="I40" s="1119"/>
      <c r="J40" s="236"/>
      <c r="K40" s="986"/>
      <c r="L40" s="245"/>
      <c r="M40" s="236"/>
      <c r="N40" s="198" t="s">
        <v>472</v>
      </c>
      <c r="O40" s="993" t="e">
        <f>'Exhibit 9a-Direct Med. Settl'!E20</f>
        <v>#DIV/0!</v>
      </c>
      <c r="P40" s="994"/>
      <c r="Q40" s="993" t="e">
        <f>'Exhibit 9a-Direct Med. Settl'!F20</f>
        <v>#DIV/0!</v>
      </c>
      <c r="R40" s="994"/>
      <c r="S40" s="993" t="e">
        <f>'Exhibit 9a-Direct Med. Settl'!H20</f>
        <v>#DIV/0!</v>
      </c>
      <c r="T40" s="994"/>
      <c r="U40" s="993" t="e">
        <f>'Exhibit 9b-Medicaid Admin Settl'!C18</f>
        <v>#DIV/0!</v>
      </c>
      <c r="V40" s="963"/>
      <c r="W40" s="246"/>
      <c r="Y40" s="995"/>
    </row>
    <row r="41" spans="2:25" ht="13.5" customHeight="1" thickBot="1" x14ac:dyDescent="0.25">
      <c r="B41" s="572"/>
      <c r="C41" s="248"/>
      <c r="D41" s="236"/>
      <c r="E41" s="245"/>
      <c r="F41" s="236"/>
      <c r="G41" s="597" t="s">
        <v>324</v>
      </c>
      <c r="H41" s="236"/>
      <c r="I41" s="1118">
        <f>+'Exhibit 5 -Exp. Summary - COA '!Y78+'Exhibit 5 -Exp. Summary - COA '!Y89+'Exhibit 5 -Exp. Summary - COA '!Y93</f>
        <v>0</v>
      </c>
      <c r="J41" s="236"/>
      <c r="K41" s="986"/>
      <c r="L41" s="245"/>
      <c r="M41" s="236"/>
      <c r="N41" s="198" t="s">
        <v>473</v>
      </c>
      <c r="O41" s="993" t="e">
        <f>'Exhibit 9a-Direct Med. Settl'!E21</f>
        <v>#DIV/0!</v>
      </c>
      <c r="P41" s="994"/>
      <c r="Q41" s="993" t="e">
        <f>'Exhibit 9a-Direct Med. Settl'!F21</f>
        <v>#DIV/0!</v>
      </c>
      <c r="R41" s="994"/>
      <c r="S41" s="993" t="e">
        <f>'Exhibit 9a-Direct Med. Settl'!H21</f>
        <v>#DIV/0!</v>
      </c>
      <c r="T41" s="994"/>
      <c r="U41" s="993" t="e">
        <f>'Exhibit 9b-Medicaid Admin Settl'!C19</f>
        <v>#DIV/0!</v>
      </c>
      <c r="V41" s="963"/>
      <c r="W41" s="246"/>
    </row>
    <row r="42" spans="2:25" ht="12.75" customHeight="1" thickTop="1" x14ac:dyDescent="0.2">
      <c r="B42" s="572"/>
      <c r="C42" s="248"/>
      <c r="D42" s="236"/>
      <c r="E42" s="245"/>
      <c r="F42" s="236"/>
      <c r="G42" s="236"/>
      <c r="H42" s="236"/>
      <c r="I42" s="1119"/>
      <c r="J42" s="236"/>
      <c r="K42" s="986"/>
      <c r="L42" s="245"/>
      <c r="M42" s="236"/>
      <c r="N42" s="198" t="s">
        <v>489</v>
      </c>
      <c r="O42" s="993" t="e">
        <f>'Exhibit 9a-Direct Med. Settl'!E22</f>
        <v>#DIV/0!</v>
      </c>
      <c r="P42" s="994"/>
      <c r="Q42" s="993" t="e">
        <f>'Exhibit 9a-Direct Med. Settl'!F22</f>
        <v>#DIV/0!</v>
      </c>
      <c r="R42" s="994"/>
      <c r="S42" s="993" t="e">
        <f>'Exhibit 9a-Direct Med. Settl'!H22</f>
        <v>#DIV/0!</v>
      </c>
      <c r="T42" s="994"/>
      <c r="U42" s="993" t="e">
        <f>'Exhibit 9b-Medicaid Admin Settl'!C20</f>
        <v>#DIV/0!</v>
      </c>
      <c r="V42" s="963"/>
      <c r="W42" s="246"/>
    </row>
    <row r="43" spans="2:25" ht="12.75" customHeight="1" x14ac:dyDescent="0.2">
      <c r="B43" s="572"/>
      <c r="C43" s="248"/>
      <c r="D43" s="236"/>
      <c r="E43" s="245"/>
      <c r="F43" s="996"/>
      <c r="I43" s="622"/>
      <c r="J43" s="236"/>
      <c r="K43" s="986"/>
      <c r="L43" s="245"/>
      <c r="M43" s="236"/>
      <c r="N43" s="198" t="s">
        <v>547</v>
      </c>
      <c r="O43" s="993" t="e">
        <f>'Exhibit 9a-Direct Med. Settl'!E32</f>
        <v>#DIV/0!</v>
      </c>
      <c r="P43" s="994"/>
      <c r="Q43" s="993" t="e">
        <f>'Exhibit 9a-Direct Med. Settl'!F32</f>
        <v>#DIV/0!</v>
      </c>
      <c r="R43" s="994"/>
      <c r="S43" s="993" t="e">
        <f>'Exhibit 9a-Direct Med. Settl'!H32</f>
        <v>#DIV/0!</v>
      </c>
      <c r="T43" s="994"/>
      <c r="U43" s="997" t="s">
        <v>258</v>
      </c>
      <c r="V43" s="963"/>
      <c r="W43" s="246"/>
    </row>
    <row r="44" spans="2:25" ht="13.5" customHeight="1" thickBot="1" x14ac:dyDescent="0.25">
      <c r="B44" s="572"/>
      <c r="C44" s="248"/>
      <c r="D44" s="236"/>
      <c r="E44" s="245"/>
      <c r="F44" s="596"/>
      <c r="G44" s="998" t="s">
        <v>196</v>
      </c>
      <c r="H44" s="236"/>
      <c r="I44" s="1120">
        <f>SUM(I35:I41)</f>
        <v>0</v>
      </c>
      <c r="J44" s="236"/>
      <c r="K44" s="986"/>
      <c r="L44" s="245"/>
      <c r="M44" s="236"/>
      <c r="N44" s="198"/>
      <c r="O44" s="993"/>
      <c r="P44" s="994"/>
      <c r="Q44" s="993"/>
      <c r="R44" s="994"/>
      <c r="S44" s="993"/>
      <c r="T44" s="994"/>
      <c r="U44" s="993"/>
      <c r="V44" s="963"/>
      <c r="W44" s="246"/>
    </row>
    <row r="45" spans="2:25" ht="11.25" customHeight="1" thickTop="1" thickBot="1" x14ac:dyDescent="0.25">
      <c r="B45" s="572"/>
      <c r="C45" s="248"/>
      <c r="D45" s="236"/>
      <c r="E45" s="245"/>
      <c r="F45" s="236"/>
      <c r="G45" s="236"/>
      <c r="H45" s="236"/>
      <c r="I45" s="999"/>
      <c r="J45" s="236"/>
      <c r="K45" s="986"/>
      <c r="L45" s="245"/>
      <c r="M45" s="236"/>
      <c r="N45" s="1000" t="s">
        <v>325</v>
      </c>
      <c r="O45" s="1001" t="e">
        <f>SUM(O39:O44)</f>
        <v>#DIV/0!</v>
      </c>
      <c r="P45" s="1002"/>
      <c r="Q45" s="1001" t="e">
        <f>SUM(Q39:Q44)</f>
        <v>#DIV/0!</v>
      </c>
      <c r="R45" s="1002"/>
      <c r="S45" s="1001" t="e">
        <f>SUM(S39:S44)</f>
        <v>#DIV/0!</v>
      </c>
      <c r="T45" s="1002"/>
      <c r="U45" s="1001" t="e">
        <f>SUM(U40:U44)</f>
        <v>#DIV/0!</v>
      </c>
      <c r="V45" s="963"/>
      <c r="W45" s="246"/>
    </row>
    <row r="46" spans="2:25" ht="12.75" thickTop="1" x14ac:dyDescent="0.2">
      <c r="B46" s="572"/>
      <c r="C46" s="248"/>
      <c r="D46" s="236"/>
      <c r="E46" s="245"/>
      <c r="F46" s="236"/>
      <c r="G46" s="1003"/>
      <c r="H46" s="236"/>
      <c r="I46" s="1004"/>
      <c r="J46" s="236"/>
      <c r="K46" s="986"/>
      <c r="L46" s="245"/>
      <c r="M46" s="236"/>
      <c r="N46" s="1000"/>
      <c r="O46" s="1005"/>
      <c r="P46" s="1002"/>
      <c r="Q46" s="1005"/>
      <c r="R46" s="1002"/>
      <c r="S46" s="1005"/>
      <c r="T46" s="1002"/>
      <c r="U46" s="1005"/>
      <c r="V46" s="236"/>
      <c r="W46" s="246"/>
    </row>
    <row r="47" spans="2:25" ht="12" customHeight="1" x14ac:dyDescent="0.2">
      <c r="B47" s="572"/>
      <c r="C47" s="248"/>
      <c r="D47" s="236"/>
      <c r="E47" s="245"/>
      <c r="F47" s="236"/>
      <c r="G47" s="1003"/>
      <c r="H47" s="236"/>
      <c r="I47" s="1004"/>
      <c r="J47" s="236"/>
      <c r="K47" s="986"/>
      <c r="L47" s="245"/>
      <c r="M47" s="236"/>
      <c r="N47" s="198" t="s">
        <v>474</v>
      </c>
      <c r="O47" s="1006">
        <f>'Exhibit 9a-Direct Med. Settl'!E35</f>
        <v>0</v>
      </c>
      <c r="P47" s="1007"/>
      <c r="Q47" s="1006">
        <f>'Exhibit 9a-Direct Med. Settl'!F35</f>
        <v>0</v>
      </c>
      <c r="R47" s="994"/>
      <c r="S47" s="1006">
        <f>'Exhibit 9a-Direct Med. Settl'!H35</f>
        <v>0</v>
      </c>
      <c r="T47" s="994"/>
      <c r="U47" s="1006">
        <v>0</v>
      </c>
      <c r="V47" s="236"/>
      <c r="W47" s="246"/>
    </row>
    <row r="48" spans="2:25" ht="12" x14ac:dyDescent="0.2">
      <c r="B48" s="572"/>
      <c r="C48" s="248"/>
      <c r="D48" s="236"/>
      <c r="E48" s="245"/>
      <c r="F48" s="596"/>
      <c r="G48" s="236"/>
      <c r="H48" s="236"/>
      <c r="I48" s="999"/>
      <c r="J48" s="236"/>
      <c r="K48" s="986"/>
      <c r="L48" s="245"/>
      <c r="M48" s="990"/>
      <c r="N48" s="236"/>
      <c r="O48" s="1008"/>
      <c r="P48" s="1009"/>
      <c r="Q48" s="1008"/>
      <c r="R48" s="1009"/>
      <c r="S48" s="1008"/>
      <c r="T48" s="1009"/>
      <c r="U48" s="1009"/>
      <c r="V48" s="236"/>
      <c r="W48" s="246"/>
    </row>
    <row r="49" spans="2:23" ht="12.75" customHeight="1" thickBot="1" x14ac:dyDescent="0.25">
      <c r="B49" s="572"/>
      <c r="C49" s="248"/>
      <c r="D49" s="236"/>
      <c r="E49" s="245"/>
      <c r="F49" s="236"/>
      <c r="G49" s="236"/>
      <c r="H49" s="236"/>
      <c r="I49" s="999"/>
      <c r="J49" s="236"/>
      <c r="K49" s="986"/>
      <c r="L49" s="245"/>
      <c r="M49" s="990"/>
      <c r="N49" s="1010" t="s">
        <v>261</v>
      </c>
      <c r="O49" s="1001" t="e">
        <f>'Exhibit 9a-Direct Med. Settl'!E36</f>
        <v>#DIV/0!</v>
      </c>
      <c r="P49" s="1002"/>
      <c r="Q49" s="1001" t="e">
        <f>'Exhibit 9a-Direct Med. Settl'!F36</f>
        <v>#DIV/0!</v>
      </c>
      <c r="R49" s="1002"/>
      <c r="S49" s="1001" t="e">
        <f>'Exhibit 9a-Direct Med. Settl'!H36</f>
        <v>#DIV/0!</v>
      </c>
      <c r="T49" s="1002"/>
      <c r="U49" s="1001">
        <f>'Exhibit 9a-Direct Med. Settl'!I36</f>
        <v>0</v>
      </c>
      <c r="V49" s="236"/>
      <c r="W49" s="246"/>
    </row>
    <row r="50" spans="2:23" ht="12.75" customHeight="1" thickTop="1" x14ac:dyDescent="0.2">
      <c r="B50" s="572"/>
      <c r="C50" s="248"/>
      <c r="D50" s="236"/>
      <c r="E50" s="245"/>
      <c r="F50" s="236"/>
      <c r="G50" s="236"/>
      <c r="H50" s="236"/>
      <c r="I50" s="999"/>
      <c r="J50" s="236"/>
      <c r="K50" s="986"/>
      <c r="L50" s="245"/>
      <c r="M50" s="990"/>
      <c r="N50" s="198"/>
      <c r="O50" s="1011"/>
      <c r="P50" s="1012"/>
      <c r="Q50" s="1011"/>
      <c r="R50" s="1012"/>
      <c r="S50" s="1011"/>
      <c r="T50" s="1012"/>
      <c r="U50" s="1012"/>
      <c r="V50" s="236"/>
      <c r="W50" s="246"/>
    </row>
    <row r="51" spans="2:23" ht="12.75" customHeight="1" x14ac:dyDescent="0.2">
      <c r="B51" s="572"/>
      <c r="C51" s="248"/>
      <c r="D51" s="236"/>
      <c r="E51" s="245"/>
      <c r="F51" s="236"/>
      <c r="G51" s="236"/>
      <c r="H51" s="236"/>
      <c r="I51" s="999"/>
      <c r="J51" s="236"/>
      <c r="K51" s="986"/>
      <c r="L51" s="245"/>
      <c r="M51" s="990"/>
      <c r="N51" s="1010" t="s">
        <v>60</v>
      </c>
      <c r="O51" s="1013">
        <f>'Exhibit 9a-Direct Med. Settl'!E37</f>
        <v>0.67430000000000001</v>
      </c>
      <c r="P51" s="1014"/>
      <c r="Q51" s="1013">
        <f>'Exhibit 9a-Direct Med. Settl'!F37</f>
        <v>0.9</v>
      </c>
      <c r="R51" s="1014"/>
      <c r="S51" s="1013">
        <f>'Exhibit 9a-Direct Med. Settl'!H37</f>
        <v>0.99960000000000004</v>
      </c>
      <c r="T51" s="1014"/>
      <c r="U51" s="1013">
        <f>'Exhibit 9b-Medicaid Admin Settl'!C24</f>
        <v>0.5</v>
      </c>
      <c r="V51" s="236"/>
      <c r="W51" s="246"/>
    </row>
    <row r="52" spans="2:23" ht="14.25" customHeight="1" x14ac:dyDescent="0.2">
      <c r="B52" s="572"/>
      <c r="C52" s="248"/>
      <c r="D52" s="236"/>
      <c r="E52" s="245"/>
      <c r="F52" s="236"/>
      <c r="G52" s="596"/>
      <c r="H52" s="596"/>
      <c r="I52" s="1015"/>
      <c r="J52" s="236"/>
      <c r="K52" s="986"/>
      <c r="L52" s="245"/>
      <c r="M52" s="990"/>
      <c r="N52" s="198"/>
      <c r="O52" s="1011"/>
      <c r="P52" s="1012"/>
      <c r="Q52" s="1011"/>
      <c r="R52" s="1012"/>
      <c r="S52" s="1011"/>
      <c r="T52" s="1012"/>
      <c r="U52" s="1012"/>
      <c r="V52" s="236"/>
      <c r="W52" s="246"/>
    </row>
    <row r="53" spans="2:23" ht="15.75" customHeight="1" thickBot="1" x14ac:dyDescent="0.25">
      <c r="B53" s="572"/>
      <c r="C53" s="248"/>
      <c r="D53" s="236"/>
      <c r="E53" s="245"/>
      <c r="F53" s="236"/>
      <c r="G53" s="236"/>
      <c r="H53" s="236"/>
      <c r="I53" s="236"/>
      <c r="J53" s="236"/>
      <c r="K53" s="986"/>
      <c r="L53" s="245"/>
      <c r="M53" s="990"/>
      <c r="N53" s="1000" t="s">
        <v>59</v>
      </c>
      <c r="O53" s="1001" t="e">
        <f>IF(O49&lt;0,O49,O49*O51)</f>
        <v>#DIV/0!</v>
      </c>
      <c r="P53" s="1002"/>
      <c r="Q53" s="1001" t="e">
        <f>IF(Q49&lt;0,Q49,Q49*Q51)</f>
        <v>#DIV/0!</v>
      </c>
      <c r="R53" s="1002"/>
      <c r="S53" s="1001" t="e">
        <f>IF(S49&lt;0,S49,S49*S51)</f>
        <v>#DIV/0!</v>
      </c>
      <c r="T53" s="1002"/>
      <c r="U53" s="1001">
        <f>IF(U49&lt;0,U49,U49*U51)</f>
        <v>0</v>
      </c>
      <c r="V53" s="236"/>
      <c r="W53" s="246"/>
    </row>
    <row r="54" spans="2:23" ht="9.75" thickTop="1" x14ac:dyDescent="0.15">
      <c r="B54" s="572"/>
      <c r="C54" s="248"/>
      <c r="D54" s="236"/>
      <c r="E54" s="245"/>
      <c r="F54" s="236"/>
      <c r="G54" s="236"/>
      <c r="H54" s="236"/>
      <c r="I54" s="236"/>
      <c r="J54" s="236"/>
      <c r="K54" s="986"/>
      <c r="L54" s="245"/>
      <c r="M54" s="990"/>
      <c r="N54" s="198"/>
      <c r="O54" s="1016"/>
      <c r="P54" s="1017"/>
      <c r="Q54" s="1017"/>
      <c r="R54" s="1017"/>
      <c r="S54" s="1017"/>
      <c r="T54" s="1017"/>
      <c r="U54" s="1017"/>
      <c r="V54" s="236"/>
      <c r="W54" s="246"/>
    </row>
    <row r="55" spans="2:23" ht="13.5" customHeight="1" thickBot="1" x14ac:dyDescent="0.2">
      <c r="B55" s="572"/>
      <c r="C55" s="248"/>
      <c r="D55" s="236"/>
      <c r="E55" s="245"/>
      <c r="F55" s="236"/>
      <c r="G55" s="236"/>
      <c r="H55" s="236"/>
      <c r="I55" s="236"/>
      <c r="J55" s="236"/>
      <c r="K55" s="986"/>
      <c r="L55" s="245"/>
      <c r="M55" s="990"/>
      <c r="N55" s="1000"/>
      <c r="O55" s="1016"/>
      <c r="P55" s="1017"/>
      <c r="R55" s="1017"/>
      <c r="S55" s="1018" t="s">
        <v>326</v>
      </c>
      <c r="T55" s="1017"/>
      <c r="U55" s="1019">
        <f>'Exhibit 9b-Medicaid Admin Settl'!C26</f>
        <v>0</v>
      </c>
      <c r="V55" s="236"/>
      <c r="W55" s="246"/>
    </row>
    <row r="56" spans="2:23" ht="13.5" customHeight="1" thickTop="1" x14ac:dyDescent="0.15">
      <c r="B56" s="572"/>
      <c r="C56" s="248"/>
      <c r="D56" s="236"/>
      <c r="E56" s="245"/>
      <c r="F56" s="236"/>
      <c r="G56" s="236"/>
      <c r="H56" s="236"/>
      <c r="I56" s="236"/>
      <c r="J56" s="236"/>
      <c r="K56" s="986"/>
      <c r="L56" s="245"/>
      <c r="M56" s="990"/>
      <c r="N56" s="198"/>
      <c r="O56" s="1016"/>
      <c r="P56" s="1017"/>
      <c r="R56" s="1017"/>
      <c r="S56" s="1017"/>
      <c r="T56" s="1017"/>
      <c r="U56" s="1017"/>
      <c r="V56" s="236"/>
      <c r="W56" s="246"/>
    </row>
    <row r="57" spans="2:23" ht="14.25" customHeight="1" thickBot="1" x14ac:dyDescent="0.25">
      <c r="B57" s="572"/>
      <c r="C57" s="248"/>
      <c r="D57" s="236"/>
      <c r="E57" s="245"/>
      <c r="F57" s="236"/>
      <c r="G57" s="236"/>
      <c r="H57" s="236"/>
      <c r="I57" s="236"/>
      <c r="J57" s="236"/>
      <c r="K57" s="986"/>
      <c r="L57" s="245"/>
      <c r="M57" s="990"/>
      <c r="N57" s="198"/>
      <c r="O57" s="1020"/>
      <c r="P57" s="1021"/>
      <c r="R57" s="1017"/>
      <c r="S57" s="1022" t="s">
        <v>279</v>
      </c>
      <c r="T57" s="1017"/>
      <c r="U57" s="1023">
        <f>U53+U55</f>
        <v>0</v>
      </c>
      <c r="V57" s="236"/>
      <c r="W57" s="246"/>
    </row>
    <row r="58" spans="2:23" ht="12" customHeight="1" thickTop="1" thickBot="1" x14ac:dyDescent="0.2">
      <c r="B58" s="619"/>
      <c r="C58" s="563"/>
      <c r="D58" s="563"/>
      <c r="E58" s="1024"/>
      <c r="F58" s="563"/>
      <c r="G58" s="563"/>
      <c r="H58" s="563"/>
      <c r="I58" s="563"/>
      <c r="J58" s="563"/>
      <c r="K58" s="1025"/>
      <c r="L58" s="1024"/>
      <c r="M58" s="1026"/>
      <c r="N58" s="563"/>
      <c r="O58" s="563"/>
      <c r="P58" s="563"/>
      <c r="Q58" s="563"/>
      <c r="R58" s="563"/>
      <c r="S58" s="563"/>
      <c r="T58" s="563"/>
      <c r="U58" s="563"/>
      <c r="V58" s="563"/>
      <c r="W58" s="620"/>
    </row>
  </sheetData>
  <sheetProtection password="D9EB" sheet="1" selectLockedCells="1"/>
  <customSheetViews>
    <customSheetView guid="{4E492CDA-AACF-415B-BC57-0E08E64B13EA}" fitToPage="1" hiddenRows="1" topLeftCell="A37">
      <pageMargins left="0" right="0" top="0.5" bottom="0.5" header="0.5" footer="0.25"/>
      <printOptions horizontalCentered="1" headings="1"/>
      <pageSetup scale="74" orientation="landscape" r:id="rId1"/>
      <headerFooter alignWithMargins="0">
        <oddFooter>&amp;LDraft for Discussion
&amp;D&amp;CPage &amp;P of &amp;N&amp;R&amp;A
&amp;F</oddFooter>
      </headerFooter>
    </customSheetView>
    <customSheetView guid="{82786BC8-10EF-4E67-BCBC-790A5B7D8B1A}" fitToPage="1" hiddenRows="1">
      <selection activeCell="A5" sqref="A5"/>
      <pageMargins left="0" right="0" top="0.5" bottom="0.5" header="0.5" footer="0.25"/>
      <printOptions horizontalCentered="1" headings="1"/>
      <pageSetup scale="74" orientation="landscape" r:id="rId2"/>
      <headerFooter alignWithMargins="0">
        <oddFooter>&amp;LDraft for Discussion
&amp;D&amp;CPage &amp;P of &amp;N&amp;R&amp;A
&amp;F</oddFooter>
      </headerFooter>
    </customSheetView>
  </customSheetViews>
  <mergeCells count="14">
    <mergeCell ref="J29:L29"/>
    <mergeCell ref="J24:L24"/>
    <mergeCell ref="M24:N24"/>
    <mergeCell ref="E24:I24"/>
    <mergeCell ref="E27:G27"/>
    <mergeCell ref="E29:G29"/>
    <mergeCell ref="J27:L27"/>
    <mergeCell ref="D7:E7"/>
    <mergeCell ref="U27:V27"/>
    <mergeCell ref="U24:V24"/>
    <mergeCell ref="C8:D8"/>
    <mergeCell ref="D12:F12"/>
    <mergeCell ref="D13:F13"/>
    <mergeCell ref="D14:F14"/>
  </mergeCells>
  <phoneticPr fontId="40" type="noConversion"/>
  <printOptions horizontalCentered="1" headings="1"/>
  <pageMargins left="0" right="0" top="0.5" bottom="0.5" header="0.5" footer="0.25"/>
  <pageSetup scale="70" orientation="landscape" r:id="rId3"/>
  <headerFooter alignWithMargins="0">
    <oddFooter xml:space="preserve">&amp;CPage &amp;P of &amp;N&amp;R&amp;A
&amp;F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6"/>
  <sheetViews>
    <sheetView showGridLines="0" zoomScale="80" zoomScaleNormal="80" workbookViewId="0">
      <selection activeCell="C14" sqref="C14"/>
    </sheetView>
  </sheetViews>
  <sheetFormatPr defaultColWidth="9.140625" defaultRowHeight="12.75" x14ac:dyDescent="0.2"/>
  <cols>
    <col min="1" max="1" width="2" style="305" customWidth="1"/>
    <col min="2" max="2" width="108.140625" style="305" customWidth="1"/>
    <col min="3" max="3" width="25.7109375" style="305" customWidth="1"/>
    <col min="4" max="4" width="20" style="305" customWidth="1"/>
    <col min="5" max="5" width="14" style="305" customWidth="1"/>
    <col min="6" max="16384" width="9.140625" style="305"/>
  </cols>
  <sheetData>
    <row r="1" spans="1:8" ht="15.75" customHeight="1" x14ac:dyDescent="0.25">
      <c r="A1" s="303" t="s">
        <v>601</v>
      </c>
      <c r="B1" s="304"/>
      <c r="C1" s="304"/>
      <c r="D1" s="304"/>
      <c r="E1" s="1065"/>
    </row>
    <row r="2" spans="1:8" ht="15.75" customHeight="1" x14ac:dyDescent="0.25">
      <c r="A2" s="75" t="s">
        <v>214</v>
      </c>
      <c r="B2" s="306"/>
      <c r="C2" s="316" t="s">
        <v>568</v>
      </c>
      <c r="D2" s="1050">
        <f>'Exhibit 1a - CPE'!$I$15</f>
        <v>0</v>
      </c>
      <c r="E2" s="1065"/>
    </row>
    <row r="3" spans="1:8" ht="15.75" customHeight="1" x14ac:dyDescent="0.25">
      <c r="A3" s="75">
        <f>'Exhibit 1a - CPE'!$D$11</f>
        <v>0</v>
      </c>
      <c r="B3" s="306"/>
      <c r="C3" s="316" t="s">
        <v>352</v>
      </c>
      <c r="D3" s="1050">
        <f>'Exhibit 1a - CPE'!$L$15</f>
        <v>0</v>
      </c>
      <c r="E3" s="1065"/>
    </row>
    <row r="4" spans="1:8" ht="15.75" customHeight="1" x14ac:dyDescent="0.25">
      <c r="A4" s="1212" t="s">
        <v>171</v>
      </c>
      <c r="B4" s="1213"/>
      <c r="C4" s="1213"/>
      <c r="D4" s="1214"/>
      <c r="E4" s="1067"/>
    </row>
    <row r="5" spans="1:8" ht="15.75" customHeight="1" x14ac:dyDescent="0.25">
      <c r="A5" s="307"/>
      <c r="B5" s="308"/>
      <c r="C5" s="308"/>
      <c r="D5" s="308"/>
      <c r="E5" s="1065"/>
    </row>
    <row r="6" spans="1:8" ht="15.75" customHeight="1" x14ac:dyDescent="0.25">
      <c r="A6" s="309"/>
      <c r="B6" s="306" t="s">
        <v>288</v>
      </c>
      <c r="C6" s="306"/>
      <c r="D6" s="306"/>
      <c r="E6" s="1065"/>
    </row>
    <row r="7" spans="1:8" ht="15.75" customHeight="1" x14ac:dyDescent="0.25">
      <c r="A7" s="309"/>
      <c r="B7" s="310" t="s">
        <v>283</v>
      </c>
      <c r="C7" s="311">
        <f>'Exhibit 1a - CPE'!F27</f>
        <v>42917</v>
      </c>
      <c r="D7" s="306"/>
      <c r="E7" s="1065"/>
    </row>
    <row r="8" spans="1:8" ht="15.75" customHeight="1" x14ac:dyDescent="0.25">
      <c r="A8" s="309"/>
      <c r="B8" s="310" t="s">
        <v>284</v>
      </c>
      <c r="C8" s="311">
        <f>'Exhibit 1a - CPE'!F29</f>
        <v>43281</v>
      </c>
      <c r="D8" s="306"/>
      <c r="E8" s="1065"/>
    </row>
    <row r="9" spans="1:8" ht="15.75" customHeight="1" x14ac:dyDescent="0.25">
      <c r="A9" s="312"/>
      <c r="B9" s="313"/>
      <c r="C9" s="313"/>
      <c r="D9" s="313"/>
      <c r="E9" s="1067"/>
    </row>
    <row r="10" spans="1:8" ht="15.75" customHeight="1" x14ac:dyDescent="0.25">
      <c r="A10" s="309"/>
      <c r="B10" s="306"/>
      <c r="C10" s="306"/>
      <c r="D10" s="306"/>
      <c r="E10" s="1065"/>
    </row>
    <row r="11" spans="1:8" ht="15.75" x14ac:dyDescent="0.25">
      <c r="A11" s="1210" t="s">
        <v>145</v>
      </c>
      <c r="B11" s="1211"/>
      <c r="C11" s="314"/>
      <c r="D11" s="314"/>
      <c r="E11" s="1065"/>
    </row>
    <row r="12" spans="1:8" ht="15.75" x14ac:dyDescent="0.25">
      <c r="A12" s="315"/>
      <c r="B12" s="316"/>
      <c r="C12" s="316"/>
      <c r="D12" s="316"/>
      <c r="E12" s="1065"/>
    </row>
    <row r="13" spans="1:8" ht="15.75" x14ac:dyDescent="0.25">
      <c r="A13" s="318"/>
      <c r="B13" s="1121" t="s">
        <v>548</v>
      </c>
      <c r="C13" s="1145">
        <f>C21</f>
        <v>0</v>
      </c>
      <c r="D13" s="316"/>
      <c r="E13" s="1065"/>
    </row>
    <row r="14" spans="1:8" ht="15.75" x14ac:dyDescent="0.25">
      <c r="A14" s="318"/>
      <c r="B14" s="1121" t="s">
        <v>549</v>
      </c>
      <c r="C14" s="206"/>
      <c r="D14" s="316"/>
      <c r="E14" s="1065"/>
    </row>
    <row r="15" spans="1:8" ht="15.75" x14ac:dyDescent="0.25">
      <c r="A15" s="318"/>
      <c r="B15" s="1121" t="s">
        <v>550</v>
      </c>
      <c r="C15" s="319" t="e">
        <f>C13/C14</f>
        <v>#DIV/0!</v>
      </c>
      <c r="D15" s="316"/>
      <c r="E15" s="1065"/>
    </row>
    <row r="16" spans="1:8" ht="15.75" x14ac:dyDescent="0.25">
      <c r="A16" s="318"/>
      <c r="B16" s="306"/>
      <c r="C16" s="1031"/>
      <c r="D16" s="316"/>
      <c r="E16" s="1065"/>
      <c r="H16" s="1097"/>
    </row>
    <row r="17" spans="1:8" ht="15.75" x14ac:dyDescent="0.25">
      <c r="A17" s="318"/>
      <c r="B17" s="1121" t="s">
        <v>27</v>
      </c>
      <c r="C17" s="317" t="s">
        <v>254</v>
      </c>
      <c r="D17" s="317" t="s">
        <v>80</v>
      </c>
      <c r="E17" s="1065"/>
      <c r="H17" s="1097"/>
    </row>
    <row r="18" spans="1:8" ht="15.75" x14ac:dyDescent="0.25">
      <c r="A18" s="318"/>
      <c r="B18" s="1121" t="s">
        <v>469</v>
      </c>
      <c r="C18" s="207"/>
      <c r="D18" s="320" t="e">
        <f>C18/C21</f>
        <v>#DIV/0!</v>
      </c>
      <c r="E18" s="1065"/>
      <c r="H18" s="1097"/>
    </row>
    <row r="19" spans="1:8" ht="15.75" x14ac:dyDescent="0.25">
      <c r="A19" s="318"/>
      <c r="B19" s="1121" t="s">
        <v>28</v>
      </c>
      <c r="C19" s="207"/>
      <c r="D19" s="320" t="e">
        <f>C19/C21</f>
        <v>#DIV/0!</v>
      </c>
      <c r="E19" s="1065"/>
      <c r="H19" s="1097"/>
    </row>
    <row r="20" spans="1:8" ht="15.75" x14ac:dyDescent="0.25">
      <c r="A20" s="318"/>
      <c r="B20" s="1121" t="s">
        <v>470</v>
      </c>
      <c r="C20" s="207"/>
      <c r="D20" s="320" t="e">
        <f>C20/C21</f>
        <v>#DIV/0!</v>
      </c>
      <c r="E20" s="1065"/>
      <c r="H20" s="1097"/>
    </row>
    <row r="21" spans="1:8" ht="15.75" x14ac:dyDescent="0.25">
      <c r="A21" s="318"/>
      <c r="B21" s="317" t="s">
        <v>81</v>
      </c>
      <c r="C21" s="321">
        <f>SUM(C18:C20)</f>
        <v>0</v>
      </c>
      <c r="D21" s="322" t="e">
        <f>SUM(D18:D20)</f>
        <v>#DIV/0!</v>
      </c>
      <c r="E21" s="1065"/>
      <c r="H21" s="1097"/>
    </row>
    <row r="22" spans="1:8" ht="15.75" x14ac:dyDescent="0.25">
      <c r="A22" s="318"/>
      <c r="B22" s="306"/>
      <c r="C22" s="1031"/>
      <c r="D22" s="316"/>
      <c r="E22" s="1065"/>
      <c r="H22" s="1097"/>
    </row>
    <row r="23" spans="1:8" ht="15.75" x14ac:dyDescent="0.25">
      <c r="A23" s="318"/>
      <c r="B23" s="1121" t="s">
        <v>551</v>
      </c>
      <c r="C23" s="206"/>
      <c r="D23" s="316"/>
      <c r="E23" s="1065"/>
    </row>
    <row r="24" spans="1:8" ht="15.75" x14ac:dyDescent="0.25">
      <c r="A24" s="318"/>
      <c r="B24" s="1121" t="s">
        <v>549</v>
      </c>
      <c r="C24" s="1146">
        <f>C14</f>
        <v>0</v>
      </c>
      <c r="D24" s="316"/>
      <c r="E24" s="1065"/>
    </row>
    <row r="25" spans="1:8" ht="15.75" x14ac:dyDescent="0.25">
      <c r="A25" s="318"/>
      <c r="B25" s="1121" t="s">
        <v>552</v>
      </c>
      <c r="C25" s="319" t="e">
        <f>C23/C24</f>
        <v>#DIV/0!</v>
      </c>
      <c r="D25" s="316"/>
      <c r="E25" s="1065"/>
    </row>
    <row r="26" spans="1:8" x14ac:dyDescent="0.2">
      <c r="A26" s="323"/>
      <c r="B26" s="324"/>
      <c r="C26" s="324"/>
      <c r="D26" s="324"/>
      <c r="E26" s="1065"/>
    </row>
    <row r="27" spans="1:8" ht="15.75" x14ac:dyDescent="0.25">
      <c r="A27" s="325"/>
      <c r="B27" s="1215" t="s">
        <v>501</v>
      </c>
      <c r="C27" s="1215"/>
      <c r="D27" s="324"/>
      <c r="E27" s="1065"/>
    </row>
    <row r="28" spans="1:8" ht="31.5" x14ac:dyDescent="0.25">
      <c r="A28" s="323"/>
      <c r="B28" s="326" t="s">
        <v>499</v>
      </c>
      <c r="C28" s="327" t="s">
        <v>79</v>
      </c>
      <c r="D28" s="324"/>
      <c r="E28" s="1065"/>
    </row>
    <row r="29" spans="1:8" ht="15.75" x14ac:dyDescent="0.25">
      <c r="A29" s="323"/>
      <c r="B29" s="326" t="s">
        <v>500</v>
      </c>
      <c r="C29" s="208"/>
      <c r="D29" s="324"/>
      <c r="E29" s="1065"/>
    </row>
    <row r="30" spans="1:8" ht="13.5" thickBot="1" x14ac:dyDescent="0.25">
      <c r="A30" s="328"/>
      <c r="B30" s="329"/>
      <c r="C30" s="329"/>
      <c r="D30" s="329"/>
      <c r="E30" s="1066"/>
    </row>
    <row r="36" spans="3:3" x14ac:dyDescent="0.2">
      <c r="C36" s="330"/>
    </row>
  </sheetData>
  <sheetProtection password="D9EB" sheet="1" selectLockedCells="1"/>
  <customSheetViews>
    <customSheetView guid="{4E492CDA-AACF-415B-BC57-0E08E64B13EA}" scale="75" showGridLines="0" fitToPage="1">
      <selection activeCell="B26" sqref="B26"/>
      <pageMargins left="0.25" right="0.25" top="0.5" bottom="0.5" header="0.5" footer="0.25"/>
      <printOptions horizontalCentered="1" headings="1"/>
      <pageSetup scale="80" orientation="portrait" r:id="rId1"/>
      <headerFooter alignWithMargins="0">
        <oddFooter>&amp;LDraft for Discussion
&amp;D&amp;CPage &amp;P of &amp;N&amp;R&amp;A
&amp;F</oddFooter>
      </headerFooter>
    </customSheetView>
    <customSheetView guid="{82786BC8-10EF-4E67-BCBC-790A5B7D8B1A}" scale="75" showGridLines="0" fitToPage="1" topLeftCell="A20">
      <selection activeCell="H29" sqref="H29"/>
      <pageMargins left="0.25" right="0.25" top="0.5" bottom="0.5" header="0.5" footer="0.25"/>
      <printOptions horizontalCentered="1" headings="1"/>
      <pageSetup scale="80" orientation="portrait" r:id="rId2"/>
      <headerFooter alignWithMargins="0">
        <oddFooter>&amp;LDraft for Discussion
&amp;D&amp;CPage &amp;P of &amp;N&amp;R&amp;A
&amp;F</oddFooter>
      </headerFooter>
    </customSheetView>
  </customSheetViews>
  <mergeCells count="3">
    <mergeCell ref="A11:B11"/>
    <mergeCell ref="A4:D4"/>
    <mergeCell ref="B27:C27"/>
  </mergeCells>
  <phoneticPr fontId="40" type="noConversion"/>
  <printOptions horizontalCentered="1" headings="1"/>
  <pageMargins left="0.25" right="0.25" top="0.5" bottom="0.5" header="0.5" footer="0.25"/>
  <pageSetup scale="77" fitToHeight="0" orientation="landscape" r:id="rId3"/>
  <headerFooter alignWithMargins="0">
    <oddFooter>&amp;L
&amp;CPage &amp;P of &amp;N&amp;R&amp;A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1"/>
  <sheetViews>
    <sheetView topLeftCell="A7" zoomScale="90" zoomScaleNormal="90" workbookViewId="0">
      <selection activeCell="D16" sqref="D16"/>
    </sheetView>
  </sheetViews>
  <sheetFormatPr defaultColWidth="13.140625" defaultRowHeight="12.75" x14ac:dyDescent="0.2"/>
  <cols>
    <col min="1" max="1" width="6.7109375" style="853" customWidth="1"/>
    <col min="2" max="2" width="86.28515625" style="853" customWidth="1"/>
    <col min="3" max="3" width="9.140625" style="896" customWidth="1"/>
    <col min="4" max="5" width="15.140625" style="853" customWidth="1"/>
    <col min="6" max="6" width="14" style="853" customWidth="1"/>
    <col min="7" max="7" width="16" style="853" customWidth="1"/>
    <col min="8" max="8" width="15.140625" style="896" customWidth="1"/>
    <col min="9" max="9" width="15.7109375" style="853" customWidth="1"/>
    <col min="10" max="10" width="6.140625" style="853" customWidth="1"/>
    <col min="11" max="11" width="15.85546875" style="853" customWidth="1"/>
    <col min="12" max="255" width="9.140625" style="853" customWidth="1"/>
    <col min="256" max="16384" width="13.140625" style="853"/>
  </cols>
  <sheetData>
    <row r="1" spans="1:12" ht="15.75" x14ac:dyDescent="0.25">
      <c r="A1" s="729" t="s">
        <v>601</v>
      </c>
      <c r="B1" s="851"/>
      <c r="C1" s="852"/>
      <c r="D1" s="731" t="s">
        <v>157</v>
      </c>
      <c r="E1" s="851"/>
      <c r="F1" s="851"/>
      <c r="H1" s="741" t="s">
        <v>568</v>
      </c>
      <c r="I1" s="1052">
        <f>'Exhibit 1a - CPE'!$I$15</f>
        <v>0</v>
      </c>
      <c r="J1" s="854"/>
    </row>
    <row r="2" spans="1:12" ht="15.75" x14ac:dyDescent="0.25">
      <c r="A2" s="734" t="s">
        <v>214</v>
      </c>
      <c r="B2" s="855"/>
      <c r="C2" s="856"/>
      <c r="D2" s="736"/>
      <c r="E2" s="855"/>
      <c r="F2" s="855"/>
      <c r="H2" s="741" t="s">
        <v>352</v>
      </c>
      <c r="I2" s="1052">
        <f>'Exhibit 1a - CPE'!$L$15</f>
        <v>0</v>
      </c>
      <c r="J2" s="857"/>
    </row>
    <row r="3" spans="1:12" ht="15.75" x14ac:dyDescent="0.25">
      <c r="A3" s="738" t="s">
        <v>348</v>
      </c>
      <c r="B3" s="858"/>
      <c r="C3" s="856"/>
      <c r="D3" s="736"/>
      <c r="E3" s="859"/>
      <c r="G3" s="741" t="s">
        <v>354</v>
      </c>
      <c r="H3" s="741" t="s">
        <v>266</v>
      </c>
      <c r="I3" s="1091">
        <f>'Exhibit 1a - CPE'!$F$27</f>
        <v>42917</v>
      </c>
      <c r="J3" s="857"/>
    </row>
    <row r="4" spans="1:12" ht="15.75" x14ac:dyDescent="0.25">
      <c r="A4" s="75">
        <f>'Exhibit 1a - CPE'!$D$11</f>
        <v>0</v>
      </c>
      <c r="B4" s="858"/>
      <c r="C4" s="856"/>
      <c r="D4" s="736"/>
      <c r="E4" s="739"/>
      <c r="F4" s="860"/>
      <c r="G4" s="861"/>
      <c r="H4" s="741" t="s">
        <v>148</v>
      </c>
      <c r="I4" s="1091">
        <f>'Exhibit 1a - CPE'!$F$29</f>
        <v>43281</v>
      </c>
      <c r="J4" s="857"/>
    </row>
    <row r="5" spans="1:12" ht="15.75" x14ac:dyDescent="0.25">
      <c r="A5" s="1085"/>
      <c r="B5" s="858"/>
      <c r="C5" s="856"/>
      <c r="D5" s="736"/>
      <c r="E5" s="1032"/>
      <c r="F5" s="860"/>
      <c r="G5" s="861"/>
      <c r="H5" s="741"/>
      <c r="I5" s="1083"/>
      <c r="J5" s="857"/>
    </row>
    <row r="6" spans="1:12" ht="15.75" x14ac:dyDescent="0.25">
      <c r="A6" s="1216" t="s">
        <v>145</v>
      </c>
      <c r="B6" s="1217"/>
      <c r="C6" s="862"/>
      <c r="D6" s="863"/>
      <c r="E6" s="864"/>
      <c r="F6" s="865"/>
      <c r="G6" s="865"/>
      <c r="H6" s="865"/>
      <c r="I6" s="865"/>
      <c r="J6" s="866"/>
    </row>
    <row r="7" spans="1:12" ht="15.75" x14ac:dyDescent="0.25">
      <c r="A7" s="1084"/>
      <c r="B7" s="1084"/>
      <c r="C7" s="856"/>
      <c r="D7" s="736"/>
      <c r="E7" s="1032"/>
      <c r="F7" s="860"/>
      <c r="G7" s="860"/>
      <c r="H7" s="860"/>
      <c r="I7" s="860"/>
      <c r="J7" s="857"/>
    </row>
    <row r="8" spans="1:12" ht="15.75" x14ac:dyDescent="0.25">
      <c r="A8" s="738" t="s">
        <v>349</v>
      </c>
      <c r="B8" s="858"/>
      <c r="C8" s="856"/>
      <c r="D8" s="736"/>
      <c r="E8" s="855"/>
      <c r="F8" s="855"/>
      <c r="G8" s="869"/>
      <c r="H8" s="869"/>
      <c r="I8" s="869"/>
      <c r="J8" s="857"/>
    </row>
    <row r="9" spans="1:12" ht="15.75" x14ac:dyDescent="0.25">
      <c r="A9" s="1221" t="s">
        <v>43</v>
      </c>
      <c r="B9" s="1222"/>
      <c r="C9" s="870"/>
      <c r="D9" s="855"/>
      <c r="E9" s="855"/>
      <c r="F9" s="855"/>
      <c r="G9" s="855"/>
      <c r="H9" s="856"/>
      <c r="I9" s="855"/>
      <c r="J9" s="857"/>
    </row>
    <row r="10" spans="1:12" x14ac:dyDescent="0.2">
      <c r="A10" s="867"/>
      <c r="B10" s="871"/>
      <c r="C10" s="872"/>
      <c r="D10" s="871"/>
      <c r="E10" s="871"/>
      <c r="F10" s="871"/>
      <c r="G10" s="871"/>
      <c r="H10" s="872"/>
      <c r="I10" s="873"/>
      <c r="J10" s="857"/>
    </row>
    <row r="11" spans="1:12" ht="25.5" x14ac:dyDescent="0.2">
      <c r="A11" s="874"/>
      <c r="B11" s="858"/>
      <c r="C11" s="875" t="s">
        <v>172</v>
      </c>
      <c r="D11" s="876" t="s">
        <v>173</v>
      </c>
      <c r="E11" s="877" t="s">
        <v>174</v>
      </c>
      <c r="F11" s="876"/>
      <c r="G11" s="1223" t="s">
        <v>175</v>
      </c>
      <c r="H11" s="1224"/>
      <c r="I11" s="1225"/>
      <c r="J11" s="857"/>
    </row>
    <row r="12" spans="1:12" x14ac:dyDescent="0.2">
      <c r="A12" s="874"/>
      <c r="B12" s="878" t="s">
        <v>192</v>
      </c>
      <c r="C12" s="879" t="s">
        <v>176</v>
      </c>
      <c r="D12" s="876" t="s">
        <v>177</v>
      </c>
      <c r="E12" s="876" t="s">
        <v>178</v>
      </c>
      <c r="F12" s="876" t="s">
        <v>179</v>
      </c>
      <c r="G12" s="876" t="s">
        <v>179</v>
      </c>
      <c r="H12" s="876" t="s">
        <v>180</v>
      </c>
      <c r="I12" s="876" t="s">
        <v>161</v>
      </c>
      <c r="J12" s="880"/>
    </row>
    <row r="13" spans="1:12" x14ac:dyDescent="0.2">
      <c r="A13" s="874"/>
      <c r="B13" s="855"/>
      <c r="C13" s="879" t="s">
        <v>181</v>
      </c>
      <c r="D13" s="1092" t="s">
        <v>533</v>
      </c>
      <c r="E13" s="876" t="s">
        <v>182</v>
      </c>
      <c r="F13" s="876" t="s">
        <v>183</v>
      </c>
      <c r="G13" s="876" t="s">
        <v>184</v>
      </c>
      <c r="H13" s="876" t="s">
        <v>329</v>
      </c>
      <c r="I13" s="876" t="s">
        <v>185</v>
      </c>
      <c r="J13" s="882"/>
      <c r="K13" s="883"/>
      <c r="L13" s="884"/>
    </row>
    <row r="14" spans="1:12" x14ac:dyDescent="0.2">
      <c r="A14" s="874"/>
      <c r="B14" s="855"/>
      <c r="C14" s="885"/>
      <c r="D14" s="886"/>
      <c r="E14" s="887"/>
      <c r="F14" s="887"/>
      <c r="G14" s="887"/>
      <c r="H14" s="887" t="s">
        <v>330</v>
      </c>
      <c r="I14" s="887" t="s">
        <v>84</v>
      </c>
      <c r="J14" s="882"/>
      <c r="K14" s="883"/>
      <c r="L14" s="884"/>
    </row>
    <row r="15" spans="1:12" x14ac:dyDescent="0.2">
      <c r="A15" s="874"/>
      <c r="B15" s="855"/>
      <c r="C15" s="879"/>
      <c r="D15" s="888"/>
      <c r="E15" s="888"/>
      <c r="F15" s="888"/>
      <c r="G15" s="888"/>
      <c r="H15" s="876"/>
      <c r="I15" s="888"/>
      <c r="J15" s="857"/>
    </row>
    <row r="16" spans="1:12" x14ac:dyDescent="0.2">
      <c r="A16" s="867"/>
      <c r="B16" s="889" t="s">
        <v>467</v>
      </c>
      <c r="C16" s="890">
        <v>1</v>
      </c>
      <c r="D16" s="209"/>
      <c r="E16" s="891" t="str">
        <f t="shared" ref="E16:E22" si="0">IF(D16=0,"",D16/($D$25-$D$23-$D$22))</f>
        <v/>
      </c>
      <c r="F16" s="891" t="str">
        <f t="shared" ref="F16:F21" si="1">IF(C16=1,E16,"")</f>
        <v/>
      </c>
      <c r="G16" s="892">
        <f>IF(C16=2,E16,0)</f>
        <v>0</v>
      </c>
      <c r="H16" s="893"/>
      <c r="I16" s="892">
        <f>IF(H16&gt;0,H16*G16,0)</f>
        <v>0</v>
      </c>
      <c r="J16" s="894"/>
      <c r="K16" s="895"/>
      <c r="L16" s="896"/>
    </row>
    <row r="17" spans="1:12" x14ac:dyDescent="0.2">
      <c r="A17" s="867"/>
      <c r="B17" s="889" t="s">
        <v>598</v>
      </c>
      <c r="C17" s="890">
        <v>1</v>
      </c>
      <c r="D17" s="209"/>
      <c r="E17" s="891" t="str">
        <f t="shared" si="0"/>
        <v/>
      </c>
      <c r="F17" s="891" t="str">
        <f t="shared" si="1"/>
        <v/>
      </c>
      <c r="G17" s="892">
        <f t="shared" ref="G17:G23" si="2">IF(C17=2,E17,0)</f>
        <v>0</v>
      </c>
      <c r="H17" s="893"/>
      <c r="I17" s="892">
        <f t="shared" ref="I17:I23" si="3">IF(H17&gt;0,H17*G17,0)</f>
        <v>0</v>
      </c>
      <c r="J17" s="894"/>
      <c r="K17" s="895"/>
      <c r="L17" s="896"/>
    </row>
    <row r="18" spans="1:12" x14ac:dyDescent="0.2">
      <c r="A18" s="867"/>
      <c r="B18" s="889" t="s">
        <v>468</v>
      </c>
      <c r="C18" s="890">
        <v>4</v>
      </c>
      <c r="D18" s="209"/>
      <c r="E18" s="891" t="str">
        <f t="shared" si="0"/>
        <v/>
      </c>
      <c r="F18" s="891" t="str">
        <f t="shared" si="1"/>
        <v/>
      </c>
      <c r="G18" s="892">
        <f t="shared" si="2"/>
        <v>0</v>
      </c>
      <c r="H18" s="893"/>
      <c r="I18" s="892">
        <f t="shared" si="3"/>
        <v>0</v>
      </c>
      <c r="J18" s="894"/>
      <c r="K18" s="895"/>
      <c r="L18" s="896"/>
    </row>
    <row r="19" spans="1:12" x14ac:dyDescent="0.2">
      <c r="A19" s="867"/>
      <c r="B19" s="889" t="s">
        <v>364</v>
      </c>
      <c r="C19" s="1163">
        <v>4</v>
      </c>
      <c r="D19" s="209"/>
      <c r="E19" s="891" t="str">
        <f t="shared" si="0"/>
        <v/>
      </c>
      <c r="F19" s="891" t="str">
        <f>IF(C19=1,E19,"")</f>
        <v/>
      </c>
      <c r="G19" s="892">
        <f t="shared" si="2"/>
        <v>0</v>
      </c>
      <c r="H19" s="893"/>
      <c r="I19" s="892">
        <f t="shared" si="3"/>
        <v>0</v>
      </c>
      <c r="J19" s="894"/>
      <c r="K19" s="895"/>
      <c r="L19" s="896"/>
    </row>
    <row r="20" spans="1:12" x14ac:dyDescent="0.2">
      <c r="A20" s="867"/>
      <c r="B20" s="889" t="s">
        <v>82</v>
      </c>
      <c r="C20" s="890">
        <v>4</v>
      </c>
      <c r="D20" s="209"/>
      <c r="E20" s="891" t="str">
        <f t="shared" si="0"/>
        <v/>
      </c>
      <c r="F20" s="891" t="str">
        <f t="shared" si="1"/>
        <v/>
      </c>
      <c r="G20" s="892">
        <f t="shared" si="2"/>
        <v>0</v>
      </c>
      <c r="H20" s="893"/>
      <c r="I20" s="892">
        <f t="shared" si="3"/>
        <v>0</v>
      </c>
      <c r="J20" s="894"/>
      <c r="K20" s="895"/>
      <c r="L20" s="896"/>
    </row>
    <row r="21" spans="1:12" x14ac:dyDescent="0.2">
      <c r="A21" s="867"/>
      <c r="B21" s="889" t="s">
        <v>83</v>
      </c>
      <c r="C21" s="890">
        <v>4</v>
      </c>
      <c r="D21" s="209"/>
      <c r="E21" s="891" t="str">
        <f t="shared" si="0"/>
        <v/>
      </c>
      <c r="F21" s="891" t="str">
        <f t="shared" si="1"/>
        <v/>
      </c>
      <c r="G21" s="892">
        <f t="shared" si="2"/>
        <v>0</v>
      </c>
      <c r="H21" s="893"/>
      <c r="I21" s="892">
        <f t="shared" si="3"/>
        <v>0</v>
      </c>
      <c r="J21" s="894"/>
      <c r="K21" s="895"/>
      <c r="L21" s="896"/>
    </row>
    <row r="22" spans="1:12" x14ac:dyDescent="0.2">
      <c r="A22" s="867"/>
      <c r="B22" s="889" t="s">
        <v>58</v>
      </c>
      <c r="C22" s="890">
        <v>3</v>
      </c>
      <c r="D22" s="209"/>
      <c r="E22" s="892" t="str">
        <f t="shared" si="0"/>
        <v/>
      </c>
      <c r="F22" s="892">
        <f>IF(C22=1,E22,0)</f>
        <v>0</v>
      </c>
      <c r="G22" s="892">
        <f t="shared" si="2"/>
        <v>0</v>
      </c>
      <c r="H22" s="893"/>
      <c r="I22" s="892">
        <f t="shared" si="3"/>
        <v>0</v>
      </c>
      <c r="J22" s="894"/>
      <c r="K22" s="897"/>
      <c r="L22" s="896"/>
    </row>
    <row r="23" spans="1:12" x14ac:dyDescent="0.2">
      <c r="A23" s="898"/>
      <c r="B23" s="889" t="s">
        <v>351</v>
      </c>
      <c r="C23" s="890">
        <v>3</v>
      </c>
      <c r="D23" s="209"/>
      <c r="E23" s="892"/>
      <c r="F23" s="892">
        <f>IF(C23=1,E23,0)</f>
        <v>0</v>
      </c>
      <c r="G23" s="892">
        <f t="shared" si="2"/>
        <v>0</v>
      </c>
      <c r="H23" s="893"/>
      <c r="I23" s="892">
        <f t="shared" si="3"/>
        <v>0</v>
      </c>
      <c r="J23" s="894"/>
      <c r="K23" s="895"/>
      <c r="L23" s="896"/>
    </row>
    <row r="24" spans="1:12" ht="13.5" thickBot="1" x14ac:dyDescent="0.25">
      <c r="A24" s="899"/>
      <c r="B24" s="900"/>
      <c r="C24" s="879"/>
      <c r="D24" s="901"/>
      <c r="E24" s="901"/>
      <c r="F24" s="901"/>
      <c r="G24" s="901"/>
      <c r="H24" s="902"/>
      <c r="I24" s="901"/>
      <c r="J24" s="894"/>
      <c r="K24" s="895"/>
      <c r="L24" s="896"/>
    </row>
    <row r="25" spans="1:12" ht="13.5" thickBot="1" x14ac:dyDescent="0.25">
      <c r="A25" s="874"/>
      <c r="B25" s="903" t="s">
        <v>186</v>
      </c>
      <c r="C25" s="904"/>
      <c r="D25" s="905">
        <f>SUM(D16:D24)</f>
        <v>0</v>
      </c>
      <c r="E25" s="906">
        <f>SUM(E16:E24)</f>
        <v>0</v>
      </c>
      <c r="F25" s="909">
        <f>SUM(F16:F24)</f>
        <v>0</v>
      </c>
      <c r="G25" s="907"/>
      <c r="H25" s="908"/>
      <c r="I25" s="909">
        <f>SUM(I16:I24)</f>
        <v>0</v>
      </c>
      <c r="J25" s="857"/>
      <c r="K25" s="896"/>
      <c r="L25" s="896"/>
    </row>
    <row r="26" spans="1:12" x14ac:dyDescent="0.2">
      <c r="A26" s="867"/>
      <c r="B26" s="855"/>
      <c r="C26" s="856"/>
      <c r="D26" s="856"/>
      <c r="E26" s="856"/>
      <c r="F26" s="856"/>
      <c r="G26" s="856"/>
      <c r="H26" s="856"/>
      <c r="I26" s="856"/>
      <c r="J26" s="868"/>
      <c r="K26" s="896"/>
    </row>
    <row r="27" spans="1:12" x14ac:dyDescent="0.2">
      <c r="A27" s="867"/>
      <c r="B27" s="910" t="s">
        <v>187</v>
      </c>
      <c r="C27" s="856"/>
      <c r="D27" s="856"/>
      <c r="E27" s="856"/>
      <c r="F27" s="911"/>
      <c r="G27" s="855"/>
      <c r="H27" s="856"/>
      <c r="I27" s="855"/>
      <c r="J27" s="868"/>
    </row>
    <row r="28" spans="1:12" x14ac:dyDescent="0.2">
      <c r="A28" s="867"/>
      <c r="B28" s="912" t="s">
        <v>188</v>
      </c>
      <c r="C28" s="856">
        <v>1</v>
      </c>
      <c r="D28" s="856"/>
      <c r="E28" s="856"/>
      <c r="F28" s="913"/>
      <c r="G28" s="914"/>
      <c r="H28" s="911"/>
      <c r="I28" s="914"/>
      <c r="J28" s="868"/>
    </row>
    <row r="29" spans="1:12" x14ac:dyDescent="0.2">
      <c r="A29" s="867"/>
      <c r="B29" s="912" t="s">
        <v>189</v>
      </c>
      <c r="C29" s="856">
        <v>2</v>
      </c>
      <c r="D29" s="856"/>
      <c r="E29" s="856"/>
      <c r="F29" s="915"/>
      <c r="G29" s="855"/>
      <c r="H29" s="856"/>
      <c r="I29" s="855"/>
      <c r="J29" s="868"/>
    </row>
    <row r="30" spans="1:12" x14ac:dyDescent="0.2">
      <c r="A30" s="867"/>
      <c r="B30" s="912" t="s">
        <v>190</v>
      </c>
      <c r="C30" s="856">
        <v>3</v>
      </c>
      <c r="D30" s="856"/>
      <c r="E30" s="856"/>
      <c r="F30" s="911"/>
      <c r="G30" s="914"/>
      <c r="H30" s="911"/>
      <c r="I30" s="914"/>
      <c r="J30" s="868"/>
    </row>
    <row r="31" spans="1:12" x14ac:dyDescent="0.2">
      <c r="A31" s="916"/>
      <c r="B31" s="912" t="s">
        <v>191</v>
      </c>
      <c r="C31" s="856">
        <v>4</v>
      </c>
      <c r="D31" s="856"/>
      <c r="E31" s="856"/>
      <c r="F31" s="917"/>
      <c r="G31" s="855"/>
      <c r="H31" s="856"/>
      <c r="I31" s="855"/>
      <c r="J31" s="868"/>
    </row>
    <row r="32" spans="1:12" x14ac:dyDescent="0.2">
      <c r="A32" s="867"/>
      <c r="B32" s="855"/>
      <c r="C32" s="856"/>
      <c r="D32" s="855"/>
      <c r="E32" s="855"/>
      <c r="F32" s="855"/>
      <c r="G32" s="855"/>
      <c r="H32" s="856"/>
      <c r="I32" s="855"/>
      <c r="J32" s="857"/>
    </row>
    <row r="33" spans="1:12" ht="15.75" x14ac:dyDescent="0.25">
      <c r="A33" s="1221" t="s">
        <v>44</v>
      </c>
      <c r="B33" s="1222"/>
      <c r="C33" s="870"/>
      <c r="D33" s="855"/>
      <c r="E33" s="855"/>
      <c r="F33" s="855"/>
      <c r="G33" s="855"/>
      <c r="H33" s="856"/>
      <c r="I33" s="855"/>
      <c r="J33" s="857"/>
    </row>
    <row r="34" spans="1:12" x14ac:dyDescent="0.2">
      <c r="A34" s="867"/>
      <c r="B34" s="871"/>
      <c r="C34" s="872"/>
      <c r="D34" s="871"/>
      <c r="E34" s="871"/>
      <c r="F34" s="871"/>
      <c r="G34" s="871"/>
      <c r="H34" s="872"/>
      <c r="I34" s="873"/>
      <c r="J34" s="857"/>
    </row>
    <row r="35" spans="1:12" ht="25.5" x14ac:dyDescent="0.2">
      <c r="A35" s="874"/>
      <c r="B35" s="858"/>
      <c r="C35" s="875" t="s">
        <v>172</v>
      </c>
      <c r="D35" s="876" t="s">
        <v>173</v>
      </c>
      <c r="E35" s="877" t="s">
        <v>174</v>
      </c>
      <c r="F35" s="876"/>
      <c r="G35" s="1223" t="s">
        <v>175</v>
      </c>
      <c r="H35" s="1224"/>
      <c r="I35" s="1225"/>
      <c r="J35" s="857"/>
    </row>
    <row r="36" spans="1:12" x14ac:dyDescent="0.2">
      <c r="A36" s="874"/>
      <c r="B36" s="878" t="s">
        <v>192</v>
      </c>
      <c r="C36" s="879" t="s">
        <v>176</v>
      </c>
      <c r="D36" s="876" t="s">
        <v>177</v>
      </c>
      <c r="E36" s="876" t="s">
        <v>178</v>
      </c>
      <c r="F36" s="876" t="s">
        <v>179</v>
      </c>
      <c r="G36" s="876" t="s">
        <v>179</v>
      </c>
      <c r="H36" s="876" t="s">
        <v>180</v>
      </c>
      <c r="I36" s="876" t="s">
        <v>161</v>
      </c>
      <c r="J36" s="880"/>
    </row>
    <row r="37" spans="1:12" x14ac:dyDescent="0.2">
      <c r="A37" s="874"/>
      <c r="B37" s="855"/>
      <c r="C37" s="879" t="s">
        <v>181</v>
      </c>
      <c r="D37" s="881" t="s">
        <v>533</v>
      </c>
      <c r="E37" s="876" t="s">
        <v>182</v>
      </c>
      <c r="F37" s="876" t="s">
        <v>183</v>
      </c>
      <c r="G37" s="876" t="s">
        <v>184</v>
      </c>
      <c r="H37" s="876" t="s">
        <v>329</v>
      </c>
      <c r="I37" s="876" t="s">
        <v>185</v>
      </c>
      <c r="J37" s="882"/>
      <c r="K37" s="883"/>
      <c r="L37" s="884"/>
    </row>
    <row r="38" spans="1:12" x14ac:dyDescent="0.2">
      <c r="A38" s="874"/>
      <c r="B38" s="855"/>
      <c r="C38" s="885"/>
      <c r="D38" s="886"/>
      <c r="E38" s="887"/>
      <c r="F38" s="887"/>
      <c r="G38" s="887"/>
      <c r="H38" s="887" t="s">
        <v>330</v>
      </c>
      <c r="I38" s="887" t="s">
        <v>84</v>
      </c>
      <c r="J38" s="882"/>
      <c r="K38" s="883"/>
      <c r="L38" s="884"/>
    </row>
    <row r="39" spans="1:12" ht="14.25" x14ac:dyDescent="0.2">
      <c r="A39" s="874"/>
      <c r="B39" s="855"/>
      <c r="C39" s="918"/>
      <c r="D39" s="919"/>
      <c r="E39" s="919"/>
      <c r="F39" s="919"/>
      <c r="G39" s="919"/>
      <c r="H39" s="920"/>
      <c r="I39" s="919"/>
      <c r="J39" s="857"/>
    </row>
    <row r="40" spans="1:12" ht="14.25" x14ac:dyDescent="0.2">
      <c r="A40" s="867"/>
      <c r="B40" s="889" t="s">
        <v>467</v>
      </c>
      <c r="C40" s="921">
        <v>1</v>
      </c>
      <c r="D40" s="210"/>
      <c r="E40" s="790" t="str">
        <f t="shared" ref="E40:E47" si="4">IF(D40=0,"",D40/($D$49-$D$47-$D$46))</f>
        <v/>
      </c>
      <c r="F40" s="790" t="str">
        <f>IF(C40=1,E40,"")</f>
        <v/>
      </c>
      <c r="G40" s="922">
        <f>IF(C40=2,E40,0)</f>
        <v>0</v>
      </c>
      <c r="H40" s="923"/>
      <c r="I40" s="922">
        <f>IF(H40&gt;0,H40*G40,0)</f>
        <v>0</v>
      </c>
      <c r="J40" s="894"/>
      <c r="K40" s="895"/>
      <c r="L40" s="896"/>
    </row>
    <row r="41" spans="1:12" ht="14.25" x14ac:dyDescent="0.2">
      <c r="A41" s="867"/>
      <c r="B41" s="889" t="s">
        <v>598</v>
      </c>
      <c r="C41" s="921">
        <v>1</v>
      </c>
      <c r="D41" s="210"/>
      <c r="E41" s="790" t="str">
        <f t="shared" si="4"/>
        <v/>
      </c>
      <c r="F41" s="790" t="str">
        <f t="shared" ref="F41:F47" si="5">IF(C41=1,E41,"")</f>
        <v/>
      </c>
      <c r="G41" s="922">
        <f t="shared" ref="G41:G47" si="6">IF(C41=2,E41,0)</f>
        <v>0</v>
      </c>
      <c r="H41" s="923"/>
      <c r="I41" s="922">
        <f t="shared" ref="I41:I47" si="7">IF(H41&gt;0,H41*G41,0)</f>
        <v>0</v>
      </c>
      <c r="J41" s="894"/>
      <c r="K41" s="895"/>
      <c r="L41" s="896"/>
    </row>
    <row r="42" spans="1:12" ht="14.25" x14ac:dyDescent="0.2">
      <c r="A42" s="867"/>
      <c r="B42" s="889" t="s">
        <v>468</v>
      </c>
      <c r="C42" s="921">
        <v>4</v>
      </c>
      <c r="D42" s="210"/>
      <c r="E42" s="790" t="str">
        <f t="shared" si="4"/>
        <v/>
      </c>
      <c r="F42" s="790" t="str">
        <f t="shared" si="5"/>
        <v/>
      </c>
      <c r="G42" s="922">
        <f t="shared" si="6"/>
        <v>0</v>
      </c>
      <c r="H42" s="923"/>
      <c r="I42" s="922">
        <f t="shared" si="7"/>
        <v>0</v>
      </c>
      <c r="J42" s="894"/>
      <c r="K42" s="895"/>
      <c r="L42" s="896"/>
    </row>
    <row r="43" spans="1:12" ht="14.25" x14ac:dyDescent="0.2">
      <c r="A43" s="867"/>
      <c r="B43" s="889" t="s">
        <v>364</v>
      </c>
      <c r="C43" s="1162">
        <v>4</v>
      </c>
      <c r="D43" s="210"/>
      <c r="E43" s="790" t="str">
        <f t="shared" si="4"/>
        <v/>
      </c>
      <c r="F43" s="790" t="str">
        <f t="shared" si="5"/>
        <v/>
      </c>
      <c r="G43" s="922">
        <f t="shared" si="6"/>
        <v>0</v>
      </c>
      <c r="H43" s="923"/>
      <c r="I43" s="922">
        <f t="shared" si="7"/>
        <v>0</v>
      </c>
      <c r="J43" s="894"/>
      <c r="K43" s="895"/>
      <c r="L43" s="896"/>
    </row>
    <row r="44" spans="1:12" ht="14.25" x14ac:dyDescent="0.2">
      <c r="A44" s="867"/>
      <c r="B44" s="889" t="s">
        <v>82</v>
      </c>
      <c r="C44" s="921">
        <v>4</v>
      </c>
      <c r="D44" s="210"/>
      <c r="E44" s="790" t="str">
        <f t="shared" si="4"/>
        <v/>
      </c>
      <c r="F44" s="790" t="str">
        <f t="shared" si="5"/>
        <v/>
      </c>
      <c r="G44" s="922">
        <f t="shared" si="6"/>
        <v>0</v>
      </c>
      <c r="H44" s="923"/>
      <c r="I44" s="922">
        <f t="shared" si="7"/>
        <v>0</v>
      </c>
      <c r="J44" s="894"/>
      <c r="K44" s="895"/>
      <c r="L44" s="896"/>
    </row>
    <row r="45" spans="1:12" ht="14.25" x14ac:dyDescent="0.2">
      <c r="A45" s="867"/>
      <c r="B45" s="889" t="s">
        <v>83</v>
      </c>
      <c r="C45" s="921">
        <v>4</v>
      </c>
      <c r="D45" s="210"/>
      <c r="E45" s="790" t="str">
        <f t="shared" si="4"/>
        <v/>
      </c>
      <c r="F45" s="790" t="str">
        <f t="shared" si="5"/>
        <v/>
      </c>
      <c r="G45" s="922">
        <f t="shared" si="6"/>
        <v>0</v>
      </c>
      <c r="H45" s="923"/>
      <c r="I45" s="922">
        <f t="shared" si="7"/>
        <v>0</v>
      </c>
      <c r="J45" s="894"/>
      <c r="K45" s="895"/>
      <c r="L45" s="896"/>
    </row>
    <row r="46" spans="1:12" ht="14.25" x14ac:dyDescent="0.2">
      <c r="A46" s="867"/>
      <c r="B46" s="889" t="s">
        <v>58</v>
      </c>
      <c r="C46" s="921">
        <v>3</v>
      </c>
      <c r="D46" s="210"/>
      <c r="E46" s="790" t="str">
        <f t="shared" si="4"/>
        <v/>
      </c>
      <c r="F46" s="790" t="str">
        <f t="shared" si="5"/>
        <v/>
      </c>
      <c r="G46" s="922">
        <f t="shared" si="6"/>
        <v>0</v>
      </c>
      <c r="H46" s="923"/>
      <c r="I46" s="922">
        <f t="shared" si="7"/>
        <v>0</v>
      </c>
      <c r="J46" s="894"/>
      <c r="K46" s="895"/>
      <c r="L46" s="896"/>
    </row>
    <row r="47" spans="1:12" ht="14.25" x14ac:dyDescent="0.2">
      <c r="A47" s="898"/>
      <c r="B47" s="889" t="s">
        <v>351</v>
      </c>
      <c r="C47" s="921">
        <v>3</v>
      </c>
      <c r="D47" s="210"/>
      <c r="E47" s="790" t="str">
        <f t="shared" si="4"/>
        <v/>
      </c>
      <c r="F47" s="790" t="str">
        <f t="shared" si="5"/>
        <v/>
      </c>
      <c r="G47" s="922">
        <f t="shared" si="6"/>
        <v>0</v>
      </c>
      <c r="H47" s="923"/>
      <c r="I47" s="922">
        <f t="shared" si="7"/>
        <v>0</v>
      </c>
      <c r="J47" s="894"/>
      <c r="K47" s="895"/>
      <c r="L47" s="896"/>
    </row>
    <row r="48" spans="1:12" ht="15" thickBot="1" x14ac:dyDescent="0.25">
      <c r="A48" s="899"/>
      <c r="B48" s="900"/>
      <c r="C48" s="918"/>
      <c r="D48" s="924"/>
      <c r="E48" s="924"/>
      <c r="F48" s="924"/>
      <c r="G48" s="924"/>
      <c r="H48" s="925"/>
      <c r="I48" s="924"/>
      <c r="J48" s="894"/>
      <c r="K48" s="895"/>
      <c r="L48" s="896"/>
    </row>
    <row r="49" spans="1:12" ht="15.75" thickBot="1" x14ac:dyDescent="0.3">
      <c r="A49" s="874"/>
      <c r="B49" s="903" t="s">
        <v>186</v>
      </c>
      <c r="C49" s="742"/>
      <c r="D49" s="926">
        <f>SUM(D40:D48)</f>
        <v>0</v>
      </c>
      <c r="E49" s="927">
        <f>SUM(E40:E48)</f>
        <v>0</v>
      </c>
      <c r="F49" s="930">
        <f>SUM(F40:F48)</f>
        <v>0</v>
      </c>
      <c r="G49" s="928"/>
      <c r="H49" s="929"/>
      <c r="I49" s="930">
        <f>SUM(I40:I48)</f>
        <v>0</v>
      </c>
      <c r="J49" s="857"/>
      <c r="K49" s="896"/>
      <c r="L49" s="896"/>
    </row>
    <row r="50" spans="1:12" ht="14.25" x14ac:dyDescent="0.2">
      <c r="A50" s="867"/>
      <c r="B50" s="855"/>
      <c r="C50" s="931"/>
      <c r="D50" s="931"/>
      <c r="E50" s="931"/>
      <c r="F50" s="931"/>
      <c r="G50" s="931"/>
      <c r="H50" s="931"/>
      <c r="I50" s="931"/>
      <c r="J50" s="868"/>
      <c r="K50" s="896"/>
    </row>
    <row r="51" spans="1:12" ht="14.25" x14ac:dyDescent="0.2">
      <c r="A51" s="867"/>
      <c r="B51" s="910" t="s">
        <v>187</v>
      </c>
      <c r="C51" s="931"/>
      <c r="D51" s="931"/>
      <c r="E51" s="931"/>
      <c r="F51" s="932"/>
      <c r="G51" s="933"/>
      <c r="H51" s="931"/>
      <c r="I51" s="933"/>
      <c r="J51" s="868"/>
    </row>
    <row r="52" spans="1:12" ht="14.25" x14ac:dyDescent="0.2">
      <c r="A52" s="867"/>
      <c r="B52" s="912" t="s">
        <v>188</v>
      </c>
      <c r="C52" s="931">
        <v>1</v>
      </c>
      <c r="D52" s="931"/>
      <c r="E52" s="931"/>
      <c r="F52" s="934"/>
      <c r="G52" s="935"/>
      <c r="H52" s="932"/>
      <c r="I52" s="935"/>
      <c r="J52" s="868"/>
    </row>
    <row r="53" spans="1:12" ht="14.25" x14ac:dyDescent="0.2">
      <c r="A53" s="867"/>
      <c r="B53" s="912" t="s">
        <v>189</v>
      </c>
      <c r="C53" s="931">
        <v>2</v>
      </c>
      <c r="D53" s="931"/>
      <c r="E53" s="931"/>
      <c r="F53" s="936"/>
      <c r="G53" s="933"/>
      <c r="H53" s="931"/>
      <c r="I53" s="933"/>
      <c r="J53" s="868"/>
    </row>
    <row r="54" spans="1:12" ht="14.25" x14ac:dyDescent="0.2">
      <c r="A54" s="867"/>
      <c r="B54" s="912" t="s">
        <v>190</v>
      </c>
      <c r="C54" s="931">
        <v>3</v>
      </c>
      <c r="D54" s="931"/>
      <c r="E54" s="931"/>
      <c r="F54" s="932"/>
      <c r="G54" s="935"/>
      <c r="H54" s="932"/>
      <c r="I54" s="935"/>
      <c r="J54" s="868"/>
    </row>
    <row r="55" spans="1:12" ht="14.25" x14ac:dyDescent="0.2">
      <c r="A55" s="916"/>
      <c r="B55" s="912" t="s">
        <v>191</v>
      </c>
      <c r="C55" s="931">
        <v>4</v>
      </c>
      <c r="D55" s="931"/>
      <c r="E55" s="931"/>
      <c r="F55" s="937"/>
      <c r="G55" s="933"/>
      <c r="H55" s="931"/>
      <c r="I55" s="933"/>
      <c r="J55" s="868"/>
    </row>
    <row r="56" spans="1:12" ht="14.25" x14ac:dyDescent="0.2">
      <c r="A56" s="867"/>
      <c r="B56" s="855"/>
      <c r="C56" s="931"/>
      <c r="D56" s="933"/>
      <c r="E56" s="933"/>
      <c r="F56" s="933"/>
      <c r="G56" s="933"/>
      <c r="H56" s="931"/>
      <c r="I56" s="933"/>
      <c r="J56" s="857"/>
    </row>
    <row r="57" spans="1:12" ht="15.75" x14ac:dyDescent="0.25">
      <c r="A57" s="1221" t="s">
        <v>490</v>
      </c>
      <c r="B57" s="1222"/>
      <c r="C57" s="747"/>
      <c r="D57" s="933"/>
      <c r="E57" s="933"/>
      <c r="F57" s="933"/>
      <c r="G57" s="933"/>
      <c r="H57" s="931"/>
      <c r="I57" s="933"/>
      <c r="J57" s="857"/>
    </row>
    <row r="58" spans="1:12" ht="14.25" x14ac:dyDescent="0.2">
      <c r="A58" s="867"/>
      <c r="B58" s="871"/>
      <c r="C58" s="938"/>
      <c r="D58" s="939"/>
      <c r="E58" s="939"/>
      <c r="F58" s="939"/>
      <c r="G58" s="939"/>
      <c r="H58" s="938"/>
      <c r="I58" s="940"/>
      <c r="J58" s="857"/>
    </row>
    <row r="59" spans="1:12" ht="28.5" x14ac:dyDescent="0.2">
      <c r="A59" s="874"/>
      <c r="B59" s="858"/>
      <c r="C59" s="941" t="s">
        <v>172</v>
      </c>
      <c r="D59" s="920" t="s">
        <v>173</v>
      </c>
      <c r="E59" s="942" t="s">
        <v>174</v>
      </c>
      <c r="F59" s="920"/>
      <c r="G59" s="1218" t="s">
        <v>175</v>
      </c>
      <c r="H59" s="1219"/>
      <c r="I59" s="1220"/>
      <c r="J59" s="857"/>
    </row>
    <row r="60" spans="1:12" ht="14.25" x14ac:dyDescent="0.2">
      <c r="A60" s="874"/>
      <c r="B60" s="878" t="s">
        <v>192</v>
      </c>
      <c r="C60" s="918" t="s">
        <v>176</v>
      </c>
      <c r="D60" s="920" t="s">
        <v>177</v>
      </c>
      <c r="E60" s="920" t="s">
        <v>178</v>
      </c>
      <c r="F60" s="920" t="s">
        <v>179</v>
      </c>
      <c r="G60" s="920" t="s">
        <v>179</v>
      </c>
      <c r="H60" s="920" t="s">
        <v>180</v>
      </c>
      <c r="I60" s="920" t="s">
        <v>161</v>
      </c>
      <c r="J60" s="880"/>
    </row>
    <row r="61" spans="1:12" ht="14.25" x14ac:dyDescent="0.2">
      <c r="A61" s="874"/>
      <c r="B61" s="855"/>
      <c r="C61" s="918" t="s">
        <v>181</v>
      </c>
      <c r="D61" s="943" t="s">
        <v>533</v>
      </c>
      <c r="E61" s="920" t="s">
        <v>182</v>
      </c>
      <c r="F61" s="920" t="s">
        <v>183</v>
      </c>
      <c r="G61" s="920" t="s">
        <v>184</v>
      </c>
      <c r="H61" s="920" t="s">
        <v>329</v>
      </c>
      <c r="I61" s="920" t="s">
        <v>185</v>
      </c>
      <c r="J61" s="882"/>
      <c r="K61" s="883"/>
      <c r="L61" s="884"/>
    </row>
    <row r="62" spans="1:12" ht="14.25" x14ac:dyDescent="0.2">
      <c r="A62" s="874"/>
      <c r="B62" s="855"/>
      <c r="C62" s="944"/>
      <c r="D62" s="945"/>
      <c r="E62" s="946"/>
      <c r="F62" s="946"/>
      <c r="G62" s="946"/>
      <c r="H62" s="946" t="s">
        <v>330</v>
      </c>
      <c r="I62" s="946" t="s">
        <v>84</v>
      </c>
      <c r="J62" s="882"/>
      <c r="K62" s="883"/>
      <c r="L62" s="884"/>
    </row>
    <row r="63" spans="1:12" ht="14.25" x14ac:dyDescent="0.2">
      <c r="A63" s="874"/>
      <c r="B63" s="855"/>
      <c r="C63" s="918"/>
      <c r="D63" s="919"/>
      <c r="E63" s="919"/>
      <c r="F63" s="919"/>
      <c r="G63" s="919"/>
      <c r="H63" s="920"/>
      <c r="I63" s="919"/>
      <c r="J63" s="857"/>
    </row>
    <row r="64" spans="1:12" ht="14.25" x14ac:dyDescent="0.2">
      <c r="A64" s="867"/>
      <c r="B64" s="889" t="s">
        <v>467</v>
      </c>
      <c r="C64" s="921">
        <v>1</v>
      </c>
      <c r="D64" s="210"/>
      <c r="E64" s="790" t="str">
        <f t="shared" ref="E64:E71" si="8">IF(D64=0,"",D64/($D$73-$D$71-$D$70))</f>
        <v/>
      </c>
      <c r="F64" s="790" t="str">
        <f>IF(C64=1,E64,"")</f>
        <v/>
      </c>
      <c r="G64" s="922">
        <f>IF(C64=2,E64,0)</f>
        <v>0</v>
      </c>
      <c r="H64" s="923"/>
      <c r="I64" s="922">
        <f>IF(H64&gt;0,H64*G64,0)</f>
        <v>0</v>
      </c>
      <c r="J64" s="894"/>
      <c r="K64" s="895"/>
      <c r="L64" s="896"/>
    </row>
    <row r="65" spans="1:12" ht="14.25" x14ac:dyDescent="0.2">
      <c r="A65" s="867"/>
      <c r="B65" s="889" t="s">
        <v>598</v>
      </c>
      <c r="C65" s="921">
        <v>1</v>
      </c>
      <c r="D65" s="210"/>
      <c r="E65" s="790" t="str">
        <f t="shared" si="8"/>
        <v/>
      </c>
      <c r="F65" s="790" t="str">
        <f t="shared" ref="F65:F71" si="9">IF(C65=1,E65,"")</f>
        <v/>
      </c>
      <c r="G65" s="922">
        <f t="shared" ref="G65:G71" si="10">IF(C65=2,E65,0)</f>
        <v>0</v>
      </c>
      <c r="H65" s="923"/>
      <c r="I65" s="922">
        <f t="shared" ref="I65:I71" si="11">IF(H65&gt;0,H65*G65,0)</f>
        <v>0</v>
      </c>
      <c r="J65" s="894"/>
      <c r="K65" s="895"/>
      <c r="L65" s="896"/>
    </row>
    <row r="66" spans="1:12" ht="14.25" x14ac:dyDescent="0.2">
      <c r="A66" s="867"/>
      <c r="B66" s="889" t="s">
        <v>468</v>
      </c>
      <c r="C66" s="921">
        <v>4</v>
      </c>
      <c r="D66" s="210"/>
      <c r="E66" s="790" t="str">
        <f t="shared" si="8"/>
        <v/>
      </c>
      <c r="F66" s="790" t="str">
        <f t="shared" si="9"/>
        <v/>
      </c>
      <c r="G66" s="922">
        <f t="shared" si="10"/>
        <v>0</v>
      </c>
      <c r="H66" s="923"/>
      <c r="I66" s="922">
        <f t="shared" si="11"/>
        <v>0</v>
      </c>
      <c r="J66" s="894"/>
      <c r="K66" s="895"/>
      <c r="L66" s="896"/>
    </row>
    <row r="67" spans="1:12" ht="14.25" x14ac:dyDescent="0.2">
      <c r="A67" s="867"/>
      <c r="B67" s="889" t="s">
        <v>364</v>
      </c>
      <c r="C67" s="1162">
        <v>4</v>
      </c>
      <c r="D67" s="210"/>
      <c r="E67" s="790" t="str">
        <f t="shared" si="8"/>
        <v/>
      </c>
      <c r="F67" s="790" t="str">
        <f t="shared" si="9"/>
        <v/>
      </c>
      <c r="G67" s="922">
        <f t="shared" si="10"/>
        <v>0</v>
      </c>
      <c r="H67" s="923"/>
      <c r="I67" s="922">
        <f t="shared" si="11"/>
        <v>0</v>
      </c>
      <c r="J67" s="894"/>
      <c r="K67" s="895"/>
      <c r="L67" s="896"/>
    </row>
    <row r="68" spans="1:12" ht="14.25" x14ac:dyDescent="0.2">
      <c r="A68" s="867"/>
      <c r="B68" s="889" t="s">
        <v>82</v>
      </c>
      <c r="C68" s="921">
        <v>4</v>
      </c>
      <c r="D68" s="210"/>
      <c r="E68" s="790" t="str">
        <f t="shared" si="8"/>
        <v/>
      </c>
      <c r="F68" s="790" t="str">
        <f t="shared" si="9"/>
        <v/>
      </c>
      <c r="G68" s="922">
        <f t="shared" si="10"/>
        <v>0</v>
      </c>
      <c r="H68" s="923"/>
      <c r="I68" s="922">
        <f t="shared" si="11"/>
        <v>0</v>
      </c>
      <c r="J68" s="894"/>
      <c r="K68" s="895"/>
      <c r="L68" s="896"/>
    </row>
    <row r="69" spans="1:12" ht="14.25" x14ac:dyDescent="0.2">
      <c r="A69" s="867"/>
      <c r="B69" s="889" t="s">
        <v>83</v>
      </c>
      <c r="C69" s="921">
        <v>4</v>
      </c>
      <c r="D69" s="210"/>
      <c r="E69" s="790" t="str">
        <f t="shared" si="8"/>
        <v/>
      </c>
      <c r="F69" s="790" t="str">
        <f t="shared" si="9"/>
        <v/>
      </c>
      <c r="G69" s="922">
        <f t="shared" si="10"/>
        <v>0</v>
      </c>
      <c r="H69" s="923"/>
      <c r="I69" s="922">
        <f t="shared" si="11"/>
        <v>0</v>
      </c>
      <c r="J69" s="894"/>
      <c r="K69" s="895"/>
      <c r="L69" s="896"/>
    </row>
    <row r="70" spans="1:12" ht="14.25" x14ac:dyDescent="0.2">
      <c r="A70" s="867"/>
      <c r="B70" s="889" t="s">
        <v>58</v>
      </c>
      <c r="C70" s="921">
        <v>3</v>
      </c>
      <c r="D70" s="210"/>
      <c r="E70" s="922" t="str">
        <f t="shared" si="8"/>
        <v/>
      </c>
      <c r="F70" s="790" t="str">
        <f t="shared" si="9"/>
        <v/>
      </c>
      <c r="G70" s="922">
        <f t="shared" si="10"/>
        <v>0</v>
      </c>
      <c r="H70" s="923"/>
      <c r="I70" s="922">
        <f t="shared" si="11"/>
        <v>0</v>
      </c>
      <c r="J70" s="894"/>
      <c r="K70" s="895"/>
      <c r="L70" s="896"/>
    </row>
    <row r="71" spans="1:12" ht="14.25" x14ac:dyDescent="0.2">
      <c r="A71" s="898"/>
      <c r="B71" s="889" t="s">
        <v>351</v>
      </c>
      <c r="C71" s="921">
        <v>3</v>
      </c>
      <c r="D71" s="210"/>
      <c r="E71" s="922" t="str">
        <f t="shared" si="8"/>
        <v/>
      </c>
      <c r="F71" s="790" t="str">
        <f t="shared" si="9"/>
        <v/>
      </c>
      <c r="G71" s="922">
        <f t="shared" si="10"/>
        <v>0</v>
      </c>
      <c r="H71" s="923"/>
      <c r="I71" s="922">
        <f t="shared" si="11"/>
        <v>0</v>
      </c>
      <c r="J71" s="894"/>
      <c r="K71" s="895"/>
      <c r="L71" s="896"/>
    </row>
    <row r="72" spans="1:12" ht="15" thickBot="1" x14ac:dyDescent="0.25">
      <c r="A72" s="899"/>
      <c r="B72" s="900"/>
      <c r="C72" s="918"/>
      <c r="D72" s="924"/>
      <c r="E72" s="924"/>
      <c r="F72" s="924"/>
      <c r="G72" s="924"/>
      <c r="H72" s="925"/>
      <c r="I72" s="924"/>
      <c r="J72" s="894"/>
      <c r="K72" s="895"/>
      <c r="L72" s="896"/>
    </row>
    <row r="73" spans="1:12" ht="15.75" thickBot="1" x14ac:dyDescent="0.3">
      <c r="A73" s="874"/>
      <c r="B73" s="903" t="s">
        <v>186</v>
      </c>
      <c r="C73" s="742"/>
      <c r="D73" s="926">
        <f>SUM(D64:D72)</f>
        <v>0</v>
      </c>
      <c r="E73" s="927">
        <f>SUM(E64:E72)</f>
        <v>0</v>
      </c>
      <c r="F73" s="930">
        <f>SUM(F64:F72)</f>
        <v>0</v>
      </c>
      <c r="G73" s="928"/>
      <c r="H73" s="929"/>
      <c r="I73" s="930">
        <f>SUM(I64:I72)</f>
        <v>0</v>
      </c>
      <c r="J73" s="857"/>
      <c r="K73" s="896"/>
      <c r="L73" s="896"/>
    </row>
    <row r="74" spans="1:12" x14ac:dyDescent="0.2">
      <c r="A74" s="867"/>
      <c r="B74" s="855"/>
      <c r="C74" s="856"/>
      <c r="D74" s="856"/>
      <c r="E74" s="856"/>
      <c r="F74" s="856"/>
      <c r="G74" s="856"/>
      <c r="H74" s="856"/>
      <c r="I74" s="856"/>
      <c r="J74" s="868"/>
      <c r="K74" s="896"/>
    </row>
    <row r="75" spans="1:12" x14ac:dyDescent="0.2">
      <c r="A75" s="867"/>
      <c r="B75" s="910" t="s">
        <v>187</v>
      </c>
      <c r="C75" s="856"/>
      <c r="D75" s="856"/>
      <c r="E75" s="856"/>
      <c r="F75" s="911"/>
      <c r="G75" s="855"/>
      <c r="H75" s="856"/>
      <c r="I75" s="855"/>
      <c r="J75" s="868"/>
    </row>
    <row r="76" spans="1:12" x14ac:dyDescent="0.2">
      <c r="A76" s="867"/>
      <c r="B76" s="912" t="s">
        <v>188</v>
      </c>
      <c r="C76" s="856">
        <v>1</v>
      </c>
      <c r="D76" s="856"/>
      <c r="E76" s="856"/>
      <c r="F76" s="913"/>
      <c r="G76" s="914"/>
      <c r="H76" s="911"/>
      <c r="I76" s="914"/>
      <c r="J76" s="868"/>
    </row>
    <row r="77" spans="1:12" x14ac:dyDescent="0.2">
      <c r="A77" s="867"/>
      <c r="B77" s="912" t="s">
        <v>189</v>
      </c>
      <c r="C77" s="856">
        <v>2</v>
      </c>
      <c r="D77" s="856"/>
      <c r="E77" s="856"/>
      <c r="F77" s="915"/>
      <c r="G77" s="855"/>
      <c r="H77" s="856"/>
      <c r="I77" s="855"/>
      <c r="J77" s="868"/>
    </row>
    <row r="78" spans="1:12" x14ac:dyDescent="0.2">
      <c r="A78" s="867"/>
      <c r="B78" s="912" t="s">
        <v>190</v>
      </c>
      <c r="C78" s="856">
        <v>3</v>
      </c>
      <c r="D78" s="856"/>
      <c r="E78" s="856"/>
      <c r="F78" s="911"/>
      <c r="G78" s="914"/>
      <c r="H78" s="911"/>
      <c r="I78" s="914"/>
      <c r="J78" s="868"/>
    </row>
    <row r="79" spans="1:12" x14ac:dyDescent="0.2">
      <c r="A79" s="916"/>
      <c r="B79" s="912" t="s">
        <v>191</v>
      </c>
      <c r="C79" s="856">
        <v>4</v>
      </c>
      <c r="D79" s="856"/>
      <c r="E79" s="856"/>
      <c r="F79" s="917"/>
      <c r="G79" s="855"/>
      <c r="H79" s="856"/>
      <c r="I79" s="855"/>
      <c r="J79" s="868"/>
    </row>
    <row r="80" spans="1:12" hidden="1" x14ac:dyDescent="0.2">
      <c r="A80" s="916"/>
      <c r="B80" s="912"/>
      <c r="C80" s="856"/>
      <c r="D80" s="856"/>
      <c r="E80" s="856"/>
      <c r="F80" s="917"/>
      <c r="G80" s="855"/>
      <c r="H80" s="856"/>
      <c r="I80" s="855"/>
      <c r="J80" s="868"/>
    </row>
    <row r="81" spans="1:10" ht="13.5" thickBot="1" x14ac:dyDescent="0.25">
      <c r="A81" s="947"/>
      <c r="B81" s="948"/>
      <c r="C81" s="949"/>
      <c r="D81" s="948"/>
      <c r="E81" s="948"/>
      <c r="F81" s="948"/>
      <c r="G81" s="948"/>
      <c r="H81" s="949"/>
      <c r="I81" s="948"/>
      <c r="J81" s="950"/>
    </row>
  </sheetData>
  <sheetProtection password="D9EB" sheet="1" selectLockedCells="1"/>
  <customSheetViews>
    <customSheetView guid="{4E492CDA-AACF-415B-BC57-0E08E64B13EA}" scale="75" fitToPage="1">
      <pageMargins left="0" right="0" top="0.25" bottom="0.5" header="0" footer="0"/>
      <printOptions horizontalCentered="1" headings="1"/>
      <pageSetup scale="46" orientation="portrait" r:id="rId1"/>
      <headerFooter alignWithMargins="0">
        <oddFooter>&amp;LDraft for Discussion
&amp;D&amp;CPage &amp;P of &amp;N&amp;R&amp;A
&amp;F</oddFooter>
      </headerFooter>
    </customSheetView>
    <customSheetView guid="{82786BC8-10EF-4E67-BCBC-790A5B7D8B1A}" scale="75" fitToPage="1">
      <pageMargins left="0" right="0" top="0.25" bottom="0.5" header="0" footer="0"/>
      <printOptions horizontalCentered="1" headings="1"/>
      <pageSetup scale="46" orientation="portrait" r:id="rId2"/>
      <headerFooter alignWithMargins="0">
        <oddFooter>&amp;LDraft for Discussion
&amp;D&amp;CPage &amp;P of &amp;N&amp;R&amp;A
&amp;F</oddFooter>
      </headerFooter>
    </customSheetView>
  </customSheetViews>
  <mergeCells count="7">
    <mergeCell ref="A6:B6"/>
    <mergeCell ref="G59:I59"/>
    <mergeCell ref="A9:B9"/>
    <mergeCell ref="G11:I11"/>
    <mergeCell ref="A33:B33"/>
    <mergeCell ref="G35:I35"/>
    <mergeCell ref="A57:B57"/>
  </mergeCells>
  <phoneticPr fontId="40" type="noConversion"/>
  <printOptions horizontalCentered="1" headings="1"/>
  <pageMargins left="0" right="0" top="0.25" bottom="0.5" header="0" footer="0"/>
  <pageSetup scale="48" orientation="landscape" r:id="rId3"/>
  <headerFooter alignWithMargins="0">
    <oddFooter>&amp;CPage &amp;P of &amp;N&amp;R&amp;A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L174"/>
  <sheetViews>
    <sheetView showGridLines="0" zoomScale="90" zoomScaleNormal="90" workbookViewId="0">
      <selection activeCell="G17" sqref="G17"/>
    </sheetView>
  </sheetViews>
  <sheetFormatPr defaultColWidth="9.140625" defaultRowHeight="12.75" x14ac:dyDescent="0.2"/>
  <cols>
    <col min="1" max="1" width="8.5703125" style="74" customWidth="1"/>
    <col min="2" max="2" width="14.85546875" style="74" customWidth="1"/>
    <col min="3" max="3" width="16.7109375" style="74" customWidth="1"/>
    <col min="4" max="4" width="13.7109375" style="74" customWidth="1"/>
    <col min="5" max="5" width="16.7109375" style="74" customWidth="1"/>
    <col min="6" max="6" width="9.7109375" style="74" bestFit="1" customWidth="1"/>
    <col min="7" max="7" width="23" style="74" customWidth="1"/>
    <col min="8" max="8" width="22.7109375" style="74" customWidth="1"/>
    <col min="9" max="9" width="20" style="74" customWidth="1"/>
    <col min="10" max="11" width="21.7109375" style="74" customWidth="1"/>
    <col min="12" max="12" width="28.5703125" style="74" customWidth="1"/>
    <col min="13" max="13" width="33.7109375" style="74" customWidth="1"/>
    <col min="14" max="14" width="23.5703125" style="74" customWidth="1"/>
    <col min="15" max="16" width="16.140625" style="74" customWidth="1"/>
    <col min="17" max="17" width="29.5703125" style="74" customWidth="1"/>
    <col min="18" max="18" width="32.140625" style="74" customWidth="1"/>
    <col min="19" max="16384" width="9.140625" style="74"/>
  </cols>
  <sheetData>
    <row r="1" spans="1:90" ht="15.75" x14ac:dyDescent="0.25">
      <c r="A1" s="89" t="s">
        <v>601</v>
      </c>
      <c r="B1" s="80"/>
      <c r="C1" s="80"/>
      <c r="D1" s="80"/>
      <c r="E1" s="80"/>
      <c r="F1" s="80"/>
      <c r="G1" s="80"/>
      <c r="H1" s="90"/>
      <c r="I1" s="80"/>
      <c r="J1" s="80"/>
      <c r="K1" s="80"/>
      <c r="L1" s="80"/>
      <c r="M1" s="80"/>
      <c r="N1" s="80"/>
      <c r="O1" s="80"/>
      <c r="P1" s="80"/>
      <c r="Q1" s="192"/>
      <c r="R1" s="193"/>
    </row>
    <row r="2" spans="1:90" ht="15.75" x14ac:dyDescent="0.25">
      <c r="A2" s="82" t="s">
        <v>214</v>
      </c>
      <c r="B2" s="48"/>
      <c r="C2" s="48"/>
      <c r="D2" s="48"/>
      <c r="E2" s="48"/>
      <c r="F2" s="48"/>
      <c r="G2" s="48"/>
      <c r="H2" s="73"/>
      <c r="I2" s="48"/>
      <c r="J2" s="48"/>
      <c r="K2" s="48"/>
      <c r="L2" s="48"/>
      <c r="M2" s="48"/>
      <c r="N2" s="48"/>
      <c r="O2" s="48"/>
      <c r="P2" s="48"/>
      <c r="Q2" s="202"/>
      <c r="R2" s="91"/>
    </row>
    <row r="3" spans="1:90" ht="15.75" x14ac:dyDescent="0.25">
      <c r="A3" s="81" t="s">
        <v>117</v>
      </c>
      <c r="B3" s="88"/>
      <c r="C3" s="48"/>
      <c r="D3" s="48"/>
      <c r="E3" s="48"/>
      <c r="F3" s="48"/>
      <c r="G3" s="1264"/>
      <c r="H3" s="1264"/>
      <c r="I3" s="201"/>
      <c r="J3" s="202"/>
      <c r="K3" s="202"/>
      <c r="L3" s="202"/>
      <c r="M3" s="202"/>
      <c r="N3" s="202"/>
      <c r="O3" s="202"/>
      <c r="P3" s="202"/>
      <c r="Q3" s="202"/>
      <c r="R3" s="194"/>
    </row>
    <row r="4" spans="1:90" ht="15.75" x14ac:dyDescent="0.25">
      <c r="A4" s="75">
        <f>'Exhibit 1a - CPE'!$D$11</f>
        <v>0</v>
      </c>
      <c r="B4" s="88"/>
      <c r="C4" s="48"/>
      <c r="D4" s="48"/>
      <c r="E4" s="48"/>
      <c r="F4" s="48"/>
      <c r="G4" s="1265"/>
      <c r="H4" s="1265"/>
      <c r="I4" s="202"/>
      <c r="J4" s="202"/>
      <c r="K4" s="202"/>
      <c r="L4" s="202"/>
      <c r="M4" s="202"/>
      <c r="N4" s="202"/>
      <c r="O4" s="202"/>
      <c r="P4" s="202"/>
      <c r="Q4" s="202"/>
      <c r="R4" s="194"/>
    </row>
    <row r="5" spans="1:90" ht="15.75" customHeight="1" x14ac:dyDescent="0.25">
      <c r="A5" s="1087" t="s">
        <v>145</v>
      </c>
      <c r="B5" s="1087"/>
      <c r="C5" s="1088"/>
      <c r="D5" s="1086"/>
      <c r="E5" s="1086"/>
      <c r="F5" s="48"/>
      <c r="I5" s="200"/>
      <c r="J5" s="48"/>
      <c r="K5" s="48"/>
      <c r="L5" s="48"/>
      <c r="M5" s="48"/>
      <c r="N5" s="48"/>
      <c r="O5" s="48"/>
      <c r="P5" s="48"/>
      <c r="Q5" s="199"/>
      <c r="R5" s="195"/>
    </row>
    <row r="6" spans="1:90" x14ac:dyDescent="0.2">
      <c r="A6" s="5"/>
      <c r="B6" s="88"/>
      <c r="C6" s="48"/>
      <c r="D6" s="48"/>
      <c r="E6" s="48"/>
      <c r="F6" s="48"/>
      <c r="G6" s="48"/>
      <c r="H6" s="48"/>
      <c r="I6" s="48"/>
      <c r="J6" s="48"/>
      <c r="K6" s="48"/>
      <c r="L6" s="48"/>
      <c r="M6" s="48"/>
      <c r="N6" s="48"/>
      <c r="O6" s="48"/>
      <c r="P6" s="48"/>
      <c r="Q6" s="48"/>
      <c r="R6" s="76"/>
    </row>
    <row r="7" spans="1:90" ht="18" customHeight="1" x14ac:dyDescent="0.2">
      <c r="A7" s="5" t="s">
        <v>85</v>
      </c>
      <c r="B7" s="48"/>
      <c r="C7" s="48"/>
      <c r="D7" s="48"/>
      <c r="E7" s="48"/>
      <c r="F7" s="48"/>
      <c r="G7" s="48"/>
      <c r="H7" s="48"/>
      <c r="I7" s="48"/>
      <c r="J7" s="48"/>
      <c r="K7" s="48"/>
      <c r="L7" s="48"/>
      <c r="M7" s="48"/>
      <c r="N7" s="48"/>
      <c r="O7" s="48"/>
      <c r="P7" s="48"/>
      <c r="Q7" s="48"/>
      <c r="R7" s="76"/>
    </row>
    <row r="8" spans="1:90" ht="18" customHeight="1" x14ac:dyDescent="0.2">
      <c r="A8" s="5"/>
      <c r="B8" s="48"/>
      <c r="C8" s="48"/>
      <c r="D8" s="48"/>
      <c r="E8" s="48"/>
      <c r="F8" s="48"/>
      <c r="G8" s="48"/>
      <c r="H8" s="48"/>
      <c r="I8" s="48"/>
      <c r="J8" s="48"/>
      <c r="K8" s="48"/>
      <c r="L8" s="48"/>
      <c r="M8" s="48"/>
      <c r="N8" s="48"/>
      <c r="O8" s="48"/>
      <c r="P8" s="48"/>
      <c r="Q8" s="48"/>
      <c r="R8" s="76"/>
    </row>
    <row r="9" spans="1:90" ht="15" customHeight="1" x14ac:dyDescent="0.2">
      <c r="A9" s="85" t="s">
        <v>281</v>
      </c>
      <c r="B9" s="48"/>
      <c r="C9" s="48"/>
      <c r="D9" s="48"/>
      <c r="E9" s="48"/>
      <c r="F9" s="48"/>
      <c r="G9" s="48"/>
      <c r="H9" s="48"/>
      <c r="I9" s="48"/>
      <c r="J9" s="48"/>
      <c r="K9" s="48"/>
      <c r="L9" s="48"/>
      <c r="M9" s="48"/>
      <c r="N9" s="48"/>
      <c r="O9" s="48"/>
      <c r="P9" s="48"/>
      <c r="Q9" s="48"/>
      <c r="R9" s="76"/>
    </row>
    <row r="10" spans="1:90" ht="15" customHeight="1" x14ac:dyDescent="0.2">
      <c r="A10" s="5"/>
      <c r="B10" s="201" t="s">
        <v>283</v>
      </c>
      <c r="C10" s="749">
        <f>'Exhibit 1a - CPE'!$F$27</f>
        <v>42917</v>
      </c>
      <c r="D10" s="48"/>
      <c r="F10" s="83" t="s">
        <v>568</v>
      </c>
      <c r="G10" s="1052">
        <f>'Exhibit 1a - CPE'!$I$15</f>
        <v>0</v>
      </c>
      <c r="H10" s="48"/>
      <c r="I10" s="48"/>
      <c r="J10" s="48"/>
      <c r="K10" s="48"/>
      <c r="L10" s="48"/>
      <c r="M10" s="48"/>
      <c r="N10" s="48"/>
      <c r="O10" s="48"/>
      <c r="P10" s="48"/>
      <c r="Q10" s="48"/>
      <c r="R10" s="76"/>
    </row>
    <row r="11" spans="1:90" ht="15" customHeight="1" x14ac:dyDescent="0.2">
      <c r="A11" s="5"/>
      <c r="B11" s="201" t="s">
        <v>284</v>
      </c>
      <c r="C11" s="749">
        <f>'Exhibit 1a - CPE'!$F$29</f>
        <v>43281</v>
      </c>
      <c r="D11" s="48"/>
      <c r="F11" s="83" t="s">
        <v>352</v>
      </c>
      <c r="G11" s="1052">
        <f>'Exhibit 1a - CPE'!$L$15</f>
        <v>0</v>
      </c>
      <c r="H11" s="48"/>
      <c r="I11" s="48"/>
      <c r="J11" s="48"/>
      <c r="K11" s="48"/>
      <c r="L11" s="48"/>
      <c r="M11" s="48"/>
      <c r="N11" s="48"/>
      <c r="O11" s="48"/>
      <c r="P11" s="48"/>
      <c r="Q11" s="48"/>
      <c r="R11" s="76"/>
    </row>
    <row r="12" spans="1:90" ht="15" customHeight="1" x14ac:dyDescent="0.2">
      <c r="A12" s="92"/>
      <c r="B12" s="59"/>
      <c r="C12" s="59"/>
      <c r="D12" s="59"/>
      <c r="E12" s="59"/>
      <c r="F12" s="59"/>
      <c r="G12" s="59"/>
      <c r="H12" s="59"/>
      <c r="I12" s="59"/>
      <c r="J12" s="59"/>
      <c r="K12" s="59"/>
      <c r="L12" s="59"/>
      <c r="M12" s="59"/>
      <c r="N12" s="59"/>
      <c r="O12" s="59"/>
      <c r="P12" s="59"/>
      <c r="Q12" s="59"/>
      <c r="R12" s="84"/>
    </row>
    <row r="13" spans="1:90" ht="21.75" customHeight="1" x14ac:dyDescent="0.3">
      <c r="A13" s="93" t="s">
        <v>86</v>
      </c>
      <c r="B13" s="94"/>
      <c r="C13" s="94"/>
      <c r="D13" s="94"/>
      <c r="E13" s="94"/>
      <c r="F13" s="94"/>
      <c r="G13" s="94"/>
      <c r="H13" s="94"/>
      <c r="I13" s="94"/>
      <c r="J13" s="94"/>
      <c r="K13" s="94"/>
      <c r="L13" s="94"/>
      <c r="M13" s="94"/>
      <c r="N13" s="94"/>
      <c r="O13" s="94"/>
      <c r="P13" s="94"/>
      <c r="Q13" s="94"/>
      <c r="R13" s="95"/>
    </row>
    <row r="14" spans="1:90" ht="18" x14ac:dyDescent="0.25">
      <c r="A14" s="1267" t="s">
        <v>87</v>
      </c>
      <c r="B14" s="1268"/>
      <c r="C14" s="1268"/>
      <c r="D14" s="1268"/>
      <c r="E14" s="1269"/>
      <c r="F14" s="48"/>
      <c r="G14" s="48"/>
      <c r="H14" s="48"/>
      <c r="I14" s="48"/>
      <c r="J14" s="48"/>
      <c r="K14" s="48"/>
      <c r="L14" s="48"/>
      <c r="M14" s="48"/>
      <c r="N14" s="48"/>
      <c r="O14" s="48"/>
      <c r="P14" s="48"/>
      <c r="Q14" s="48"/>
      <c r="R14" s="76"/>
    </row>
    <row r="15" spans="1:90" ht="15" customHeight="1" x14ac:dyDescent="0.25">
      <c r="A15" s="96"/>
      <c r="B15" s="1257" t="s">
        <v>88</v>
      </c>
      <c r="C15" s="1257"/>
      <c r="D15" s="1257"/>
      <c r="E15" s="1257"/>
      <c r="F15" s="1258"/>
      <c r="G15" s="1242" t="s">
        <v>89</v>
      </c>
      <c r="H15" s="1243"/>
      <c r="I15" s="1243"/>
      <c r="J15" s="1243"/>
      <c r="K15" s="1243"/>
      <c r="L15" s="1244"/>
      <c r="M15" s="97"/>
      <c r="N15" s="97"/>
      <c r="O15" s="97"/>
      <c r="P15" s="97"/>
      <c r="Q15" s="1236"/>
      <c r="R15" s="1237"/>
      <c r="S15" s="48"/>
      <c r="T15" s="48"/>
      <c r="U15" s="48"/>
      <c r="V15" s="48"/>
      <c r="W15" s="48"/>
      <c r="X15" s="48"/>
      <c r="Y15" s="48"/>
      <c r="Z15" s="48"/>
      <c r="AA15" s="48"/>
      <c r="AB15" s="48"/>
      <c r="AC15" s="48"/>
      <c r="AD15" s="48"/>
      <c r="AE15" s="48"/>
      <c r="AF15" s="48"/>
      <c r="AG15" s="48"/>
      <c r="AH15" s="48"/>
      <c r="AI15" s="48"/>
      <c r="AJ15" s="48"/>
      <c r="AK15" s="48"/>
    </row>
    <row r="16" spans="1:90" ht="57" customHeight="1" x14ac:dyDescent="0.2">
      <c r="A16" s="98"/>
      <c r="B16" s="1254" t="s">
        <v>367</v>
      </c>
      <c r="C16" s="1254"/>
      <c r="D16" s="1254"/>
      <c r="E16" s="1254"/>
      <c r="F16" s="1255"/>
      <c r="G16" s="99" t="s">
        <v>586</v>
      </c>
      <c r="H16" s="100" t="s">
        <v>368</v>
      </c>
      <c r="I16" s="100" t="s">
        <v>369</v>
      </c>
      <c r="J16" s="100" t="s">
        <v>370</v>
      </c>
      <c r="K16" s="100" t="s">
        <v>371</v>
      </c>
      <c r="L16" s="100" t="s">
        <v>90</v>
      </c>
      <c r="M16" s="48"/>
      <c r="N16" s="48"/>
      <c r="O16" s="48"/>
      <c r="P16" s="8"/>
      <c r="Q16" s="9"/>
      <c r="R16" s="10"/>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row>
    <row r="17" spans="1:90" ht="13.5" thickBot="1" x14ac:dyDescent="0.25">
      <c r="A17" s="101"/>
      <c r="B17" s="1266" t="s">
        <v>91</v>
      </c>
      <c r="C17" s="1266"/>
      <c r="D17" s="1266"/>
      <c r="E17" s="1266"/>
      <c r="F17" s="1266"/>
      <c r="G17" s="332"/>
      <c r="H17" s="333"/>
      <c r="I17" s="333"/>
      <c r="J17" s="333"/>
      <c r="K17" s="333"/>
      <c r="L17" s="44">
        <f>SUM(G17:K17)</f>
        <v>0</v>
      </c>
      <c r="M17" s="11"/>
      <c r="N17" s="11"/>
      <c r="O17" s="11"/>
      <c r="P17" s="11"/>
      <c r="Q17" s="11"/>
      <c r="R17" s="12"/>
      <c r="S17" s="48"/>
      <c r="T17" s="48"/>
      <c r="U17" s="48"/>
      <c r="V17" s="48"/>
      <c r="W17" s="48"/>
      <c r="X17" s="48"/>
      <c r="Y17" s="48"/>
      <c r="Z17" s="48"/>
      <c r="AA17" s="48"/>
      <c r="AB17" s="48"/>
      <c r="AC17" s="48"/>
      <c r="AD17" s="48"/>
      <c r="AE17" s="48"/>
      <c r="AF17" s="48"/>
      <c r="AG17" s="48"/>
      <c r="AH17" s="48"/>
      <c r="AI17" s="48"/>
      <c r="AJ17" s="48"/>
      <c r="AK17" s="48"/>
    </row>
    <row r="18" spans="1:90" ht="15.75" x14ac:dyDescent="0.25">
      <c r="A18" s="101"/>
      <c r="B18" s="1245" t="s">
        <v>92</v>
      </c>
      <c r="C18" s="1246"/>
      <c r="D18" s="13"/>
      <c r="E18" s="13"/>
      <c r="F18" s="13"/>
      <c r="G18" s="49"/>
      <c r="H18" s="50"/>
      <c r="I18" s="51"/>
      <c r="J18" s="14"/>
      <c r="K18" s="51"/>
      <c r="L18" s="51"/>
      <c r="M18" s="52"/>
      <c r="N18" s="52"/>
      <c r="O18" s="52"/>
      <c r="P18" s="52"/>
      <c r="Q18" s="52"/>
      <c r="R18" s="53"/>
      <c r="S18" s="48"/>
      <c r="T18" s="48"/>
      <c r="U18" s="48"/>
      <c r="V18" s="48"/>
      <c r="W18" s="48"/>
      <c r="X18" s="48"/>
      <c r="Y18" s="48"/>
      <c r="Z18" s="48"/>
      <c r="AA18" s="48"/>
      <c r="AB18" s="48"/>
      <c r="AC18" s="48"/>
      <c r="AD18" s="48"/>
      <c r="AE18" s="48"/>
      <c r="AF18" s="48"/>
      <c r="AG18" s="48"/>
      <c r="AH18" s="48"/>
      <c r="AI18" s="48"/>
      <c r="AJ18" s="48"/>
      <c r="AK18" s="48"/>
    </row>
    <row r="19" spans="1:90" ht="15" x14ac:dyDescent="0.25">
      <c r="A19" s="102"/>
      <c r="B19" s="1242" t="s">
        <v>93</v>
      </c>
      <c r="C19" s="1243"/>
      <c r="D19" s="1243"/>
      <c r="E19" s="1243"/>
      <c r="F19" s="1244"/>
      <c r="G19" s="1242" t="s">
        <v>1</v>
      </c>
      <c r="H19" s="1243"/>
      <c r="I19" s="1243"/>
      <c r="J19" s="1243"/>
      <c r="K19" s="1243"/>
      <c r="L19" s="1243"/>
      <c r="M19" s="1244"/>
      <c r="N19" s="1242" t="s">
        <v>2</v>
      </c>
      <c r="O19" s="1244"/>
      <c r="P19" s="97"/>
      <c r="Q19" s="103"/>
      <c r="R19" s="104"/>
      <c r="S19" s="48"/>
      <c r="T19" s="48"/>
      <c r="U19" s="48"/>
      <c r="V19" s="48"/>
      <c r="W19" s="48"/>
      <c r="X19" s="48"/>
      <c r="Y19" s="48"/>
      <c r="Z19" s="48"/>
      <c r="AA19" s="48"/>
      <c r="AB19" s="48"/>
      <c r="AC19" s="48"/>
      <c r="AD19" s="48"/>
      <c r="AE19" s="48"/>
      <c r="AF19" s="48"/>
      <c r="AG19" s="48"/>
      <c r="AH19" s="48"/>
      <c r="AI19" s="48"/>
    </row>
    <row r="20" spans="1:90" ht="33.75" x14ac:dyDescent="0.2">
      <c r="A20" s="102"/>
      <c r="B20" s="113" t="s">
        <v>204</v>
      </c>
      <c r="C20" s="112" t="s">
        <v>203</v>
      </c>
      <c r="D20" s="106" t="s">
        <v>202</v>
      </c>
      <c r="E20" s="106" t="s">
        <v>201</v>
      </c>
      <c r="F20" s="107" t="s">
        <v>200</v>
      </c>
      <c r="G20" s="108" t="s">
        <v>584</v>
      </c>
      <c r="H20" s="108" t="s">
        <v>4</v>
      </c>
      <c r="I20" s="108" t="s">
        <v>5</v>
      </c>
      <c r="J20" s="108" t="s">
        <v>6</v>
      </c>
      <c r="K20" s="108" t="s">
        <v>7</v>
      </c>
      <c r="L20" s="108" t="s">
        <v>8</v>
      </c>
      <c r="M20" s="108" t="s">
        <v>9</v>
      </c>
      <c r="N20" s="107" t="s">
        <v>199</v>
      </c>
      <c r="O20" s="107" t="s">
        <v>198</v>
      </c>
      <c r="P20" s="109" t="s">
        <v>10</v>
      </c>
      <c r="Q20" s="110" t="s">
        <v>11</v>
      </c>
      <c r="R20" s="111" t="s">
        <v>12</v>
      </c>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row>
    <row r="21" spans="1:90" x14ac:dyDescent="0.2">
      <c r="A21" s="102"/>
      <c r="B21" s="297"/>
      <c r="C21" s="298"/>
      <c r="D21" s="299"/>
      <c r="E21" s="299"/>
      <c r="F21" s="300"/>
      <c r="G21" s="301"/>
      <c r="H21" s="301"/>
      <c r="I21" s="302"/>
      <c r="J21" s="301"/>
      <c r="K21" s="301"/>
      <c r="L21" s="302"/>
      <c r="M21" s="302"/>
      <c r="N21" s="301"/>
      <c r="O21" s="301"/>
      <c r="P21" s="114"/>
      <c r="Q21" s="21" t="s">
        <v>347</v>
      </c>
      <c r="R21" s="115" t="s">
        <v>347</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row>
    <row r="22" spans="1:90" x14ac:dyDescent="0.2">
      <c r="A22" s="101"/>
      <c r="B22" s="334"/>
      <c r="C22" s="335"/>
      <c r="D22" s="335"/>
      <c r="E22" s="335"/>
      <c r="F22" s="335"/>
      <c r="G22" s="336"/>
      <c r="H22" s="344"/>
      <c r="I22" s="344"/>
      <c r="J22" s="344"/>
      <c r="K22" s="344"/>
      <c r="L22" s="344"/>
      <c r="M22" s="54">
        <f>SUM(H22:L22)</f>
        <v>0</v>
      </c>
      <c r="N22" s="344"/>
      <c r="O22" s="344"/>
      <c r="P22" s="39">
        <f>M22+N22+O22</f>
        <v>0</v>
      </c>
      <c r="Q22" s="339"/>
      <c r="R22" s="340"/>
      <c r="S22" s="48"/>
      <c r="T22" s="48"/>
      <c r="U22" s="48"/>
      <c r="V22" s="48"/>
      <c r="W22" s="48"/>
      <c r="X22" s="48"/>
      <c r="Y22" s="48"/>
      <c r="Z22" s="48"/>
      <c r="AA22" s="48"/>
      <c r="AB22" s="48"/>
      <c r="AC22" s="48"/>
      <c r="AD22" s="48"/>
      <c r="AE22" s="48"/>
      <c r="AF22" s="48"/>
      <c r="AG22" s="48"/>
      <c r="AH22" s="48"/>
    </row>
    <row r="23" spans="1:90" x14ac:dyDescent="0.2">
      <c r="A23" s="101"/>
      <c r="B23" s="337"/>
      <c r="C23" s="335"/>
      <c r="D23" s="335"/>
      <c r="E23" s="335"/>
      <c r="F23" s="335"/>
      <c r="G23" s="336"/>
      <c r="H23" s="344"/>
      <c r="I23" s="344"/>
      <c r="J23" s="344"/>
      <c r="K23" s="344"/>
      <c r="L23" s="344"/>
      <c r="M23" s="54">
        <f>SUM(H23:L23)</f>
        <v>0</v>
      </c>
      <c r="N23" s="344"/>
      <c r="O23" s="344"/>
      <c r="P23" s="39">
        <f>M23+N23+O23</f>
        <v>0</v>
      </c>
      <c r="Q23" s="339"/>
      <c r="R23" s="340"/>
    </row>
    <row r="24" spans="1:90" x14ac:dyDescent="0.2">
      <c r="A24" s="101"/>
      <c r="B24" s="334"/>
      <c r="C24" s="335"/>
      <c r="D24" s="335"/>
      <c r="E24" s="335"/>
      <c r="F24" s="335"/>
      <c r="G24" s="336"/>
      <c r="H24" s="344"/>
      <c r="I24" s="344"/>
      <c r="J24" s="344"/>
      <c r="K24" s="344"/>
      <c r="L24" s="344"/>
      <c r="M24" s="54">
        <f>SUM(H24:L24)</f>
        <v>0</v>
      </c>
      <c r="N24" s="344"/>
      <c r="O24" s="344"/>
      <c r="P24" s="39">
        <f>M24+N24+O24</f>
        <v>0</v>
      </c>
      <c r="Q24" s="339"/>
      <c r="R24" s="340"/>
    </row>
    <row r="25" spans="1:90" x14ac:dyDescent="0.2">
      <c r="A25" s="117"/>
      <c r="B25" s="334"/>
      <c r="C25" s="335"/>
      <c r="D25" s="335"/>
      <c r="E25" s="338"/>
      <c r="F25" s="338"/>
      <c r="G25" s="338"/>
      <c r="H25" s="344"/>
      <c r="I25" s="344"/>
      <c r="J25" s="344"/>
      <c r="K25" s="344"/>
      <c r="L25" s="344"/>
      <c r="M25" s="54">
        <f>SUM(H25:L25)</f>
        <v>0</v>
      </c>
      <c r="N25" s="344"/>
      <c r="O25" s="344"/>
      <c r="P25" s="39">
        <f>M25+N25+O25</f>
        <v>0</v>
      </c>
      <c r="Q25" s="339"/>
      <c r="R25" s="340"/>
    </row>
    <row r="26" spans="1:90" ht="8.1" customHeight="1" x14ac:dyDescent="0.2">
      <c r="A26" s="118"/>
      <c r="B26" s="4"/>
      <c r="C26" s="15"/>
      <c r="D26" s="15"/>
      <c r="E26" s="48"/>
      <c r="F26" s="48"/>
      <c r="G26" s="48"/>
      <c r="H26" s="56"/>
      <c r="I26" s="55"/>
      <c r="J26" s="56"/>
      <c r="K26" s="56"/>
      <c r="L26" s="56"/>
      <c r="M26" s="56"/>
      <c r="N26" s="56"/>
      <c r="O26" s="56"/>
      <c r="P26" s="56"/>
      <c r="Q26" s="57"/>
      <c r="R26" s="16"/>
    </row>
    <row r="27" spans="1:90" ht="13.5" thickBot="1" x14ac:dyDescent="0.25">
      <c r="A27" s="86"/>
      <c r="B27" s="4"/>
      <c r="C27" s="15"/>
      <c r="D27" s="48"/>
      <c r="E27" s="119"/>
      <c r="F27" s="1259" t="s">
        <v>14</v>
      </c>
      <c r="G27" s="1260"/>
      <c r="H27" s="58">
        <f t="shared" ref="H27:P27" si="0">SUM(H22:H25)</f>
        <v>0</v>
      </c>
      <c r="I27" s="58">
        <f t="shared" si="0"/>
        <v>0</v>
      </c>
      <c r="J27" s="58">
        <f t="shared" si="0"/>
        <v>0</v>
      </c>
      <c r="K27" s="58">
        <f t="shared" si="0"/>
        <v>0</v>
      </c>
      <c r="L27" s="58">
        <f t="shared" si="0"/>
        <v>0</v>
      </c>
      <c r="M27" s="41">
        <f t="shared" si="0"/>
        <v>0</v>
      </c>
      <c r="N27" s="58">
        <f t="shared" si="0"/>
        <v>0</v>
      </c>
      <c r="O27" s="58">
        <f t="shared" si="0"/>
        <v>0</v>
      </c>
      <c r="P27" s="41">
        <f t="shared" si="0"/>
        <v>0</v>
      </c>
      <c r="Q27" s="48"/>
      <c r="R27" s="12"/>
    </row>
    <row r="28" spans="1:90" ht="13.5" thickTop="1" x14ac:dyDescent="0.2">
      <c r="A28" s="86"/>
      <c r="B28" s="4"/>
      <c r="C28" s="15"/>
      <c r="D28" s="48"/>
      <c r="E28" s="48"/>
      <c r="F28" s="48"/>
      <c r="G28" s="73"/>
      <c r="H28" s="48"/>
      <c r="I28" s="48"/>
      <c r="J28" s="48"/>
      <c r="K28" s="120"/>
      <c r="L28" s="120"/>
      <c r="M28" s="120"/>
      <c r="N28" s="120"/>
      <c r="O28" s="120"/>
      <c r="P28" s="120"/>
      <c r="Q28" s="120"/>
      <c r="R28" s="121"/>
    </row>
    <row r="29" spans="1:90" ht="15" customHeight="1" x14ac:dyDescent="0.25">
      <c r="A29" s="96"/>
      <c r="B29" s="1256" t="s">
        <v>88</v>
      </c>
      <c r="C29" s="1257"/>
      <c r="D29" s="1257"/>
      <c r="E29" s="1257"/>
      <c r="F29" s="1258"/>
      <c r="G29" s="1242" t="s">
        <v>89</v>
      </c>
      <c r="H29" s="1243"/>
      <c r="I29" s="1243"/>
      <c r="J29" s="1243"/>
      <c r="K29" s="1243"/>
      <c r="L29" s="1244"/>
      <c r="M29" s="97"/>
      <c r="N29" s="97"/>
      <c r="O29" s="97"/>
      <c r="P29" s="97"/>
      <c r="Q29" s="1236"/>
      <c r="R29" s="1237"/>
      <c r="S29" s="48"/>
      <c r="T29" s="48"/>
      <c r="U29" s="48"/>
      <c r="V29" s="48"/>
      <c r="W29" s="48"/>
      <c r="X29" s="48"/>
      <c r="Y29" s="48"/>
      <c r="Z29" s="48"/>
      <c r="AA29" s="48"/>
      <c r="AB29" s="48"/>
      <c r="AC29" s="48"/>
      <c r="AD29" s="48"/>
      <c r="AE29" s="48"/>
      <c r="AF29" s="48"/>
      <c r="AG29" s="48"/>
      <c r="AH29" s="48"/>
      <c r="AI29" s="48"/>
      <c r="AJ29" s="48"/>
      <c r="AK29" s="48"/>
    </row>
    <row r="30" spans="1:90" ht="57" customHeight="1" x14ac:dyDescent="0.2">
      <c r="A30" s="98"/>
      <c r="B30" s="1253" t="s">
        <v>372</v>
      </c>
      <c r="C30" s="1254"/>
      <c r="D30" s="1254"/>
      <c r="E30" s="1254"/>
      <c r="F30" s="1255"/>
      <c r="G30" s="99" t="s">
        <v>587</v>
      </c>
      <c r="H30" s="100" t="s">
        <v>373</v>
      </c>
      <c r="I30" s="100" t="s">
        <v>374</v>
      </c>
      <c r="J30" s="100" t="s">
        <v>375</v>
      </c>
      <c r="K30" s="100" t="s">
        <v>588</v>
      </c>
      <c r="L30" s="100" t="s">
        <v>90</v>
      </c>
      <c r="M30" s="48"/>
      <c r="N30" s="48"/>
      <c r="O30" s="48"/>
      <c r="P30" s="8"/>
      <c r="Q30" s="9"/>
      <c r="R30" s="10"/>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row>
    <row r="31" spans="1:90" ht="13.5" thickBot="1" x14ac:dyDescent="0.25">
      <c r="A31" s="101"/>
      <c r="B31" s="1247" t="s">
        <v>91</v>
      </c>
      <c r="C31" s="1248"/>
      <c r="D31" s="1248"/>
      <c r="E31" s="1248"/>
      <c r="F31" s="1249"/>
      <c r="G31" s="332"/>
      <c r="H31" s="333"/>
      <c r="I31" s="333"/>
      <c r="J31" s="333"/>
      <c r="K31" s="333"/>
      <c r="L31" s="44">
        <f>SUM(G31:K31)</f>
        <v>0</v>
      </c>
      <c r="M31" s="11"/>
      <c r="N31" s="11"/>
      <c r="O31" s="11"/>
      <c r="P31" s="11"/>
      <c r="Q31" s="11"/>
      <c r="R31" s="12"/>
      <c r="S31" s="48"/>
      <c r="T31" s="48"/>
      <c r="U31" s="48"/>
      <c r="V31" s="48"/>
      <c r="W31" s="48"/>
      <c r="X31" s="48"/>
      <c r="Y31" s="48"/>
      <c r="Z31" s="48"/>
      <c r="AA31" s="48"/>
      <c r="AB31" s="48"/>
      <c r="AC31" s="48"/>
      <c r="AD31" s="48"/>
      <c r="AE31" s="48"/>
      <c r="AF31" s="48"/>
      <c r="AG31" s="48"/>
      <c r="AH31" s="48"/>
      <c r="AI31" s="48"/>
      <c r="AJ31" s="48"/>
      <c r="AK31" s="48"/>
    </row>
    <row r="32" spans="1:90" ht="15.75" x14ac:dyDescent="0.25">
      <c r="A32" s="101"/>
      <c r="B32" s="1245" t="s">
        <v>92</v>
      </c>
      <c r="C32" s="1246"/>
      <c r="D32" s="13"/>
      <c r="E32" s="13"/>
      <c r="F32" s="13"/>
      <c r="G32" s="49"/>
      <c r="H32" s="50"/>
      <c r="I32" s="51"/>
      <c r="J32" s="14"/>
      <c r="K32" s="51"/>
      <c r="L32" s="51"/>
      <c r="M32" s="52"/>
      <c r="N32" s="52"/>
      <c r="O32" s="52"/>
      <c r="P32" s="52"/>
      <c r="Q32" s="52"/>
      <c r="R32" s="53"/>
      <c r="S32" s="48"/>
      <c r="T32" s="48"/>
      <c r="U32" s="48"/>
      <c r="V32" s="48"/>
      <c r="W32" s="48"/>
      <c r="X32" s="48"/>
      <c r="Y32" s="48"/>
      <c r="Z32" s="48"/>
      <c r="AA32" s="48"/>
      <c r="AB32" s="48"/>
      <c r="AC32" s="48"/>
      <c r="AD32" s="48"/>
      <c r="AE32" s="48"/>
      <c r="AF32" s="48"/>
      <c r="AG32" s="48"/>
      <c r="AH32" s="48"/>
      <c r="AI32" s="48"/>
      <c r="AJ32" s="48"/>
      <c r="AK32" s="48"/>
    </row>
    <row r="33" spans="1:90" ht="15" x14ac:dyDescent="0.25">
      <c r="A33" s="102"/>
      <c r="B33" s="1242" t="s">
        <v>93</v>
      </c>
      <c r="C33" s="1243"/>
      <c r="D33" s="1243"/>
      <c r="E33" s="1243"/>
      <c r="F33" s="1244"/>
      <c r="G33" s="1242" t="s">
        <v>1</v>
      </c>
      <c r="H33" s="1243"/>
      <c r="I33" s="1243"/>
      <c r="J33" s="1243"/>
      <c r="K33" s="1243"/>
      <c r="L33" s="1243"/>
      <c r="M33" s="1244"/>
      <c r="N33" s="1242" t="s">
        <v>2</v>
      </c>
      <c r="O33" s="1244"/>
      <c r="P33" s="97"/>
      <c r="Q33" s="103"/>
      <c r="R33" s="104"/>
      <c r="S33" s="48"/>
      <c r="T33" s="48"/>
      <c r="U33" s="48"/>
      <c r="V33" s="48"/>
      <c r="W33" s="48"/>
      <c r="X33" s="48"/>
      <c r="Y33" s="48"/>
      <c r="Z33" s="48"/>
      <c r="AA33" s="48"/>
      <c r="AB33" s="48"/>
      <c r="AC33" s="48"/>
      <c r="AD33" s="48"/>
      <c r="AE33" s="48"/>
      <c r="AF33" s="48"/>
      <c r="AG33" s="48"/>
      <c r="AH33" s="48"/>
      <c r="AI33" s="48"/>
    </row>
    <row r="34" spans="1:90" ht="33.75" x14ac:dyDescent="0.2">
      <c r="A34" s="102"/>
      <c r="B34" s="113" t="s">
        <v>204</v>
      </c>
      <c r="C34" s="112" t="s">
        <v>203</v>
      </c>
      <c r="D34" s="106" t="s">
        <v>202</v>
      </c>
      <c r="E34" s="106" t="s">
        <v>201</v>
      </c>
      <c r="F34" s="107" t="s">
        <v>200</v>
      </c>
      <c r="G34" s="108" t="s">
        <v>584</v>
      </c>
      <c r="H34" s="108" t="s">
        <v>4</v>
      </c>
      <c r="I34" s="108" t="s">
        <v>5</v>
      </c>
      <c r="J34" s="108" t="s">
        <v>6</v>
      </c>
      <c r="K34" s="108" t="s">
        <v>7</v>
      </c>
      <c r="L34" s="108" t="s">
        <v>8</v>
      </c>
      <c r="M34" s="108" t="s">
        <v>9</v>
      </c>
      <c r="N34" s="107" t="s">
        <v>199</v>
      </c>
      <c r="O34" s="107" t="s">
        <v>198</v>
      </c>
      <c r="P34" s="109" t="s">
        <v>10</v>
      </c>
      <c r="Q34" s="110" t="s">
        <v>11</v>
      </c>
      <c r="R34" s="111" t="s">
        <v>12</v>
      </c>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row>
    <row r="35" spans="1:90" x14ac:dyDescent="0.2">
      <c r="A35" s="102"/>
      <c r="B35" s="297"/>
      <c r="C35" s="298"/>
      <c r="D35" s="299"/>
      <c r="E35" s="299"/>
      <c r="F35" s="300"/>
      <c r="G35" s="301"/>
      <c r="H35" s="301"/>
      <c r="I35" s="302"/>
      <c r="J35" s="301"/>
      <c r="K35" s="301"/>
      <c r="L35" s="302"/>
      <c r="M35" s="302"/>
      <c r="N35" s="301"/>
      <c r="O35" s="301"/>
      <c r="P35" s="114"/>
      <c r="Q35" s="21" t="s">
        <v>347</v>
      </c>
      <c r="R35" s="115" t="s">
        <v>347</v>
      </c>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row>
    <row r="36" spans="1:90" x14ac:dyDescent="0.2">
      <c r="A36" s="101"/>
      <c r="B36" s="334"/>
      <c r="C36" s="335"/>
      <c r="D36" s="335"/>
      <c r="E36" s="335"/>
      <c r="F36" s="335"/>
      <c r="G36" s="336"/>
      <c r="H36" s="344"/>
      <c r="I36" s="344"/>
      <c r="J36" s="344"/>
      <c r="K36" s="344"/>
      <c r="L36" s="344"/>
      <c r="M36" s="54">
        <f>SUM(H36:L36)</f>
        <v>0</v>
      </c>
      <c r="N36" s="344"/>
      <c r="O36" s="344"/>
      <c r="P36" s="39">
        <f>M36+N36+O36</f>
        <v>0</v>
      </c>
      <c r="Q36" s="339"/>
      <c r="R36" s="340"/>
      <c r="S36" s="48"/>
      <c r="T36" s="48"/>
      <c r="U36" s="48"/>
      <c r="V36" s="48"/>
      <c r="W36" s="48"/>
      <c r="X36" s="48"/>
      <c r="Y36" s="48"/>
      <c r="Z36" s="48"/>
      <c r="AA36" s="48"/>
      <c r="AB36" s="48"/>
      <c r="AC36" s="48"/>
      <c r="AD36" s="48"/>
      <c r="AE36" s="48"/>
      <c r="AF36" s="48"/>
      <c r="AG36" s="48"/>
      <c r="AH36" s="48"/>
    </row>
    <row r="37" spans="1:90" x14ac:dyDescent="0.2">
      <c r="A37" s="101"/>
      <c r="B37" s="337"/>
      <c r="C37" s="335"/>
      <c r="D37" s="335"/>
      <c r="E37" s="335"/>
      <c r="F37" s="335"/>
      <c r="G37" s="336"/>
      <c r="H37" s="344"/>
      <c r="I37" s="344"/>
      <c r="J37" s="344"/>
      <c r="K37" s="344"/>
      <c r="L37" s="344"/>
      <c r="M37" s="54">
        <f>SUM(H37:L37)</f>
        <v>0</v>
      </c>
      <c r="N37" s="344"/>
      <c r="O37" s="344"/>
      <c r="P37" s="39">
        <f>M37+N37+O37</f>
        <v>0</v>
      </c>
      <c r="Q37" s="339"/>
      <c r="R37" s="340"/>
    </row>
    <row r="38" spans="1:90" x14ac:dyDescent="0.2">
      <c r="A38" s="101"/>
      <c r="B38" s="334"/>
      <c r="C38" s="335"/>
      <c r="D38" s="335"/>
      <c r="E38" s="335"/>
      <c r="F38" s="335"/>
      <c r="G38" s="336"/>
      <c r="H38" s="344"/>
      <c r="I38" s="344"/>
      <c r="J38" s="344"/>
      <c r="K38" s="344"/>
      <c r="L38" s="344"/>
      <c r="M38" s="54">
        <f>SUM(H38:L38)</f>
        <v>0</v>
      </c>
      <c r="N38" s="344"/>
      <c r="O38" s="344"/>
      <c r="P38" s="39">
        <f>M38+N38+O38</f>
        <v>0</v>
      </c>
      <c r="Q38" s="339"/>
      <c r="R38" s="340"/>
    </row>
    <row r="39" spans="1:90" x14ac:dyDescent="0.2">
      <c r="A39" s="117"/>
      <c r="B39" s="334"/>
      <c r="C39" s="335"/>
      <c r="D39" s="335"/>
      <c r="E39" s="338"/>
      <c r="F39" s="338"/>
      <c r="G39" s="338"/>
      <c r="H39" s="344"/>
      <c r="I39" s="344"/>
      <c r="J39" s="344"/>
      <c r="K39" s="344"/>
      <c r="L39" s="344"/>
      <c r="M39" s="54">
        <f>SUM(H39:L39)</f>
        <v>0</v>
      </c>
      <c r="N39" s="344"/>
      <c r="O39" s="344"/>
      <c r="P39" s="39">
        <f>M39+N39+O39</f>
        <v>0</v>
      </c>
      <c r="Q39" s="339"/>
      <c r="R39" s="340"/>
    </row>
    <row r="40" spans="1:90" ht="8.1" customHeight="1" x14ac:dyDescent="0.2">
      <c r="A40" s="118"/>
      <c r="B40" s="331"/>
      <c r="C40" s="345"/>
      <c r="D40" s="345"/>
      <c r="E40" s="324"/>
      <c r="F40" s="324"/>
      <c r="G40" s="324"/>
      <c r="H40" s="346"/>
      <c r="I40" s="347"/>
      <c r="J40" s="346"/>
      <c r="K40" s="346"/>
      <c r="L40" s="346"/>
      <c r="M40" s="56"/>
      <c r="N40" s="56"/>
      <c r="O40" s="56"/>
      <c r="P40" s="56"/>
      <c r="Q40" s="57"/>
      <c r="R40" s="16"/>
    </row>
    <row r="41" spans="1:90" ht="13.5" thickBot="1" x14ac:dyDescent="0.25">
      <c r="A41" s="86"/>
      <c r="B41" s="4"/>
      <c r="C41" s="15"/>
      <c r="D41" s="48"/>
      <c r="E41" s="119"/>
      <c r="F41" s="1259" t="s">
        <v>14</v>
      </c>
      <c r="G41" s="1260"/>
      <c r="H41" s="58">
        <f t="shared" ref="H41:P41" si="1">SUM(H36:H39)</f>
        <v>0</v>
      </c>
      <c r="I41" s="58">
        <f t="shared" si="1"/>
        <v>0</v>
      </c>
      <c r="J41" s="58">
        <f t="shared" si="1"/>
        <v>0</v>
      </c>
      <c r="K41" s="58">
        <f t="shared" si="1"/>
        <v>0</v>
      </c>
      <c r="L41" s="58">
        <f t="shared" si="1"/>
        <v>0</v>
      </c>
      <c r="M41" s="41">
        <f t="shared" si="1"/>
        <v>0</v>
      </c>
      <c r="N41" s="58">
        <f t="shared" si="1"/>
        <v>0</v>
      </c>
      <c r="O41" s="58">
        <f t="shared" si="1"/>
        <v>0</v>
      </c>
      <c r="P41" s="41">
        <f t="shared" si="1"/>
        <v>0</v>
      </c>
      <c r="Q41" s="48"/>
      <c r="R41" s="12"/>
    </row>
    <row r="42" spans="1:90" ht="13.5" thickTop="1" x14ac:dyDescent="0.2">
      <c r="A42" s="86"/>
      <c r="B42" s="4"/>
      <c r="C42" s="15"/>
      <c r="D42" s="48"/>
      <c r="E42" s="48"/>
      <c r="F42" s="48"/>
      <c r="G42" s="73"/>
      <c r="H42" s="48"/>
      <c r="I42" s="48"/>
      <c r="J42" s="48"/>
      <c r="K42" s="120"/>
      <c r="L42" s="120"/>
      <c r="M42" s="120"/>
      <c r="N42" s="120"/>
      <c r="O42" s="120"/>
      <c r="P42" s="120"/>
      <c r="Q42" s="120"/>
      <c r="R42" s="121"/>
    </row>
    <row r="43" spans="1:90" ht="15" customHeight="1" x14ac:dyDescent="0.25">
      <c r="A43" s="96"/>
      <c r="B43" s="1256" t="s">
        <v>88</v>
      </c>
      <c r="C43" s="1257"/>
      <c r="D43" s="1257"/>
      <c r="E43" s="1257"/>
      <c r="F43" s="1258"/>
      <c r="G43" s="1242" t="s">
        <v>89</v>
      </c>
      <c r="H43" s="1243"/>
      <c r="I43" s="1243"/>
      <c r="J43" s="1243"/>
      <c r="K43" s="1243"/>
      <c r="L43" s="1244"/>
      <c r="M43" s="97"/>
      <c r="N43" s="97"/>
      <c r="O43" s="97"/>
      <c r="P43" s="97"/>
      <c r="Q43" s="1236"/>
      <c r="R43" s="1237"/>
      <c r="S43" s="48"/>
      <c r="T43" s="48"/>
      <c r="U43" s="48"/>
      <c r="V43" s="48"/>
      <c r="W43" s="48"/>
      <c r="X43" s="48"/>
      <c r="Y43" s="48"/>
      <c r="Z43" s="48"/>
      <c r="AA43" s="48"/>
      <c r="AB43" s="48"/>
      <c r="AC43" s="48"/>
      <c r="AD43" s="48"/>
      <c r="AE43" s="48"/>
      <c r="AF43" s="48"/>
      <c r="AG43" s="48"/>
      <c r="AH43" s="48"/>
      <c r="AI43" s="48"/>
      <c r="AJ43" s="48"/>
      <c r="AK43" s="48"/>
    </row>
    <row r="44" spans="1:90" ht="57.75" customHeight="1" x14ac:dyDescent="0.2">
      <c r="A44" s="98"/>
      <c r="B44" s="1253" t="s">
        <v>376</v>
      </c>
      <c r="C44" s="1254"/>
      <c r="D44" s="1254"/>
      <c r="E44" s="1254"/>
      <c r="F44" s="1255"/>
      <c r="G44" s="99" t="s">
        <v>589</v>
      </c>
      <c r="H44" s="100" t="s">
        <v>590</v>
      </c>
      <c r="I44" s="100" t="s">
        <v>591</v>
      </c>
      <c r="J44" s="100" t="s">
        <v>592</v>
      </c>
      <c r="K44" s="100" t="s">
        <v>593</v>
      </c>
      <c r="L44" s="100" t="s">
        <v>90</v>
      </c>
      <c r="M44" s="48"/>
      <c r="N44" s="48"/>
      <c r="O44" s="48"/>
      <c r="P44" s="8"/>
      <c r="Q44" s="9"/>
      <c r="R44" s="10"/>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row>
    <row r="45" spans="1:90" ht="13.5" thickBot="1" x14ac:dyDescent="0.25">
      <c r="A45" s="101"/>
      <c r="B45" s="1247" t="s">
        <v>91</v>
      </c>
      <c r="C45" s="1248"/>
      <c r="D45" s="1248"/>
      <c r="E45" s="1248"/>
      <c r="F45" s="1249"/>
      <c r="G45" s="332"/>
      <c r="H45" s="333"/>
      <c r="I45" s="333"/>
      <c r="J45" s="333"/>
      <c r="K45" s="333"/>
      <c r="L45" s="43">
        <f>SUM(G45:K45)</f>
        <v>0</v>
      </c>
      <c r="M45" s="11"/>
      <c r="N45" s="11"/>
      <c r="O45" s="11"/>
      <c r="P45" s="11"/>
      <c r="Q45" s="11"/>
      <c r="R45" s="12"/>
      <c r="S45" s="48"/>
      <c r="T45" s="48"/>
      <c r="U45" s="48"/>
      <c r="V45" s="48"/>
      <c r="W45" s="48"/>
      <c r="X45" s="48"/>
      <c r="Y45" s="48"/>
      <c r="Z45" s="48"/>
      <c r="AA45" s="48"/>
      <c r="AB45" s="48"/>
      <c r="AC45" s="48"/>
      <c r="AD45" s="48"/>
      <c r="AE45" s="48"/>
      <c r="AF45" s="48"/>
      <c r="AG45" s="48"/>
      <c r="AH45" s="48"/>
      <c r="AI45" s="48"/>
      <c r="AJ45" s="48"/>
      <c r="AK45" s="48"/>
    </row>
    <row r="46" spans="1:90" ht="15.75" x14ac:dyDescent="0.25">
      <c r="A46" s="101"/>
      <c r="B46" s="1245" t="s">
        <v>92</v>
      </c>
      <c r="C46" s="1246"/>
      <c r="D46" s="13"/>
      <c r="E46" s="13"/>
      <c r="F46" s="13"/>
      <c r="G46" s="49"/>
      <c r="H46" s="50"/>
      <c r="I46" s="51"/>
      <c r="J46" s="14"/>
      <c r="K46" s="51"/>
      <c r="L46" s="51"/>
      <c r="M46" s="52"/>
      <c r="N46" s="52"/>
      <c r="O46" s="52"/>
      <c r="P46" s="52"/>
      <c r="Q46" s="52"/>
      <c r="R46" s="53"/>
      <c r="S46" s="48"/>
      <c r="T46" s="48"/>
      <c r="U46" s="48"/>
      <c r="V46" s="48"/>
      <c r="W46" s="48"/>
      <c r="X46" s="48"/>
      <c r="Y46" s="48"/>
      <c r="Z46" s="48"/>
      <c r="AA46" s="48"/>
      <c r="AB46" s="48"/>
      <c r="AC46" s="48"/>
      <c r="AD46" s="48"/>
      <c r="AE46" s="48"/>
      <c r="AF46" s="48"/>
      <c r="AG46" s="48"/>
      <c r="AH46" s="48"/>
      <c r="AI46" s="48"/>
      <c r="AJ46" s="48"/>
      <c r="AK46" s="48"/>
    </row>
    <row r="47" spans="1:90" ht="15" x14ac:dyDescent="0.25">
      <c r="A47" s="102"/>
      <c r="B47" s="1242" t="s">
        <v>93</v>
      </c>
      <c r="C47" s="1243"/>
      <c r="D47" s="1243"/>
      <c r="E47" s="1243"/>
      <c r="F47" s="1244"/>
      <c r="G47" s="1242" t="s">
        <v>1</v>
      </c>
      <c r="H47" s="1243"/>
      <c r="I47" s="1243"/>
      <c r="J47" s="1243"/>
      <c r="K47" s="1243"/>
      <c r="L47" s="1243"/>
      <c r="M47" s="1244"/>
      <c r="N47" s="1242" t="s">
        <v>2</v>
      </c>
      <c r="O47" s="1244"/>
      <c r="P47" s="97"/>
      <c r="Q47" s="103"/>
      <c r="R47" s="104"/>
      <c r="S47" s="48"/>
      <c r="T47" s="48"/>
      <c r="U47" s="48"/>
      <c r="V47" s="48"/>
      <c r="W47" s="48"/>
      <c r="X47" s="48"/>
      <c r="Y47" s="48"/>
      <c r="Z47" s="48"/>
      <c r="AA47" s="48"/>
      <c r="AB47" s="48"/>
      <c r="AC47" s="48"/>
      <c r="AD47" s="48"/>
      <c r="AE47" s="48"/>
      <c r="AF47" s="48"/>
      <c r="AG47" s="48"/>
      <c r="AH47" s="48"/>
      <c r="AI47" s="48"/>
    </row>
    <row r="48" spans="1:90" ht="33.75" x14ac:dyDescent="0.2">
      <c r="A48" s="102"/>
      <c r="B48" s="113" t="s">
        <v>204</v>
      </c>
      <c r="C48" s="112" t="s">
        <v>203</v>
      </c>
      <c r="D48" s="106" t="s">
        <v>202</v>
      </c>
      <c r="E48" s="106" t="s">
        <v>201</v>
      </c>
      <c r="F48" s="107" t="s">
        <v>200</v>
      </c>
      <c r="G48" s="108" t="s">
        <v>584</v>
      </c>
      <c r="H48" s="108" t="s">
        <v>4</v>
      </c>
      <c r="I48" s="108" t="s">
        <v>5</v>
      </c>
      <c r="J48" s="108" t="s">
        <v>6</v>
      </c>
      <c r="K48" s="108" t="s">
        <v>7</v>
      </c>
      <c r="L48" s="108" t="s">
        <v>8</v>
      </c>
      <c r="M48" s="108" t="s">
        <v>9</v>
      </c>
      <c r="N48" s="107" t="s">
        <v>199</v>
      </c>
      <c r="O48" s="107" t="s">
        <v>198</v>
      </c>
      <c r="P48" s="109" t="s">
        <v>10</v>
      </c>
      <c r="Q48" s="110" t="s">
        <v>11</v>
      </c>
      <c r="R48" s="111" t="s">
        <v>12</v>
      </c>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row>
    <row r="49" spans="1:90" x14ac:dyDescent="0.2">
      <c r="A49" s="102"/>
      <c r="B49" s="297"/>
      <c r="C49" s="298"/>
      <c r="D49" s="299"/>
      <c r="E49" s="299"/>
      <c r="F49" s="300"/>
      <c r="G49" s="301"/>
      <c r="H49" s="301"/>
      <c r="I49" s="302"/>
      <c r="J49" s="301"/>
      <c r="K49" s="301"/>
      <c r="L49" s="302"/>
      <c r="M49" s="302"/>
      <c r="N49" s="301"/>
      <c r="O49" s="301"/>
      <c r="P49" s="114"/>
      <c r="Q49" s="21" t="s">
        <v>347</v>
      </c>
      <c r="R49" s="115" t="s">
        <v>347</v>
      </c>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row>
    <row r="50" spans="1:90" x14ac:dyDescent="0.2">
      <c r="A50" s="101"/>
      <c r="B50" s="334"/>
      <c r="C50" s="335"/>
      <c r="D50" s="335"/>
      <c r="E50" s="335"/>
      <c r="F50" s="335"/>
      <c r="G50" s="336"/>
      <c r="H50" s="344"/>
      <c r="I50" s="344"/>
      <c r="J50" s="344"/>
      <c r="K50" s="344"/>
      <c r="L50" s="344"/>
      <c r="M50" s="54">
        <f>SUM(H50:L50)</f>
        <v>0</v>
      </c>
      <c r="N50" s="344"/>
      <c r="O50" s="344"/>
      <c r="P50" s="39">
        <f>M50+N50+O50</f>
        <v>0</v>
      </c>
      <c r="Q50" s="339"/>
      <c r="R50" s="340"/>
      <c r="S50" s="48"/>
      <c r="T50" s="48"/>
      <c r="U50" s="48"/>
      <c r="V50" s="48"/>
      <c r="W50" s="48"/>
      <c r="X50" s="48"/>
      <c r="Y50" s="48"/>
      <c r="Z50" s="48"/>
      <c r="AA50" s="48"/>
      <c r="AB50" s="48"/>
      <c r="AC50" s="48"/>
      <c r="AD50" s="48"/>
      <c r="AE50" s="48"/>
      <c r="AF50" s="48"/>
      <c r="AG50" s="48"/>
      <c r="AH50" s="48"/>
    </row>
    <row r="51" spans="1:90" x14ac:dyDescent="0.2">
      <c r="A51" s="101"/>
      <c r="B51" s="337"/>
      <c r="C51" s="335"/>
      <c r="D51" s="335"/>
      <c r="E51" s="335"/>
      <c r="F51" s="335"/>
      <c r="G51" s="336"/>
      <c r="H51" s="344"/>
      <c r="I51" s="344"/>
      <c r="J51" s="344"/>
      <c r="K51" s="344"/>
      <c r="L51" s="344"/>
      <c r="M51" s="54">
        <f>SUM(H51:L51)</f>
        <v>0</v>
      </c>
      <c r="N51" s="344"/>
      <c r="O51" s="344"/>
      <c r="P51" s="39">
        <f>M51+N51+O51</f>
        <v>0</v>
      </c>
      <c r="Q51" s="339"/>
      <c r="R51" s="340"/>
    </row>
    <row r="52" spans="1:90" x14ac:dyDescent="0.2">
      <c r="A52" s="101"/>
      <c r="B52" s="334"/>
      <c r="C52" s="335"/>
      <c r="D52" s="335"/>
      <c r="E52" s="335"/>
      <c r="F52" s="335"/>
      <c r="G52" s="336"/>
      <c r="H52" s="344"/>
      <c r="I52" s="344"/>
      <c r="J52" s="344"/>
      <c r="K52" s="344"/>
      <c r="L52" s="344"/>
      <c r="M52" s="54">
        <f>SUM(H52:L52)</f>
        <v>0</v>
      </c>
      <c r="N52" s="344"/>
      <c r="O52" s="344"/>
      <c r="P52" s="39">
        <f>M52+N52+O52</f>
        <v>0</v>
      </c>
      <c r="Q52" s="339"/>
      <c r="R52" s="340"/>
    </row>
    <row r="53" spans="1:90" x14ac:dyDescent="0.2">
      <c r="A53" s="117"/>
      <c r="B53" s="334"/>
      <c r="C53" s="335"/>
      <c r="D53" s="335"/>
      <c r="E53" s="338"/>
      <c r="F53" s="338"/>
      <c r="G53" s="338"/>
      <c r="H53" s="344"/>
      <c r="I53" s="344"/>
      <c r="J53" s="344"/>
      <c r="K53" s="344"/>
      <c r="L53" s="344"/>
      <c r="M53" s="54">
        <f>SUM(H53:L53)</f>
        <v>0</v>
      </c>
      <c r="N53" s="344"/>
      <c r="O53" s="344"/>
      <c r="P53" s="39">
        <f>M53+N53+O53</f>
        <v>0</v>
      </c>
      <c r="Q53" s="339"/>
      <c r="R53" s="340"/>
    </row>
    <row r="54" spans="1:90" ht="8.1" customHeight="1" x14ac:dyDescent="0.2">
      <c r="A54" s="118"/>
      <c r="B54" s="4"/>
      <c r="C54" s="15"/>
      <c r="D54" s="15"/>
      <c r="E54" s="48"/>
      <c r="F54" s="48"/>
      <c r="G54" s="48"/>
      <c r="H54" s="56"/>
      <c r="I54" s="55"/>
      <c r="J54" s="56"/>
      <c r="K54" s="56"/>
      <c r="L54" s="56"/>
      <c r="M54" s="56"/>
      <c r="N54" s="56"/>
      <c r="O54" s="56"/>
      <c r="P54" s="56"/>
      <c r="Q54" s="57"/>
      <c r="R54" s="16"/>
    </row>
    <row r="55" spans="1:90" ht="13.5" thickBot="1" x14ac:dyDescent="0.25">
      <c r="A55" s="86"/>
      <c r="B55" s="4"/>
      <c r="C55" s="15"/>
      <c r="D55" s="48"/>
      <c r="E55" s="119"/>
      <c r="F55" s="1259" t="s">
        <v>14</v>
      </c>
      <c r="G55" s="1260"/>
      <c r="H55" s="58">
        <f t="shared" ref="H55:P55" si="2">SUM(H50:H53)</f>
        <v>0</v>
      </c>
      <c r="I55" s="58">
        <f t="shared" si="2"/>
        <v>0</v>
      </c>
      <c r="J55" s="58">
        <f t="shared" si="2"/>
        <v>0</v>
      </c>
      <c r="K55" s="58">
        <f t="shared" si="2"/>
        <v>0</v>
      </c>
      <c r="L55" s="58">
        <f t="shared" si="2"/>
        <v>0</v>
      </c>
      <c r="M55" s="41">
        <f t="shared" si="2"/>
        <v>0</v>
      </c>
      <c r="N55" s="58">
        <f t="shared" si="2"/>
        <v>0</v>
      </c>
      <c r="O55" s="58">
        <f t="shared" si="2"/>
        <v>0</v>
      </c>
      <c r="P55" s="41">
        <f t="shared" si="2"/>
        <v>0</v>
      </c>
      <c r="Q55" s="48"/>
      <c r="R55" s="12"/>
    </row>
    <row r="56" spans="1:90" ht="13.5" thickTop="1" x14ac:dyDescent="0.2">
      <c r="A56" s="86"/>
      <c r="B56" s="4"/>
      <c r="C56" s="15"/>
      <c r="D56" s="48"/>
      <c r="E56" s="48"/>
      <c r="F56" s="48"/>
      <c r="G56" s="73"/>
      <c r="H56" s="48"/>
      <c r="I56" s="48"/>
      <c r="J56" s="48"/>
      <c r="K56" s="120"/>
      <c r="L56" s="120"/>
      <c r="M56" s="120"/>
      <c r="N56" s="120"/>
      <c r="O56" s="120"/>
      <c r="P56" s="120"/>
      <c r="Q56" s="120"/>
      <c r="R56" s="121"/>
    </row>
    <row r="57" spans="1:90" ht="21.75" customHeight="1" x14ac:dyDescent="0.3">
      <c r="A57" s="93" t="s">
        <v>17</v>
      </c>
      <c r="B57" s="94"/>
      <c r="C57" s="94"/>
      <c r="D57" s="94"/>
      <c r="E57" s="94"/>
      <c r="F57" s="94"/>
      <c r="G57" s="94"/>
      <c r="H57" s="94"/>
      <c r="I57" s="94"/>
      <c r="J57" s="94"/>
      <c r="K57" s="94"/>
      <c r="L57" s="94"/>
      <c r="M57" s="94"/>
      <c r="N57" s="94"/>
      <c r="O57" s="94"/>
      <c r="P57" s="94"/>
      <c r="Q57" s="94"/>
      <c r="R57" s="95"/>
    </row>
    <row r="58" spans="1:90" ht="18" customHeight="1" x14ac:dyDescent="0.25">
      <c r="A58" s="1229" t="s">
        <v>18</v>
      </c>
      <c r="B58" s="1230"/>
      <c r="C58" s="1230"/>
      <c r="D58" s="1230"/>
      <c r="E58" s="1231"/>
      <c r="F58" s="48"/>
      <c r="G58" s="48"/>
      <c r="H58" s="48"/>
      <c r="I58" s="48"/>
      <c r="J58" s="48"/>
      <c r="K58" s="48"/>
      <c r="L58" s="48"/>
      <c r="M58" s="48"/>
      <c r="N58" s="48"/>
      <c r="O58" s="48"/>
      <c r="P58" s="48"/>
      <c r="Q58" s="48"/>
      <c r="R58" s="76"/>
    </row>
    <row r="59" spans="1:90" ht="15" customHeight="1" x14ac:dyDescent="0.25">
      <c r="A59" s="96"/>
      <c r="B59" s="1256" t="s">
        <v>88</v>
      </c>
      <c r="C59" s="1257"/>
      <c r="D59" s="1257"/>
      <c r="E59" s="1257"/>
      <c r="F59" s="1258"/>
      <c r="G59" s="122"/>
      <c r="H59" s="17"/>
      <c r="I59" s="17"/>
      <c r="J59" s="17"/>
      <c r="K59" s="17"/>
      <c r="L59" s="17"/>
      <c r="M59" s="97"/>
      <c r="N59" s="97"/>
      <c r="O59" s="97"/>
      <c r="P59" s="97"/>
      <c r="Q59" s="1236"/>
      <c r="R59" s="1237"/>
      <c r="S59" s="48"/>
      <c r="T59" s="48"/>
      <c r="U59" s="48"/>
      <c r="V59" s="48"/>
      <c r="W59" s="48"/>
      <c r="X59" s="48"/>
      <c r="Y59" s="48"/>
      <c r="Z59" s="48"/>
      <c r="AA59" s="48"/>
      <c r="AB59" s="48"/>
      <c r="AC59" s="48"/>
      <c r="AD59" s="48"/>
      <c r="AE59" s="48"/>
      <c r="AF59" s="48"/>
      <c r="AG59" s="48"/>
      <c r="AH59" s="48"/>
      <c r="AI59" s="48"/>
      <c r="AJ59" s="48"/>
      <c r="AK59" s="48"/>
    </row>
    <row r="60" spans="1:90" ht="18" x14ac:dyDescent="0.2">
      <c r="A60" s="98"/>
      <c r="B60" s="1253" t="s">
        <v>377</v>
      </c>
      <c r="C60" s="1254"/>
      <c r="D60" s="1254"/>
      <c r="E60" s="1254"/>
      <c r="F60" s="1255"/>
      <c r="G60" s="99" t="s">
        <v>193</v>
      </c>
      <c r="H60" s="38"/>
      <c r="I60" s="18"/>
      <c r="J60" s="18"/>
      <c r="K60" s="18"/>
      <c r="L60" s="18"/>
      <c r="M60" s="48"/>
      <c r="N60" s="48"/>
      <c r="O60" s="48"/>
      <c r="P60" s="8"/>
      <c r="Q60" s="9"/>
      <c r="R60" s="10"/>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row>
    <row r="61" spans="1:90" ht="13.5" thickBot="1" x14ac:dyDescent="0.25">
      <c r="A61" s="101"/>
      <c r="B61" s="1261" t="s">
        <v>91</v>
      </c>
      <c r="C61" s="1262"/>
      <c r="D61" s="1262"/>
      <c r="E61" s="1262"/>
      <c r="F61" s="1263"/>
      <c r="G61" s="332"/>
      <c r="H61" s="19"/>
      <c r="I61" s="19"/>
      <c r="J61" s="19"/>
      <c r="K61" s="19"/>
      <c r="L61" s="19"/>
      <c r="M61" s="11"/>
      <c r="N61" s="11"/>
      <c r="O61" s="11"/>
      <c r="P61" s="11"/>
      <c r="Q61" s="11"/>
      <c r="R61" s="12"/>
      <c r="S61" s="48"/>
      <c r="T61" s="48"/>
      <c r="U61" s="48"/>
      <c r="V61" s="48"/>
      <c r="W61" s="48"/>
      <c r="X61" s="48"/>
      <c r="Y61" s="48"/>
      <c r="Z61" s="48"/>
      <c r="AA61" s="48"/>
      <c r="AB61" s="48"/>
      <c r="AC61" s="48"/>
      <c r="AD61" s="48"/>
      <c r="AE61" s="48"/>
      <c r="AF61" s="48"/>
      <c r="AG61" s="48"/>
      <c r="AH61" s="48"/>
      <c r="AI61" s="48"/>
      <c r="AJ61" s="48"/>
      <c r="AK61" s="48"/>
    </row>
    <row r="62" spans="1:90" ht="15.75" x14ac:dyDescent="0.25">
      <c r="A62" s="101"/>
      <c r="B62" s="1245" t="s">
        <v>92</v>
      </c>
      <c r="C62" s="1246"/>
      <c r="D62" s="13"/>
      <c r="E62" s="13"/>
      <c r="F62" s="13"/>
      <c r="G62" s="49"/>
      <c r="H62" s="52"/>
      <c r="I62" s="52"/>
      <c r="J62" s="52"/>
      <c r="K62" s="52"/>
      <c r="L62" s="52"/>
      <c r="M62" s="52"/>
      <c r="N62" s="52"/>
      <c r="O62" s="52"/>
      <c r="P62" s="52"/>
      <c r="Q62" s="52"/>
      <c r="R62" s="53"/>
      <c r="S62" s="48"/>
      <c r="T62" s="48"/>
      <c r="U62" s="48"/>
      <c r="V62" s="48"/>
      <c r="W62" s="48"/>
      <c r="X62" s="48"/>
      <c r="Y62" s="48"/>
      <c r="Z62" s="48"/>
      <c r="AA62" s="48"/>
      <c r="AB62" s="48"/>
      <c r="AC62" s="48"/>
      <c r="AD62" s="48"/>
      <c r="AE62" s="48"/>
      <c r="AF62" s="48"/>
      <c r="AG62" s="48"/>
      <c r="AH62" s="48"/>
      <c r="AI62" s="48"/>
      <c r="AJ62" s="48"/>
      <c r="AK62" s="48"/>
    </row>
    <row r="63" spans="1:90" ht="15" x14ac:dyDescent="0.25">
      <c r="A63" s="102"/>
      <c r="B63" s="1242" t="s">
        <v>19</v>
      </c>
      <c r="C63" s="1243"/>
      <c r="D63" s="1243"/>
      <c r="E63" s="1243"/>
      <c r="F63" s="1244"/>
      <c r="G63" s="1232" t="s">
        <v>20</v>
      </c>
      <c r="H63" s="1232"/>
      <c r="I63" s="1232"/>
      <c r="J63" s="1232"/>
      <c r="K63" s="1232"/>
      <c r="L63" s="1238"/>
      <c r="M63" s="1238"/>
      <c r="N63" s="97"/>
      <c r="O63" s="123"/>
      <c r="P63" s="123"/>
      <c r="Q63" s="48"/>
      <c r="R63" s="76"/>
      <c r="S63" s="48"/>
      <c r="T63" s="48"/>
      <c r="U63" s="48"/>
      <c r="V63" s="48"/>
      <c r="W63" s="48"/>
      <c r="X63" s="48"/>
      <c r="Y63" s="48"/>
      <c r="Z63" s="48"/>
      <c r="AA63" s="48"/>
      <c r="AB63" s="48"/>
      <c r="AC63" s="48"/>
      <c r="AD63" s="48"/>
      <c r="AE63" s="48"/>
    </row>
    <row r="64" spans="1:90" ht="33.75" x14ac:dyDescent="0.2">
      <c r="A64" s="102"/>
      <c r="B64" s="107" t="s">
        <v>205</v>
      </c>
      <c r="C64" s="1233" t="s">
        <v>206</v>
      </c>
      <c r="D64" s="1234"/>
      <c r="E64" s="1234"/>
      <c r="F64" s="1235"/>
      <c r="G64" s="108" t="s">
        <v>584</v>
      </c>
      <c r="H64" s="108" t="s">
        <v>22</v>
      </c>
      <c r="I64" s="107" t="s">
        <v>199</v>
      </c>
      <c r="J64" s="107" t="s">
        <v>198</v>
      </c>
      <c r="K64" s="109" t="s">
        <v>10</v>
      </c>
      <c r="L64" s="109" t="s">
        <v>11</v>
      </c>
      <c r="M64" s="109" t="s">
        <v>12</v>
      </c>
      <c r="N64" s="20"/>
      <c r="O64" s="48"/>
      <c r="P64" s="48"/>
      <c r="Q64" s="48"/>
      <c r="R64" s="76"/>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row>
    <row r="65" spans="1:90" x14ac:dyDescent="0.2">
      <c r="A65" s="102"/>
      <c r="B65" s="105"/>
      <c r="C65" s="1233"/>
      <c r="D65" s="1234"/>
      <c r="E65" s="1234"/>
      <c r="F65" s="1235"/>
      <c r="G65" s="107"/>
      <c r="H65" s="107"/>
      <c r="I65" s="107"/>
      <c r="J65" s="107"/>
      <c r="K65" s="114"/>
      <c r="L65" s="21" t="s">
        <v>347</v>
      </c>
      <c r="M65" s="124" t="s">
        <v>347</v>
      </c>
      <c r="N65" s="21"/>
      <c r="O65" s="48"/>
      <c r="P65" s="48"/>
      <c r="Q65" s="48"/>
      <c r="R65" s="76"/>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row>
    <row r="66" spans="1:90" x14ac:dyDescent="0.2">
      <c r="A66" s="101"/>
      <c r="B66" s="334"/>
      <c r="C66" s="1239"/>
      <c r="D66" s="1240"/>
      <c r="E66" s="1240"/>
      <c r="F66" s="1241"/>
      <c r="G66" s="336"/>
      <c r="H66" s="344"/>
      <c r="I66" s="344"/>
      <c r="J66" s="344"/>
      <c r="K66" s="39">
        <f>SUM(H66:J66)</f>
        <v>0</v>
      </c>
      <c r="L66" s="339"/>
      <c r="M66" s="341"/>
      <c r="N66" s="22"/>
      <c r="O66" s="48"/>
      <c r="P66" s="48"/>
      <c r="Q66" s="48"/>
      <c r="R66" s="76"/>
      <c r="S66" s="48"/>
      <c r="T66" s="48"/>
      <c r="U66" s="48"/>
      <c r="V66" s="48"/>
      <c r="W66" s="48"/>
      <c r="X66" s="48"/>
      <c r="Y66" s="48"/>
      <c r="Z66" s="48"/>
      <c r="AA66" s="48"/>
    </row>
    <row r="67" spans="1:90" x14ac:dyDescent="0.2">
      <c r="A67" s="101"/>
      <c r="B67" s="337"/>
      <c r="C67" s="1239"/>
      <c r="D67" s="1240"/>
      <c r="E67" s="1240"/>
      <c r="F67" s="1241"/>
      <c r="G67" s="336"/>
      <c r="H67" s="344"/>
      <c r="I67" s="344"/>
      <c r="J67" s="344"/>
      <c r="K67" s="39">
        <f>SUM(H67:J67)</f>
        <v>0</v>
      </c>
      <c r="L67" s="339"/>
      <c r="M67" s="341"/>
      <c r="N67" s="22"/>
      <c r="O67" s="48"/>
      <c r="P67" s="48"/>
      <c r="Q67" s="48"/>
      <c r="R67" s="76"/>
    </row>
    <row r="68" spans="1:90" x14ac:dyDescent="0.2">
      <c r="A68" s="101"/>
      <c r="B68" s="334"/>
      <c r="C68" s="1239"/>
      <c r="D68" s="1240"/>
      <c r="E68" s="1240"/>
      <c r="F68" s="1241"/>
      <c r="G68" s="336"/>
      <c r="H68" s="344"/>
      <c r="I68" s="344"/>
      <c r="J68" s="344"/>
      <c r="K68" s="39">
        <f>SUM(H68:J68)</f>
        <v>0</v>
      </c>
      <c r="L68" s="339"/>
      <c r="M68" s="341"/>
      <c r="N68" s="22"/>
      <c r="O68" s="48"/>
      <c r="P68" s="48"/>
      <c r="Q68" s="48"/>
      <c r="R68" s="76"/>
    </row>
    <row r="69" spans="1:90" x14ac:dyDescent="0.2">
      <c r="A69" s="117"/>
      <c r="B69" s="334"/>
      <c r="C69" s="1239"/>
      <c r="D69" s="1240"/>
      <c r="E69" s="1240"/>
      <c r="F69" s="1241"/>
      <c r="G69" s="338"/>
      <c r="H69" s="344"/>
      <c r="I69" s="344"/>
      <c r="J69" s="344"/>
      <c r="K69" s="39">
        <f>SUM(H69:J69)</f>
        <v>0</v>
      </c>
      <c r="L69" s="339"/>
      <c r="M69" s="341"/>
      <c r="N69" s="22"/>
      <c r="O69" s="48"/>
      <c r="P69" s="48"/>
      <c r="Q69" s="48"/>
      <c r="R69" s="76"/>
    </row>
    <row r="70" spans="1:90" ht="8.1" customHeight="1" x14ac:dyDescent="0.2">
      <c r="A70" s="118"/>
      <c r="B70" s="4"/>
      <c r="C70" s="15"/>
      <c r="D70" s="15"/>
      <c r="E70" s="48"/>
      <c r="F70" s="48"/>
      <c r="G70" s="48"/>
      <c r="H70" s="56"/>
      <c r="I70" s="56"/>
      <c r="J70" s="56"/>
      <c r="K70" s="40"/>
      <c r="L70" s="125"/>
      <c r="M70" s="125"/>
      <c r="N70" s="125"/>
      <c r="O70" s="48"/>
      <c r="P70" s="48"/>
      <c r="Q70" s="48"/>
      <c r="R70" s="76"/>
    </row>
    <row r="71" spans="1:90" ht="13.5" thickBot="1" x14ac:dyDescent="0.25">
      <c r="A71" s="86"/>
      <c r="B71" s="4"/>
      <c r="C71" s="15"/>
      <c r="D71" s="48"/>
      <c r="E71" s="48"/>
      <c r="F71" s="48"/>
      <c r="G71" s="48"/>
      <c r="H71" s="58">
        <f>SUM(H66:H69)</f>
        <v>0</v>
      </c>
      <c r="I71" s="58">
        <f>SUM(I66:I69)</f>
        <v>0</v>
      </c>
      <c r="J71" s="58">
        <f>SUM(J66:J69)</f>
        <v>0</v>
      </c>
      <c r="K71" s="41">
        <f>SUM(K66:K69)</f>
        <v>0</v>
      </c>
      <c r="L71" s="11"/>
      <c r="M71" s="11"/>
      <c r="N71" s="11"/>
      <c r="O71" s="48"/>
      <c r="P71" s="48"/>
      <c r="Q71" s="48"/>
      <c r="R71" s="76"/>
    </row>
    <row r="72" spans="1:90" ht="13.5" thickTop="1" x14ac:dyDescent="0.2">
      <c r="A72" s="86"/>
      <c r="B72" s="48"/>
      <c r="C72" s="4"/>
      <c r="D72" s="48"/>
      <c r="E72" s="48"/>
      <c r="F72" s="48"/>
      <c r="G72" s="48"/>
      <c r="H72" s="48"/>
      <c r="I72" s="48"/>
      <c r="J72" s="48"/>
      <c r="K72" s="120"/>
      <c r="L72" s="120"/>
      <c r="M72" s="120"/>
      <c r="N72" s="120"/>
      <c r="O72" s="120"/>
      <c r="P72" s="120"/>
      <c r="Q72" s="48"/>
      <c r="R72" s="76"/>
    </row>
    <row r="73" spans="1:90" ht="15" customHeight="1" x14ac:dyDescent="0.25">
      <c r="A73" s="96"/>
      <c r="B73" s="1256" t="s">
        <v>88</v>
      </c>
      <c r="C73" s="1257"/>
      <c r="D73" s="1257"/>
      <c r="E73" s="1257"/>
      <c r="F73" s="1258"/>
      <c r="G73" s="122"/>
      <c r="H73" s="17"/>
      <c r="I73" s="17"/>
      <c r="J73" s="17"/>
      <c r="K73" s="17"/>
      <c r="L73" s="17"/>
      <c r="M73" s="97"/>
      <c r="N73" s="97"/>
      <c r="O73" s="97"/>
      <c r="P73" s="97"/>
      <c r="Q73" s="1236"/>
      <c r="R73" s="1237"/>
      <c r="S73" s="48"/>
      <c r="T73" s="48"/>
      <c r="U73" s="48"/>
      <c r="V73" s="48"/>
      <c r="W73" s="48"/>
      <c r="X73" s="48"/>
      <c r="Y73" s="48"/>
      <c r="Z73" s="48"/>
      <c r="AA73" s="48"/>
      <c r="AB73" s="48"/>
      <c r="AC73" s="48"/>
      <c r="AD73" s="48"/>
      <c r="AE73" s="48"/>
      <c r="AF73" s="48"/>
      <c r="AG73" s="48"/>
      <c r="AH73" s="48"/>
      <c r="AI73" s="48"/>
      <c r="AJ73" s="48"/>
      <c r="AK73" s="48"/>
    </row>
    <row r="74" spans="1:90" ht="18" x14ac:dyDescent="0.2">
      <c r="A74" s="98"/>
      <c r="B74" s="1253" t="s">
        <v>378</v>
      </c>
      <c r="C74" s="1254"/>
      <c r="D74" s="1254"/>
      <c r="E74" s="1254"/>
      <c r="F74" s="1255"/>
      <c r="G74" s="99" t="s">
        <v>193</v>
      </c>
      <c r="H74" s="18"/>
      <c r="I74" s="18"/>
      <c r="J74" s="18"/>
      <c r="K74" s="18"/>
      <c r="L74" s="18"/>
      <c r="M74" s="48"/>
      <c r="N74" s="48"/>
      <c r="O74" s="48"/>
      <c r="P74" s="8"/>
      <c r="Q74" s="9"/>
      <c r="R74" s="10"/>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row>
    <row r="75" spans="1:90" ht="13.5" thickBot="1" x14ac:dyDescent="0.25">
      <c r="A75" s="101"/>
      <c r="B75" s="1247" t="s">
        <v>91</v>
      </c>
      <c r="C75" s="1248"/>
      <c r="D75" s="1248"/>
      <c r="E75" s="1248"/>
      <c r="F75" s="1249"/>
      <c r="G75" s="332"/>
      <c r="H75" s="19"/>
      <c r="I75" s="19"/>
      <c r="J75" s="19"/>
      <c r="K75" s="19"/>
      <c r="L75" s="19"/>
      <c r="M75" s="11"/>
      <c r="N75" s="11"/>
      <c r="O75" s="11"/>
      <c r="P75" s="11"/>
      <c r="Q75" s="11"/>
      <c r="R75" s="12"/>
      <c r="S75" s="48"/>
      <c r="T75" s="48"/>
      <c r="U75" s="48"/>
      <c r="V75" s="48"/>
      <c r="W75" s="48"/>
      <c r="X75" s="48"/>
      <c r="Y75" s="48"/>
      <c r="Z75" s="48"/>
      <c r="AA75" s="48"/>
      <c r="AB75" s="48"/>
      <c r="AC75" s="48"/>
      <c r="AD75" s="48"/>
      <c r="AE75" s="48"/>
      <c r="AF75" s="48"/>
      <c r="AG75" s="48"/>
      <c r="AH75" s="48"/>
      <c r="AI75" s="48"/>
      <c r="AJ75" s="48"/>
      <c r="AK75" s="48"/>
    </row>
    <row r="76" spans="1:90" ht="15.75" x14ac:dyDescent="0.25">
      <c r="A76" s="101"/>
      <c r="B76" s="1245" t="s">
        <v>92</v>
      </c>
      <c r="C76" s="1246"/>
      <c r="D76" s="13"/>
      <c r="E76" s="13"/>
      <c r="F76" s="13"/>
      <c r="G76" s="49"/>
      <c r="H76" s="52"/>
      <c r="I76" s="52"/>
      <c r="J76" s="52"/>
      <c r="K76" s="52"/>
      <c r="L76" s="52"/>
      <c r="M76" s="52"/>
      <c r="N76" s="52"/>
      <c r="O76" s="52"/>
      <c r="P76" s="52"/>
      <c r="Q76" s="52"/>
      <c r="R76" s="53"/>
      <c r="S76" s="48"/>
      <c r="T76" s="48"/>
      <c r="U76" s="48"/>
      <c r="V76" s="48"/>
      <c r="W76" s="48"/>
      <c r="X76" s="48"/>
      <c r="Y76" s="48"/>
      <c r="Z76" s="48"/>
      <c r="AA76" s="48"/>
      <c r="AB76" s="48"/>
      <c r="AC76" s="48"/>
      <c r="AD76" s="48"/>
      <c r="AE76" s="48"/>
      <c r="AF76" s="48"/>
      <c r="AG76" s="48"/>
      <c r="AH76" s="48"/>
      <c r="AI76" s="48"/>
      <c r="AJ76" s="48"/>
      <c r="AK76" s="48"/>
    </row>
    <row r="77" spans="1:90" ht="15" x14ac:dyDescent="0.25">
      <c r="A77" s="102"/>
      <c r="B77" s="1242" t="s">
        <v>19</v>
      </c>
      <c r="C77" s="1243"/>
      <c r="D77" s="1243"/>
      <c r="E77" s="1243"/>
      <c r="F77" s="1244"/>
      <c r="G77" s="1232" t="s">
        <v>20</v>
      </c>
      <c r="H77" s="1232"/>
      <c r="I77" s="1232"/>
      <c r="J77" s="1232"/>
      <c r="K77" s="1232"/>
      <c r="L77" s="1238"/>
      <c r="M77" s="1238"/>
      <c r="N77" s="97"/>
      <c r="O77" s="123"/>
      <c r="P77" s="123"/>
      <c r="Q77" s="123"/>
      <c r="R77" s="76"/>
      <c r="S77" s="48"/>
      <c r="T77" s="48"/>
      <c r="U77" s="48"/>
      <c r="V77" s="48"/>
      <c r="W77" s="48"/>
      <c r="X77" s="48"/>
      <c r="Y77" s="48"/>
      <c r="Z77" s="48"/>
      <c r="AA77" s="48"/>
      <c r="AB77" s="48"/>
      <c r="AC77" s="48"/>
      <c r="AD77" s="48"/>
      <c r="AE77" s="48"/>
      <c r="AF77" s="48"/>
    </row>
    <row r="78" spans="1:90" ht="33.75" x14ac:dyDescent="0.2">
      <c r="A78" s="102"/>
      <c r="B78" s="107" t="s">
        <v>205</v>
      </c>
      <c r="C78" s="1233" t="s">
        <v>206</v>
      </c>
      <c r="D78" s="1234"/>
      <c r="E78" s="1234"/>
      <c r="F78" s="1235"/>
      <c r="G78" s="108" t="s">
        <v>584</v>
      </c>
      <c r="H78" s="108" t="s">
        <v>22</v>
      </c>
      <c r="I78" s="107" t="s">
        <v>199</v>
      </c>
      <c r="J78" s="107" t="s">
        <v>198</v>
      </c>
      <c r="K78" s="109" t="s">
        <v>10</v>
      </c>
      <c r="L78" s="109" t="s">
        <v>11</v>
      </c>
      <c r="M78" s="109" t="s">
        <v>12</v>
      </c>
      <c r="N78" s="20"/>
      <c r="O78" s="8"/>
      <c r="P78" s="48"/>
      <c r="Q78" s="48"/>
      <c r="R78" s="76"/>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row>
    <row r="79" spans="1:90" x14ac:dyDescent="0.2">
      <c r="A79" s="102"/>
      <c r="B79" s="105"/>
      <c r="C79" s="1233"/>
      <c r="D79" s="1234"/>
      <c r="E79" s="1234"/>
      <c r="F79" s="1235"/>
      <c r="G79" s="107"/>
      <c r="H79" s="107"/>
      <c r="I79" s="107"/>
      <c r="J79" s="107"/>
      <c r="K79" s="114"/>
      <c r="L79" s="21" t="s">
        <v>347</v>
      </c>
      <c r="M79" s="124" t="s">
        <v>347</v>
      </c>
      <c r="N79" s="21"/>
      <c r="O79" s="8"/>
      <c r="P79" s="48"/>
      <c r="Q79" s="48"/>
      <c r="R79" s="76"/>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row>
    <row r="80" spans="1:90" x14ac:dyDescent="0.2">
      <c r="A80" s="101"/>
      <c r="B80" s="334"/>
      <c r="C80" s="1239"/>
      <c r="D80" s="1240"/>
      <c r="E80" s="1240"/>
      <c r="F80" s="1241"/>
      <c r="G80" s="336"/>
      <c r="H80" s="344"/>
      <c r="I80" s="344"/>
      <c r="J80" s="344"/>
      <c r="K80" s="39">
        <f>SUM(H80:J80)</f>
        <v>0</v>
      </c>
      <c r="L80" s="339"/>
      <c r="M80" s="341"/>
      <c r="N80" s="22"/>
      <c r="O80" s="48"/>
      <c r="P80" s="48"/>
      <c r="Q80" s="48"/>
      <c r="R80" s="76"/>
      <c r="S80" s="48"/>
      <c r="T80" s="48"/>
      <c r="U80" s="48"/>
      <c r="V80" s="48"/>
      <c r="W80" s="48"/>
      <c r="X80" s="48"/>
      <c r="Y80" s="48"/>
      <c r="Z80" s="48"/>
      <c r="AA80" s="48"/>
      <c r="AB80" s="48"/>
    </row>
    <row r="81" spans="1:90" x14ac:dyDescent="0.2">
      <c r="A81" s="101"/>
      <c r="B81" s="337"/>
      <c r="C81" s="1239"/>
      <c r="D81" s="1240"/>
      <c r="E81" s="1240"/>
      <c r="F81" s="1241"/>
      <c r="G81" s="336"/>
      <c r="H81" s="344"/>
      <c r="I81" s="344"/>
      <c r="J81" s="344"/>
      <c r="K81" s="39">
        <f>SUM(H81:J81)</f>
        <v>0</v>
      </c>
      <c r="L81" s="339"/>
      <c r="M81" s="341"/>
      <c r="N81" s="22"/>
      <c r="O81" s="48"/>
      <c r="P81" s="48"/>
      <c r="Q81" s="48"/>
      <c r="R81" s="76"/>
    </row>
    <row r="82" spans="1:90" x14ac:dyDescent="0.2">
      <c r="A82" s="101"/>
      <c r="B82" s="334"/>
      <c r="C82" s="1239"/>
      <c r="D82" s="1240"/>
      <c r="E82" s="1240"/>
      <c r="F82" s="1241"/>
      <c r="G82" s="336"/>
      <c r="H82" s="344"/>
      <c r="I82" s="344"/>
      <c r="J82" s="344"/>
      <c r="K82" s="39">
        <f>SUM(H82:J82)</f>
        <v>0</v>
      </c>
      <c r="L82" s="339"/>
      <c r="M82" s="341"/>
      <c r="N82" s="22"/>
      <c r="O82" s="48"/>
      <c r="P82" s="48"/>
      <c r="Q82" s="48"/>
      <c r="R82" s="76"/>
    </row>
    <row r="83" spans="1:90" x14ac:dyDescent="0.2">
      <c r="A83" s="117"/>
      <c r="B83" s="334"/>
      <c r="C83" s="1239"/>
      <c r="D83" s="1240"/>
      <c r="E83" s="1240"/>
      <c r="F83" s="1241"/>
      <c r="G83" s="338"/>
      <c r="H83" s="344"/>
      <c r="I83" s="344"/>
      <c r="J83" s="344"/>
      <c r="K83" s="39">
        <f>SUM(H83:J83)</f>
        <v>0</v>
      </c>
      <c r="L83" s="339"/>
      <c r="M83" s="341"/>
      <c r="N83" s="22"/>
      <c r="O83" s="48"/>
      <c r="P83" s="48"/>
      <c r="Q83" s="48"/>
      <c r="R83" s="76"/>
    </row>
    <row r="84" spans="1:90" ht="8.1" customHeight="1" x14ac:dyDescent="0.2">
      <c r="A84" s="118"/>
      <c r="B84" s="4"/>
      <c r="C84" s="15"/>
      <c r="D84" s="15"/>
      <c r="E84" s="48"/>
      <c r="F84" s="48"/>
      <c r="G84" s="48"/>
      <c r="H84" s="56"/>
      <c r="I84" s="56"/>
      <c r="J84" s="56"/>
      <c r="K84" s="40"/>
      <c r="L84" s="125"/>
      <c r="M84" s="125"/>
      <c r="N84" s="125"/>
      <c r="O84" s="48"/>
      <c r="P84" s="48"/>
      <c r="Q84" s="48"/>
      <c r="R84" s="76"/>
    </row>
    <row r="85" spans="1:90" ht="13.5" thickBot="1" x14ac:dyDescent="0.25">
      <c r="A85" s="86"/>
      <c r="B85" s="4"/>
      <c r="C85" s="15"/>
      <c r="D85" s="48"/>
      <c r="E85" s="48"/>
      <c r="F85" s="48"/>
      <c r="G85" s="48"/>
      <c r="H85" s="58">
        <f>SUM(H80:H83)</f>
        <v>0</v>
      </c>
      <c r="I85" s="58">
        <f>SUM(I80:I83)</f>
        <v>0</v>
      </c>
      <c r="J85" s="58">
        <f>SUM(J80:J83)</f>
        <v>0</v>
      </c>
      <c r="K85" s="41">
        <f>SUM(K80:K83)</f>
        <v>0</v>
      </c>
      <c r="L85" s="11"/>
      <c r="M85" s="11"/>
      <c r="N85" s="11"/>
      <c r="O85" s="48"/>
      <c r="P85" s="48"/>
      <c r="Q85" s="48"/>
      <c r="R85" s="76"/>
    </row>
    <row r="86" spans="1:90" ht="13.5" thickTop="1" x14ac:dyDescent="0.2">
      <c r="A86" s="86"/>
      <c r="B86" s="48"/>
      <c r="C86" s="4"/>
      <c r="D86" s="48"/>
      <c r="E86" s="48"/>
      <c r="F86" s="48"/>
      <c r="G86" s="48"/>
      <c r="H86" s="48"/>
      <c r="I86" s="48"/>
      <c r="J86" s="48"/>
      <c r="K86" s="120"/>
      <c r="L86" s="120"/>
      <c r="M86" s="120"/>
      <c r="N86" s="120"/>
      <c r="O86" s="120"/>
      <c r="P86" s="120"/>
      <c r="Q86" s="120"/>
      <c r="R86" s="76"/>
    </row>
    <row r="87" spans="1:90" ht="15" customHeight="1" x14ac:dyDescent="0.25">
      <c r="A87" s="96"/>
      <c r="B87" s="1256" t="s">
        <v>88</v>
      </c>
      <c r="C87" s="1257"/>
      <c r="D87" s="1257"/>
      <c r="E87" s="1257"/>
      <c r="F87" s="1258"/>
      <c r="G87" s="122"/>
      <c r="H87" s="17"/>
      <c r="I87" s="17"/>
      <c r="J87" s="17"/>
      <c r="K87" s="17"/>
      <c r="L87" s="17"/>
      <c r="M87" s="97"/>
      <c r="N87" s="97"/>
      <c r="O87" s="97"/>
      <c r="P87" s="1236"/>
      <c r="Q87" s="1236"/>
      <c r="R87" s="76"/>
      <c r="S87" s="48"/>
      <c r="T87" s="48"/>
      <c r="U87" s="48"/>
      <c r="V87" s="48"/>
      <c r="W87" s="48"/>
      <c r="X87" s="48"/>
      <c r="Y87" s="48"/>
      <c r="Z87" s="48"/>
      <c r="AA87" s="48"/>
      <c r="AB87" s="48"/>
      <c r="AC87" s="48"/>
      <c r="AD87" s="48"/>
      <c r="AE87" s="48"/>
      <c r="AF87" s="48"/>
      <c r="AG87" s="48"/>
      <c r="AH87" s="48"/>
      <c r="AI87" s="48"/>
      <c r="AJ87" s="48"/>
    </row>
    <row r="88" spans="1:90" ht="18" x14ac:dyDescent="0.2">
      <c r="A88" s="98"/>
      <c r="B88" s="1253" t="s">
        <v>379</v>
      </c>
      <c r="C88" s="1254"/>
      <c r="D88" s="1254"/>
      <c r="E88" s="1254"/>
      <c r="F88" s="1255"/>
      <c r="G88" s="99" t="s">
        <v>193</v>
      </c>
      <c r="H88" s="18"/>
      <c r="I88" s="18"/>
      <c r="J88" s="18"/>
      <c r="K88" s="18"/>
      <c r="L88" s="18"/>
      <c r="M88" s="48"/>
      <c r="N88" s="48"/>
      <c r="O88" s="48"/>
      <c r="P88" s="8"/>
      <c r="Q88" s="9"/>
      <c r="R88" s="10"/>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row>
    <row r="89" spans="1:90" ht="13.5" thickBot="1" x14ac:dyDescent="0.25">
      <c r="A89" s="101"/>
      <c r="B89" s="1247" t="s">
        <v>91</v>
      </c>
      <c r="C89" s="1248"/>
      <c r="D89" s="1248"/>
      <c r="E89" s="1248"/>
      <c r="F89" s="1249"/>
      <c r="G89" s="332"/>
      <c r="H89" s="19"/>
      <c r="I89" s="19"/>
      <c r="J89" s="19"/>
      <c r="K89" s="19"/>
      <c r="L89" s="19"/>
      <c r="M89" s="11"/>
      <c r="N89" s="11"/>
      <c r="O89" s="11"/>
      <c r="P89" s="11"/>
      <c r="Q89" s="11"/>
      <c r="R89" s="12"/>
      <c r="S89" s="48"/>
      <c r="T89" s="48"/>
      <c r="U89" s="48"/>
      <c r="V89" s="48"/>
      <c r="W89" s="48"/>
      <c r="X89" s="48"/>
      <c r="Y89" s="48"/>
      <c r="Z89" s="48"/>
      <c r="AA89" s="48"/>
      <c r="AB89" s="48"/>
      <c r="AC89" s="48"/>
      <c r="AD89" s="48"/>
      <c r="AE89" s="48"/>
      <c r="AF89" s="48"/>
      <c r="AG89" s="48"/>
      <c r="AH89" s="48"/>
      <c r="AI89" s="48"/>
      <c r="AJ89" s="48"/>
      <c r="AK89" s="48"/>
    </row>
    <row r="90" spans="1:90" ht="15.75" x14ac:dyDescent="0.25">
      <c r="A90" s="101"/>
      <c r="B90" s="1245" t="s">
        <v>92</v>
      </c>
      <c r="C90" s="1246"/>
      <c r="D90" s="13"/>
      <c r="E90" s="13"/>
      <c r="F90" s="13"/>
      <c r="G90" s="49"/>
      <c r="H90" s="52"/>
      <c r="I90" s="52"/>
      <c r="J90" s="52"/>
      <c r="K90" s="52"/>
      <c r="L90" s="52"/>
      <c r="M90" s="52"/>
      <c r="N90" s="52"/>
      <c r="O90" s="52"/>
      <c r="P90" s="52"/>
      <c r="Q90" s="52"/>
      <c r="R90" s="53"/>
      <c r="S90" s="48"/>
      <c r="T90" s="48"/>
      <c r="U90" s="48"/>
      <c r="V90" s="48"/>
      <c r="W90" s="48"/>
      <c r="X90" s="48"/>
      <c r="Y90" s="48"/>
      <c r="Z90" s="48"/>
      <c r="AA90" s="48"/>
      <c r="AB90" s="48"/>
      <c r="AC90" s="48"/>
      <c r="AD90" s="48"/>
      <c r="AE90" s="48"/>
      <c r="AF90" s="48"/>
      <c r="AG90" s="48"/>
      <c r="AH90" s="48"/>
      <c r="AI90" s="48"/>
      <c r="AJ90" s="48"/>
      <c r="AK90" s="48"/>
    </row>
    <row r="91" spans="1:90" ht="15" x14ac:dyDescent="0.25">
      <c r="A91" s="102"/>
      <c r="B91" s="1242" t="s">
        <v>19</v>
      </c>
      <c r="C91" s="1243"/>
      <c r="D91" s="1243"/>
      <c r="E91" s="1243"/>
      <c r="F91" s="1244"/>
      <c r="G91" s="1232" t="s">
        <v>20</v>
      </c>
      <c r="H91" s="1232"/>
      <c r="I91" s="1232"/>
      <c r="J91" s="1232"/>
      <c r="K91" s="1232"/>
      <c r="L91" s="1238"/>
      <c r="M91" s="1238"/>
      <c r="N91" s="97"/>
      <c r="O91" s="97"/>
      <c r="P91" s="123"/>
      <c r="Q91" s="123"/>
      <c r="R91" s="104"/>
      <c r="S91" s="48"/>
      <c r="T91" s="48"/>
      <c r="U91" s="48"/>
      <c r="V91" s="48"/>
      <c r="W91" s="48"/>
      <c r="X91" s="48"/>
      <c r="Y91" s="48"/>
      <c r="Z91" s="48"/>
      <c r="AA91" s="48"/>
      <c r="AB91" s="48"/>
      <c r="AC91" s="48"/>
      <c r="AD91" s="48"/>
      <c r="AE91" s="48"/>
      <c r="AF91" s="48"/>
      <c r="AG91" s="48"/>
    </row>
    <row r="92" spans="1:90" ht="33.75" x14ac:dyDescent="0.2">
      <c r="A92" s="102"/>
      <c r="B92" s="107" t="s">
        <v>205</v>
      </c>
      <c r="C92" s="1233" t="s">
        <v>206</v>
      </c>
      <c r="D92" s="1234"/>
      <c r="E92" s="1234"/>
      <c r="F92" s="1235"/>
      <c r="G92" s="108" t="s">
        <v>584</v>
      </c>
      <c r="H92" s="108" t="s">
        <v>22</v>
      </c>
      <c r="I92" s="107" t="s">
        <v>199</v>
      </c>
      <c r="J92" s="107" t="s">
        <v>198</v>
      </c>
      <c r="K92" s="109" t="s">
        <v>10</v>
      </c>
      <c r="L92" s="109" t="s">
        <v>11</v>
      </c>
      <c r="M92" s="109" t="s">
        <v>12</v>
      </c>
      <c r="N92" s="20"/>
      <c r="O92" s="8"/>
      <c r="P92" s="8"/>
      <c r="Q92" s="48"/>
      <c r="R92" s="76"/>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row>
    <row r="93" spans="1:90" x14ac:dyDescent="0.2">
      <c r="A93" s="102"/>
      <c r="B93" s="105"/>
      <c r="C93" s="1233"/>
      <c r="D93" s="1234"/>
      <c r="E93" s="1234"/>
      <c r="F93" s="1235"/>
      <c r="G93" s="107"/>
      <c r="H93" s="107"/>
      <c r="I93" s="107"/>
      <c r="J93" s="107"/>
      <c r="K93" s="114"/>
      <c r="L93" s="21" t="s">
        <v>347</v>
      </c>
      <c r="M93" s="124" t="s">
        <v>347</v>
      </c>
      <c r="N93" s="21"/>
      <c r="O93" s="8"/>
      <c r="P93" s="8"/>
      <c r="Q93" s="48"/>
      <c r="R93" s="76"/>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row>
    <row r="94" spans="1:90" x14ac:dyDescent="0.2">
      <c r="A94" s="101"/>
      <c r="B94" s="334"/>
      <c r="C94" s="1239"/>
      <c r="D94" s="1240"/>
      <c r="E94" s="1240"/>
      <c r="F94" s="1241"/>
      <c r="G94" s="336"/>
      <c r="H94" s="344"/>
      <c r="I94" s="344"/>
      <c r="J94" s="344"/>
      <c r="K94" s="39">
        <f>SUM(H94:J94)</f>
        <v>0</v>
      </c>
      <c r="L94" s="339"/>
      <c r="M94" s="341"/>
      <c r="N94" s="22"/>
      <c r="O94" s="48"/>
      <c r="P94" s="48"/>
      <c r="Q94" s="48"/>
      <c r="R94" s="76"/>
      <c r="S94" s="48"/>
      <c r="T94" s="48"/>
      <c r="U94" s="48"/>
      <c r="V94" s="48"/>
      <c r="W94" s="48"/>
      <c r="X94" s="48"/>
      <c r="Y94" s="48"/>
      <c r="Z94" s="48"/>
      <c r="AA94" s="48"/>
      <c r="AB94" s="48"/>
      <c r="AC94" s="48"/>
    </row>
    <row r="95" spans="1:90" x14ac:dyDescent="0.2">
      <c r="A95" s="101"/>
      <c r="B95" s="334"/>
      <c r="C95" s="1239"/>
      <c r="D95" s="1240"/>
      <c r="E95" s="1240"/>
      <c r="F95" s="1241"/>
      <c r="G95" s="336"/>
      <c r="H95" s="342"/>
      <c r="I95" s="344"/>
      <c r="J95" s="344"/>
      <c r="K95" s="39">
        <f>SUM(H95:J95)</f>
        <v>0</v>
      </c>
      <c r="L95" s="339"/>
      <c r="M95" s="341"/>
      <c r="N95" s="22"/>
      <c r="O95" s="48"/>
      <c r="P95" s="48"/>
      <c r="Q95" s="48"/>
      <c r="R95" s="76"/>
      <c r="S95" s="48"/>
      <c r="T95" s="48"/>
    </row>
    <row r="96" spans="1:90" x14ac:dyDescent="0.2">
      <c r="A96" s="101"/>
      <c r="B96" s="334"/>
      <c r="C96" s="1239"/>
      <c r="D96" s="1240"/>
      <c r="E96" s="1240"/>
      <c r="F96" s="1241"/>
      <c r="G96" s="336"/>
      <c r="H96" s="342"/>
      <c r="I96" s="344"/>
      <c r="J96" s="344"/>
      <c r="K96" s="39">
        <f>SUM(H96:J96)</f>
        <v>0</v>
      </c>
      <c r="L96" s="339"/>
      <c r="M96" s="341"/>
      <c r="N96" s="22"/>
      <c r="O96" s="48"/>
      <c r="P96" s="48"/>
      <c r="Q96" s="48"/>
      <c r="R96" s="76"/>
      <c r="S96" s="48"/>
      <c r="T96" s="48"/>
    </row>
    <row r="97" spans="1:90" x14ac:dyDescent="0.2">
      <c r="A97" s="117"/>
      <c r="B97" s="334"/>
      <c r="C97" s="1239"/>
      <c r="D97" s="1240"/>
      <c r="E97" s="1240"/>
      <c r="F97" s="1241"/>
      <c r="G97" s="338"/>
      <c r="H97" s="342"/>
      <c r="I97" s="344"/>
      <c r="J97" s="344"/>
      <c r="K97" s="39">
        <f>SUM(H97:J97)</f>
        <v>0</v>
      </c>
      <c r="L97" s="339"/>
      <c r="M97" s="341"/>
      <c r="N97" s="22"/>
      <c r="O97" s="73"/>
      <c r="P97" s="48"/>
      <c r="Q97" s="48"/>
      <c r="R97" s="76"/>
      <c r="S97" s="48"/>
      <c r="T97" s="48"/>
    </row>
    <row r="98" spans="1:90" ht="8.1" customHeight="1" x14ac:dyDescent="0.2">
      <c r="A98" s="118"/>
      <c r="B98" s="4"/>
      <c r="C98" s="15"/>
      <c r="D98" s="15"/>
      <c r="E98" s="48"/>
      <c r="F98" s="48"/>
      <c r="G98" s="48"/>
      <c r="H98" s="56"/>
      <c r="I98" s="56"/>
      <c r="J98" s="56"/>
      <c r="K98" s="40"/>
      <c r="L98" s="125"/>
      <c r="M98" s="125"/>
      <c r="N98" s="125"/>
      <c r="O98" s="48"/>
      <c r="P98" s="48"/>
      <c r="Q98" s="48"/>
      <c r="R98" s="76"/>
      <c r="S98" s="48"/>
      <c r="T98" s="48"/>
    </row>
    <row r="99" spans="1:90" ht="13.5" thickBot="1" x14ac:dyDescent="0.25">
      <c r="A99" s="86"/>
      <c r="B99" s="4"/>
      <c r="C99" s="15"/>
      <c r="D99" s="48"/>
      <c r="E99" s="48"/>
      <c r="F99" s="48"/>
      <c r="G99" s="48"/>
      <c r="H99" s="58">
        <f>SUM(H94:H97)</f>
        <v>0</v>
      </c>
      <c r="I99" s="58">
        <f>SUM(I94:I97)</f>
        <v>0</v>
      </c>
      <c r="J99" s="58">
        <f>SUM(J94:J97)</f>
        <v>0</v>
      </c>
      <c r="K99" s="41">
        <f>SUM(K94:K97)</f>
        <v>0</v>
      </c>
      <c r="L99" s="11"/>
      <c r="M99" s="11"/>
      <c r="N99" s="11"/>
      <c r="O99" s="22"/>
      <c r="P99" s="48"/>
      <c r="Q99" s="48"/>
      <c r="R99" s="76"/>
      <c r="S99" s="48"/>
      <c r="T99" s="48"/>
    </row>
    <row r="100" spans="1:90" ht="13.5" thickTop="1" x14ac:dyDescent="0.2">
      <c r="A100" s="86"/>
      <c r="B100" s="48"/>
      <c r="C100" s="4"/>
      <c r="D100" s="48"/>
      <c r="E100" s="48"/>
      <c r="F100" s="48"/>
      <c r="G100" s="48"/>
      <c r="H100" s="48"/>
      <c r="I100" s="48"/>
      <c r="J100" s="120"/>
      <c r="K100" s="120"/>
      <c r="L100" s="120"/>
      <c r="M100" s="11"/>
      <c r="N100" s="11"/>
      <c r="O100" s="48"/>
      <c r="P100" s="48"/>
      <c r="Q100" s="48"/>
      <c r="R100" s="76"/>
      <c r="S100" s="48"/>
      <c r="T100" s="48"/>
    </row>
    <row r="101" spans="1:90" ht="15" customHeight="1" x14ac:dyDescent="0.25">
      <c r="A101" s="96"/>
      <c r="B101" s="1256" t="s">
        <v>88</v>
      </c>
      <c r="C101" s="1257"/>
      <c r="D101" s="1257"/>
      <c r="E101" s="1257"/>
      <c r="F101" s="1258"/>
      <c r="G101" s="122"/>
      <c r="H101" s="17"/>
      <c r="I101" s="17"/>
      <c r="J101" s="17"/>
      <c r="K101" s="17"/>
      <c r="L101" s="17"/>
      <c r="M101" s="97"/>
      <c r="N101" s="97"/>
      <c r="O101" s="97"/>
      <c r="P101" s="97"/>
      <c r="Q101" s="1236"/>
      <c r="R101" s="1237"/>
      <c r="S101" s="48"/>
      <c r="T101" s="48"/>
      <c r="U101" s="48"/>
      <c r="V101" s="48"/>
      <c r="W101" s="48"/>
      <c r="X101" s="48"/>
      <c r="Y101" s="48"/>
      <c r="Z101" s="48"/>
      <c r="AA101" s="48"/>
      <c r="AB101" s="48"/>
      <c r="AC101" s="48"/>
      <c r="AD101" s="48"/>
      <c r="AE101" s="48"/>
      <c r="AF101" s="48"/>
      <c r="AG101" s="48"/>
      <c r="AH101" s="48"/>
      <c r="AI101" s="48"/>
      <c r="AJ101" s="48"/>
      <c r="AK101" s="48"/>
    </row>
    <row r="102" spans="1:90" ht="16.5" x14ac:dyDescent="0.2">
      <c r="A102" s="98"/>
      <c r="B102" s="1250" t="s">
        <v>380</v>
      </c>
      <c r="C102" s="1251"/>
      <c r="D102" s="1251"/>
      <c r="E102" s="1251"/>
      <c r="F102" s="1252"/>
      <c r="G102" s="99" t="s">
        <v>193</v>
      </c>
      <c r="H102" s="18"/>
      <c r="I102" s="18"/>
      <c r="J102" s="18"/>
      <c r="K102" s="18"/>
      <c r="L102" s="18"/>
      <c r="M102" s="48"/>
      <c r="N102" s="48"/>
      <c r="O102" s="48"/>
      <c r="P102" s="8"/>
      <c r="Q102" s="9"/>
      <c r="R102" s="10"/>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row>
    <row r="103" spans="1:90" ht="13.5" thickBot="1" x14ac:dyDescent="0.25">
      <c r="A103" s="101"/>
      <c r="B103" s="1247" t="s">
        <v>91</v>
      </c>
      <c r="C103" s="1248"/>
      <c r="D103" s="1248"/>
      <c r="E103" s="1248"/>
      <c r="F103" s="1249"/>
      <c r="G103" s="332"/>
      <c r="H103" s="19"/>
      <c r="I103" s="19"/>
      <c r="J103" s="19"/>
      <c r="K103" s="19"/>
      <c r="L103" s="19"/>
      <c r="M103" s="11"/>
      <c r="N103" s="11"/>
      <c r="O103" s="11"/>
      <c r="P103" s="11"/>
      <c r="Q103" s="11"/>
      <c r="R103" s="12"/>
      <c r="S103" s="48"/>
      <c r="T103" s="48"/>
      <c r="U103" s="48"/>
      <c r="V103" s="48"/>
      <c r="W103" s="48"/>
      <c r="X103" s="48"/>
      <c r="Y103" s="48"/>
      <c r="Z103" s="48"/>
      <c r="AA103" s="48"/>
      <c r="AB103" s="48"/>
      <c r="AC103" s="48"/>
      <c r="AD103" s="48"/>
      <c r="AE103" s="48"/>
      <c r="AF103" s="48"/>
      <c r="AG103" s="48"/>
      <c r="AH103" s="48"/>
      <c r="AI103" s="48"/>
      <c r="AJ103" s="48"/>
      <c r="AK103" s="48"/>
    </row>
    <row r="104" spans="1:90" ht="15.75" x14ac:dyDescent="0.25">
      <c r="A104" s="101"/>
      <c r="B104" s="1245" t="s">
        <v>92</v>
      </c>
      <c r="C104" s="1246"/>
      <c r="D104" s="13"/>
      <c r="E104" s="13"/>
      <c r="F104" s="13"/>
      <c r="G104" s="49"/>
      <c r="H104" s="52"/>
      <c r="I104" s="52"/>
      <c r="J104" s="52"/>
      <c r="K104" s="52"/>
      <c r="L104" s="52"/>
      <c r="M104" s="52"/>
      <c r="N104" s="52"/>
      <c r="O104" s="52"/>
      <c r="P104" s="52"/>
      <c r="Q104" s="52"/>
      <c r="R104" s="53"/>
      <c r="S104" s="48"/>
      <c r="T104" s="48"/>
      <c r="U104" s="48"/>
      <c r="V104" s="48"/>
      <c r="W104" s="48"/>
      <c r="X104" s="48"/>
      <c r="Y104" s="48"/>
      <c r="Z104" s="48"/>
      <c r="AA104" s="48"/>
      <c r="AB104" s="48"/>
      <c r="AC104" s="48"/>
      <c r="AD104" s="48"/>
      <c r="AE104" s="48"/>
      <c r="AF104" s="48"/>
      <c r="AG104" s="48"/>
      <c r="AH104" s="48"/>
      <c r="AI104" s="48"/>
      <c r="AJ104" s="48"/>
      <c r="AK104" s="48"/>
    </row>
    <row r="105" spans="1:90" ht="15" x14ac:dyDescent="0.25">
      <c r="A105" s="102"/>
      <c r="B105" s="1242" t="s">
        <v>19</v>
      </c>
      <c r="C105" s="1243"/>
      <c r="D105" s="1243"/>
      <c r="E105" s="1243"/>
      <c r="F105" s="1244"/>
      <c r="G105" s="1232" t="s">
        <v>20</v>
      </c>
      <c r="H105" s="1232"/>
      <c r="I105" s="1232"/>
      <c r="J105" s="1232"/>
      <c r="K105" s="1232"/>
      <c r="L105" s="1238"/>
      <c r="M105" s="1238"/>
      <c r="N105" s="97"/>
      <c r="O105" s="97"/>
      <c r="P105" s="123"/>
      <c r="Q105" s="123"/>
      <c r="R105" s="104"/>
      <c r="S105" s="48"/>
      <c r="T105" s="48"/>
      <c r="U105" s="48"/>
      <c r="V105" s="48"/>
      <c r="W105" s="48"/>
      <c r="X105" s="48"/>
      <c r="Y105" s="48"/>
      <c r="Z105" s="48"/>
      <c r="AA105" s="48"/>
      <c r="AB105" s="48"/>
      <c r="AC105" s="48"/>
      <c r="AD105" s="48"/>
      <c r="AE105" s="48"/>
      <c r="AF105" s="48"/>
      <c r="AG105" s="48"/>
    </row>
    <row r="106" spans="1:90" ht="33.75" x14ac:dyDescent="0.2">
      <c r="A106" s="102"/>
      <c r="B106" s="107" t="s">
        <v>205</v>
      </c>
      <c r="C106" s="1233" t="s">
        <v>206</v>
      </c>
      <c r="D106" s="1234"/>
      <c r="E106" s="1234"/>
      <c r="F106" s="1235"/>
      <c r="G106" s="108" t="s">
        <v>584</v>
      </c>
      <c r="H106" s="108" t="s">
        <v>22</v>
      </c>
      <c r="I106" s="107" t="s">
        <v>199</v>
      </c>
      <c r="J106" s="107" t="s">
        <v>198</v>
      </c>
      <c r="K106" s="109" t="s">
        <v>10</v>
      </c>
      <c r="L106" s="109" t="s">
        <v>11</v>
      </c>
      <c r="M106" s="109" t="s">
        <v>12</v>
      </c>
      <c r="N106" s="20"/>
      <c r="O106" s="8"/>
      <c r="P106" s="8"/>
      <c r="Q106" s="48"/>
      <c r="R106" s="76"/>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row>
    <row r="107" spans="1:90" x14ac:dyDescent="0.2">
      <c r="A107" s="102"/>
      <c r="B107" s="105"/>
      <c r="C107" s="1233"/>
      <c r="D107" s="1234"/>
      <c r="E107" s="1234"/>
      <c r="F107" s="1235"/>
      <c r="G107" s="107"/>
      <c r="H107" s="107"/>
      <c r="I107" s="107"/>
      <c r="J107" s="107"/>
      <c r="K107" s="114"/>
      <c r="L107" s="21" t="s">
        <v>347</v>
      </c>
      <c r="M107" s="124" t="s">
        <v>347</v>
      </c>
      <c r="N107" s="21"/>
      <c r="O107" s="8"/>
      <c r="P107" s="8"/>
      <c r="Q107" s="48"/>
      <c r="R107" s="76"/>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row>
    <row r="108" spans="1:90" x14ac:dyDescent="0.2">
      <c r="A108" s="101"/>
      <c r="B108" s="334"/>
      <c r="C108" s="1239"/>
      <c r="D108" s="1240"/>
      <c r="E108" s="1240"/>
      <c r="F108" s="1241"/>
      <c r="G108" s="336"/>
      <c r="H108" s="344"/>
      <c r="I108" s="344"/>
      <c r="J108" s="344"/>
      <c r="K108" s="39">
        <f>SUM(H108:J108)</f>
        <v>0</v>
      </c>
      <c r="L108" s="339"/>
      <c r="M108" s="341"/>
      <c r="N108" s="22"/>
      <c r="O108" s="48"/>
      <c r="P108" s="48"/>
      <c r="Q108" s="48"/>
      <c r="R108" s="76"/>
      <c r="S108" s="48"/>
      <c r="T108" s="48"/>
      <c r="U108" s="48"/>
      <c r="V108" s="48"/>
      <c r="W108" s="48"/>
      <c r="X108" s="48"/>
      <c r="Y108" s="48"/>
      <c r="Z108" s="48"/>
      <c r="AA108" s="48"/>
      <c r="AB108" s="48"/>
      <c r="AC108" s="48"/>
    </row>
    <row r="109" spans="1:90" x14ac:dyDescent="0.2">
      <c r="A109" s="101"/>
      <c r="B109" s="334"/>
      <c r="C109" s="1239"/>
      <c r="D109" s="1240"/>
      <c r="E109" s="1240"/>
      <c r="F109" s="1241"/>
      <c r="G109" s="336"/>
      <c r="H109" s="344"/>
      <c r="I109" s="344"/>
      <c r="J109" s="344"/>
      <c r="K109" s="39">
        <f>SUM(H109:J109)</f>
        <v>0</v>
      </c>
      <c r="L109" s="339"/>
      <c r="M109" s="341"/>
      <c r="N109" s="22"/>
      <c r="O109" s="48"/>
      <c r="P109" s="48"/>
      <c r="Q109" s="48"/>
      <c r="R109" s="76"/>
    </row>
    <row r="110" spans="1:90" x14ac:dyDescent="0.2">
      <c r="A110" s="101"/>
      <c r="B110" s="334"/>
      <c r="C110" s="1239"/>
      <c r="D110" s="1240"/>
      <c r="E110" s="1240"/>
      <c r="F110" s="1241"/>
      <c r="G110" s="336"/>
      <c r="H110" s="344"/>
      <c r="I110" s="344"/>
      <c r="J110" s="344"/>
      <c r="K110" s="39">
        <f>SUM(H110:J110)</f>
        <v>0</v>
      </c>
      <c r="L110" s="339"/>
      <c r="M110" s="341"/>
      <c r="N110" s="22"/>
      <c r="O110" s="48"/>
      <c r="P110" s="48"/>
      <c r="Q110" s="48"/>
      <c r="R110" s="76"/>
    </row>
    <row r="111" spans="1:90" x14ac:dyDescent="0.2">
      <c r="A111" s="117"/>
      <c r="B111" s="334"/>
      <c r="C111" s="1239"/>
      <c r="D111" s="1240"/>
      <c r="E111" s="1240"/>
      <c r="F111" s="1241"/>
      <c r="G111" s="343"/>
      <c r="H111" s="344"/>
      <c r="I111" s="344"/>
      <c r="J111" s="344"/>
      <c r="K111" s="39">
        <f>SUM(H111:J111)</f>
        <v>0</v>
      </c>
      <c r="L111" s="339"/>
      <c r="M111" s="341"/>
      <c r="N111" s="22"/>
      <c r="O111" s="73"/>
      <c r="P111" s="48"/>
      <c r="Q111" s="48"/>
      <c r="R111" s="76"/>
    </row>
    <row r="112" spans="1:90" ht="8.1" customHeight="1" x14ac:dyDescent="0.2">
      <c r="A112" s="118"/>
      <c r="B112" s="4"/>
      <c r="C112" s="15"/>
      <c r="D112" s="15"/>
      <c r="E112" s="48"/>
      <c r="F112" s="48"/>
      <c r="G112" s="48"/>
      <c r="H112" s="56"/>
      <c r="I112" s="56"/>
      <c r="J112" s="56"/>
      <c r="K112" s="40"/>
      <c r="L112" s="125"/>
      <c r="M112" s="125"/>
      <c r="N112" s="125"/>
      <c r="O112" s="48"/>
      <c r="P112" s="48"/>
      <c r="Q112" s="48"/>
      <c r="R112" s="76"/>
    </row>
    <row r="113" spans="1:76" ht="13.5" thickBot="1" x14ac:dyDescent="0.25">
      <c r="A113" s="86"/>
      <c r="B113" s="4"/>
      <c r="C113" s="15"/>
      <c r="D113" s="48"/>
      <c r="E113" s="48"/>
      <c r="F113" s="48"/>
      <c r="G113" s="48"/>
      <c r="H113" s="58">
        <f>SUM(H108:H111)</f>
        <v>0</v>
      </c>
      <c r="I113" s="58">
        <f>SUM(I108:I111)</f>
        <v>0</v>
      </c>
      <c r="J113" s="58">
        <f>SUM(J108:J111)</f>
        <v>0</v>
      </c>
      <c r="K113" s="41">
        <f>SUM(K108:K111)</f>
        <v>0</v>
      </c>
      <c r="L113" s="11"/>
      <c r="M113" s="11"/>
      <c r="N113" s="11"/>
      <c r="O113" s="22"/>
      <c r="P113" s="48"/>
      <c r="Q113" s="48"/>
      <c r="R113" s="76"/>
    </row>
    <row r="114" spans="1:76" ht="17.25" thickTop="1" thickBot="1" x14ac:dyDescent="0.3">
      <c r="A114" s="87"/>
      <c r="B114" s="23"/>
      <c r="C114" s="78"/>
      <c r="D114" s="78"/>
      <c r="E114" s="78"/>
      <c r="F114" s="78"/>
      <c r="G114" s="78"/>
      <c r="H114" s="78"/>
      <c r="I114" s="78"/>
      <c r="J114" s="78"/>
      <c r="K114" s="78"/>
      <c r="L114" s="78"/>
      <c r="M114" s="78"/>
      <c r="N114" s="78"/>
      <c r="O114" s="126"/>
      <c r="P114" s="126"/>
      <c r="Q114" s="126"/>
      <c r="R114" s="79"/>
      <c r="S114" s="48"/>
    </row>
    <row r="115" spans="1:76" ht="20.25" x14ac:dyDescent="0.3">
      <c r="A115" s="93" t="s">
        <v>24</v>
      </c>
      <c r="B115" s="94"/>
      <c r="C115" s="94"/>
      <c r="D115" s="94"/>
      <c r="E115" s="94"/>
      <c r="F115" s="94"/>
      <c r="G115" s="94"/>
      <c r="H115" s="94"/>
      <c r="I115" s="94"/>
      <c r="J115" s="94"/>
      <c r="K115" s="94"/>
      <c r="L115" s="94"/>
      <c r="M115" s="94"/>
      <c r="N115" s="94"/>
      <c r="O115" s="94"/>
      <c r="P115" s="94"/>
      <c r="Q115" s="94"/>
      <c r="R115" s="95"/>
    </row>
    <row r="116" spans="1:76" ht="18" customHeight="1" x14ac:dyDescent="0.25">
      <c r="A116" s="1229" t="s">
        <v>25</v>
      </c>
      <c r="B116" s="1230"/>
      <c r="C116" s="1230"/>
      <c r="D116" s="1230"/>
      <c r="E116" s="1231"/>
      <c r="F116" s="48"/>
      <c r="G116" s="48"/>
      <c r="H116" s="48"/>
      <c r="I116" s="48"/>
      <c r="J116" s="48"/>
      <c r="K116" s="48"/>
      <c r="L116" s="48"/>
      <c r="M116" s="48"/>
      <c r="N116" s="48"/>
      <c r="O116" s="48"/>
      <c r="P116" s="48"/>
      <c r="Q116" s="48"/>
      <c r="R116" s="76"/>
    </row>
    <row r="117" spans="1:76" ht="19.5" customHeight="1" x14ac:dyDescent="0.25">
      <c r="A117" s="102"/>
      <c r="B117" s="1232" t="s">
        <v>19</v>
      </c>
      <c r="C117" s="1232"/>
      <c r="D117" s="1232"/>
      <c r="E117" s="1232"/>
      <c r="F117" s="1232"/>
      <c r="G117" s="203" t="s">
        <v>26</v>
      </c>
      <c r="H117" s="1232" t="s">
        <v>94</v>
      </c>
      <c r="I117" s="1232"/>
      <c r="J117" s="1232"/>
      <c r="K117" s="1232"/>
      <c r="L117" s="1238"/>
      <c r="M117" s="1238"/>
      <c r="N117" s="97"/>
      <c r="O117" s="97"/>
      <c r="P117" s="123"/>
      <c r="Q117" s="123"/>
      <c r="R117" s="104"/>
      <c r="S117" s="48"/>
      <c r="T117" s="48"/>
      <c r="U117" s="48"/>
      <c r="V117" s="48"/>
      <c r="W117" s="48"/>
      <c r="X117" s="48"/>
      <c r="Y117" s="48"/>
      <c r="Z117" s="48"/>
      <c r="AA117" s="48"/>
      <c r="AB117" s="48"/>
      <c r="AC117" s="48"/>
      <c r="AD117" s="48"/>
      <c r="AE117" s="48"/>
      <c r="AF117" s="48"/>
      <c r="AG117" s="48"/>
    </row>
    <row r="118" spans="1:76" ht="33.75" x14ac:dyDescent="0.2">
      <c r="A118" s="102"/>
      <c r="B118" s="107" t="s">
        <v>205</v>
      </c>
      <c r="C118" s="1233" t="s">
        <v>206</v>
      </c>
      <c r="D118" s="1234"/>
      <c r="E118" s="1234"/>
      <c r="F118" s="1235"/>
      <c r="G118" s="109" t="s">
        <v>95</v>
      </c>
      <c r="H118" s="127" t="s">
        <v>96</v>
      </c>
      <c r="I118" s="113" t="s">
        <v>199</v>
      </c>
      <c r="J118" s="113" t="s">
        <v>198</v>
      </c>
      <c r="K118" s="109" t="s">
        <v>10</v>
      </c>
      <c r="L118" s="109" t="s">
        <v>11</v>
      </c>
      <c r="M118" s="109" t="s">
        <v>12</v>
      </c>
      <c r="N118" s="48"/>
      <c r="O118" s="48"/>
      <c r="P118" s="48"/>
      <c r="Q118" s="48"/>
      <c r="R118" s="76"/>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row>
    <row r="119" spans="1:76" x14ac:dyDescent="0.2">
      <c r="A119" s="102"/>
      <c r="B119" s="105"/>
      <c r="C119" s="1233"/>
      <c r="D119" s="1234"/>
      <c r="E119" s="1234"/>
      <c r="F119" s="1235"/>
      <c r="G119" s="114"/>
      <c r="H119" s="107"/>
      <c r="I119" s="107"/>
      <c r="J119" s="107"/>
      <c r="K119" s="114"/>
      <c r="L119" s="21" t="s">
        <v>347</v>
      </c>
      <c r="M119" s="124" t="s">
        <v>347</v>
      </c>
      <c r="N119" s="48"/>
      <c r="O119" s="48"/>
      <c r="P119" s="48"/>
      <c r="Q119" s="48"/>
      <c r="R119" s="76"/>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row>
    <row r="120" spans="1:76" x14ac:dyDescent="0.2">
      <c r="A120" s="101"/>
      <c r="B120" s="116"/>
      <c r="C120" s="1226" t="s">
        <v>381</v>
      </c>
      <c r="D120" s="1227"/>
      <c r="E120" s="1227"/>
      <c r="F120" s="1228"/>
      <c r="G120" s="332"/>
      <c r="H120" s="344"/>
      <c r="I120" s="344"/>
      <c r="J120" s="344"/>
      <c r="K120" s="45">
        <f>SUM(H120:J120)</f>
        <v>0</v>
      </c>
      <c r="L120" s="339"/>
      <c r="M120" s="341"/>
      <c r="N120" s="48"/>
      <c r="O120" s="48"/>
      <c r="P120" s="48"/>
      <c r="Q120" s="48"/>
      <c r="R120" s="76"/>
      <c r="S120" s="48"/>
      <c r="T120" s="48"/>
      <c r="U120" s="48"/>
      <c r="V120" s="48"/>
      <c r="W120" s="48"/>
    </row>
    <row r="121" spans="1:76" x14ac:dyDescent="0.2">
      <c r="A121" s="101"/>
      <c r="B121" s="116"/>
      <c r="C121" s="1226" t="s">
        <v>382</v>
      </c>
      <c r="D121" s="1227"/>
      <c r="E121" s="1227"/>
      <c r="F121" s="1228"/>
      <c r="G121" s="332"/>
      <c r="H121" s="344"/>
      <c r="I121" s="344"/>
      <c r="J121" s="344"/>
      <c r="K121" s="45">
        <f>SUM(H121:J121)</f>
        <v>0</v>
      </c>
      <c r="L121" s="339"/>
      <c r="M121" s="341"/>
      <c r="N121" s="48"/>
      <c r="O121" s="48"/>
      <c r="P121" s="48"/>
      <c r="Q121" s="48"/>
      <c r="R121" s="76"/>
    </row>
    <row r="122" spans="1:76" ht="8.1" customHeight="1" x14ac:dyDescent="0.2">
      <c r="A122" s="118"/>
      <c r="B122" s="4"/>
      <c r="C122" s="15"/>
      <c r="D122" s="15"/>
      <c r="E122" s="48"/>
      <c r="F122" s="48"/>
      <c r="G122" s="46"/>
      <c r="H122" s="60"/>
      <c r="I122" s="60"/>
      <c r="J122" s="60"/>
      <c r="K122" s="46"/>
      <c r="L122" s="125"/>
      <c r="M122" s="125"/>
      <c r="N122" s="48"/>
      <c r="O122" s="48"/>
      <c r="P122" s="48"/>
      <c r="Q122" s="48"/>
      <c r="R122" s="76"/>
    </row>
    <row r="123" spans="1:76" ht="13.5" thickBot="1" x14ac:dyDescent="0.25">
      <c r="A123" s="86"/>
      <c r="B123" s="4"/>
      <c r="C123" s="15"/>
      <c r="D123" s="48"/>
      <c r="E123" s="48"/>
      <c r="F123" s="48"/>
      <c r="G123" s="128">
        <f>SUM(G120:G121)</f>
        <v>0</v>
      </c>
      <c r="H123" s="61">
        <f>SUM(H120:H121)</f>
        <v>0</v>
      </c>
      <c r="I123" s="61">
        <f>SUM(I120:I121)</f>
        <v>0</v>
      </c>
      <c r="J123" s="61">
        <f>SUM(J120:J121)</f>
        <v>0</v>
      </c>
      <c r="K123" s="128">
        <f>SUM(K120:K121)</f>
        <v>0</v>
      </c>
      <c r="L123" s="11"/>
      <c r="M123" s="11"/>
      <c r="N123" s="48"/>
      <c r="O123" s="48"/>
      <c r="P123" s="48"/>
      <c r="Q123" s="48"/>
      <c r="R123" s="76"/>
    </row>
    <row r="124" spans="1:76" ht="13.5" thickTop="1" x14ac:dyDescent="0.2">
      <c r="A124" s="5"/>
      <c r="B124" s="48"/>
      <c r="C124" s="48"/>
      <c r="D124" s="48"/>
      <c r="E124" s="48"/>
      <c r="F124" s="48"/>
      <c r="G124" s="48"/>
      <c r="H124" s="48"/>
      <c r="I124" s="48"/>
      <c r="J124" s="48"/>
      <c r="K124" s="48"/>
      <c r="L124" s="48"/>
      <c r="M124" s="48"/>
      <c r="N124" s="48"/>
      <c r="O124" s="48"/>
      <c r="P124" s="48"/>
      <c r="Q124" s="48"/>
      <c r="R124" s="76"/>
    </row>
    <row r="125" spans="1:76" x14ac:dyDescent="0.2">
      <c r="A125" s="5"/>
      <c r="B125" s="48"/>
      <c r="C125" s="48"/>
      <c r="D125" s="48"/>
      <c r="E125" s="48"/>
      <c r="F125" s="48"/>
      <c r="G125" s="48"/>
      <c r="H125" s="48"/>
      <c r="I125" s="48"/>
      <c r="J125" s="48"/>
      <c r="K125" s="48"/>
      <c r="L125" s="48"/>
      <c r="M125" s="48"/>
      <c r="N125" s="48"/>
      <c r="O125" s="48"/>
      <c r="P125" s="48"/>
      <c r="Q125" s="48"/>
      <c r="R125" s="76"/>
    </row>
    <row r="126" spans="1:76" ht="13.5" thickBot="1" x14ac:dyDescent="0.25">
      <c r="A126" s="77"/>
      <c r="B126" s="78"/>
      <c r="C126" s="78"/>
      <c r="D126" s="78"/>
      <c r="E126" s="78"/>
      <c r="F126" s="78"/>
      <c r="G126" s="78"/>
      <c r="H126" s="78"/>
      <c r="I126" s="78"/>
      <c r="J126" s="78"/>
      <c r="K126" s="78"/>
      <c r="L126" s="78"/>
      <c r="M126" s="78"/>
      <c r="N126" s="78"/>
      <c r="O126" s="78"/>
      <c r="P126" s="78"/>
      <c r="Q126" s="78"/>
      <c r="R126" s="79"/>
    </row>
    <row r="130" spans="1:6" x14ac:dyDescent="0.2">
      <c r="A130" s="74" t="s">
        <v>97</v>
      </c>
    </row>
    <row r="132" spans="1:6" x14ac:dyDescent="0.2">
      <c r="A132" s="129" t="s">
        <v>339</v>
      </c>
    </row>
    <row r="133" spans="1:6" x14ac:dyDescent="0.2">
      <c r="A133" s="129" t="s">
        <v>340</v>
      </c>
    </row>
    <row r="134" spans="1:6" x14ac:dyDescent="0.2">
      <c r="A134" s="129" t="s">
        <v>39</v>
      </c>
    </row>
    <row r="135" spans="1:6" x14ac:dyDescent="0.2">
      <c r="A135" s="129" t="s">
        <v>341</v>
      </c>
    </row>
    <row r="137" spans="1:6" x14ac:dyDescent="0.2">
      <c r="A137" s="62" t="s">
        <v>98</v>
      </c>
    </row>
    <row r="138" spans="1:6" x14ac:dyDescent="0.2">
      <c r="A138" s="62"/>
      <c r="D138" s="74" t="s">
        <v>65</v>
      </c>
      <c r="E138" s="74" t="s">
        <v>66</v>
      </c>
      <c r="F138" s="74" t="s">
        <v>240</v>
      </c>
    </row>
    <row r="139" spans="1:6" x14ac:dyDescent="0.2">
      <c r="A139" s="130" t="s">
        <v>342</v>
      </c>
      <c r="C139" s="3"/>
      <c r="D139" s="131">
        <f>SUMIF(R$22:R$53,"Admin/Support - Health Director's Office and Staff",P$22:P$53)</f>
        <v>0</v>
      </c>
      <c r="E139" s="131">
        <f>SUMIF(M$66:M$121,"Admin/Support - Health Director's Office and Staff",K$66:K$121)</f>
        <v>0</v>
      </c>
      <c r="F139" s="132">
        <f t="shared" ref="F139:F173" si="3">SUM(D139:E139)</f>
        <v>0</v>
      </c>
    </row>
    <row r="140" spans="1:6" x14ac:dyDescent="0.2">
      <c r="A140" s="133" t="s">
        <v>102</v>
      </c>
      <c r="C140" s="3"/>
      <c r="D140" s="131">
        <f>SUMIF(R$22:R$53,"Admin/Support - Finance Office and Staff",P$22:P$53)</f>
        <v>0</v>
      </c>
      <c r="E140" s="131">
        <f>SUMIF(M$66:M$121,"Admin/Support - Finance Office and Staff",K$66:K$121)</f>
        <v>0</v>
      </c>
      <c r="F140" s="132">
        <f t="shared" si="3"/>
        <v>0</v>
      </c>
    </row>
    <row r="141" spans="1:6" x14ac:dyDescent="0.2">
      <c r="A141" s="133" t="s">
        <v>343</v>
      </c>
      <c r="C141" s="3"/>
      <c r="D141" s="131">
        <f>SUMIF(R$22:R$53,"Admin/Support - Other Personnel",P$22:P$53)</f>
        <v>0</v>
      </c>
      <c r="E141" s="131">
        <f>SUMIF(M$66:M$121,"Admin/Support - Other Personnel",K$66:K$121)</f>
        <v>0</v>
      </c>
      <c r="F141" s="132">
        <f t="shared" si="3"/>
        <v>0</v>
      </c>
    </row>
    <row r="142" spans="1:6" x14ac:dyDescent="0.2">
      <c r="A142" s="133" t="s">
        <v>103</v>
      </c>
      <c r="C142" s="3"/>
      <c r="D142" s="131">
        <f>SUMIF(R$22:R$53,"Admin/Support - Supplies",P$22:P$53)</f>
        <v>0</v>
      </c>
      <c r="E142" s="131">
        <f>SUMIF(M$66:M$121,"Admin/Support - Supplies",K$66:K$121)</f>
        <v>0</v>
      </c>
      <c r="F142" s="132">
        <f t="shared" si="3"/>
        <v>0</v>
      </c>
    </row>
    <row r="143" spans="1:6" x14ac:dyDescent="0.2">
      <c r="A143" s="133" t="s">
        <v>104</v>
      </c>
      <c r="C143" s="3"/>
      <c r="D143" s="131">
        <f>SUMIF(R$22:R$53,"Admin/Support - Capital Expenditures",P$22:P$53)</f>
        <v>0</v>
      </c>
      <c r="E143" s="131">
        <f>SUMIF(M$66:M$121,"Admin/Support - Capital Expenditures",K$66:K$121)</f>
        <v>0</v>
      </c>
      <c r="F143" s="132">
        <f t="shared" si="3"/>
        <v>0</v>
      </c>
    </row>
    <row r="144" spans="1:6" x14ac:dyDescent="0.2">
      <c r="A144" s="133" t="s">
        <v>105</v>
      </c>
      <c r="C144" s="3"/>
      <c r="D144" s="131">
        <f>SUMIF(R$22:R$53,"Admin/Support - Contracted Services",P$22:P$53)</f>
        <v>0</v>
      </c>
      <c r="E144" s="131">
        <f>SUMIF(M$66:M$121,"Admin/Support - Contracted Services",K$66:K$121)</f>
        <v>0</v>
      </c>
      <c r="F144" s="132">
        <f t="shared" si="3"/>
        <v>0</v>
      </c>
    </row>
    <row r="145" spans="1:6" x14ac:dyDescent="0.2">
      <c r="A145" s="133" t="s">
        <v>106</v>
      </c>
      <c r="C145" s="3"/>
      <c r="D145" s="131">
        <f>SUMIF(R$22:R$53,"Admin/Support - Other Operating Expenditures",P$22:P$53)</f>
        <v>0</v>
      </c>
      <c r="E145" s="131">
        <f>SUMIF(M$66:M$121,"Admin/Support - Other Operating Expenditures",K$66:K$121)</f>
        <v>0</v>
      </c>
      <c r="F145" s="132">
        <f t="shared" si="3"/>
        <v>0</v>
      </c>
    </row>
    <row r="146" spans="1:6" x14ac:dyDescent="0.2">
      <c r="A146" s="62" t="s">
        <v>111</v>
      </c>
      <c r="C146" s="3"/>
      <c r="D146" s="131">
        <f>SUMIF(R$22:R$53,"Clinical Admin - Nursing Director's Office and Clinical Supervisors",P$22:P$53)</f>
        <v>0</v>
      </c>
      <c r="E146" s="131">
        <f>SUMIF(M$66:M$121,"Clinical Admin - Nursing Director's Office and Clinical Supervisors",K$66:K$121)</f>
        <v>0</v>
      </c>
      <c r="F146" s="132">
        <f t="shared" si="3"/>
        <v>0</v>
      </c>
    </row>
    <row r="147" spans="1:6" x14ac:dyDescent="0.2">
      <c r="A147" s="62" t="s">
        <v>344</v>
      </c>
      <c r="C147" s="3"/>
      <c r="D147" s="131">
        <f>SUMIF(R$22:R$53,"Clinical Admin - Billing Office",P$22:P$53)</f>
        <v>0</v>
      </c>
      <c r="E147" s="131">
        <f>SUMIF(M$66:M$121,"Clinical Admin - Billing Office",K$66:K$121)</f>
        <v>0</v>
      </c>
      <c r="F147" s="132">
        <f t="shared" si="3"/>
        <v>0</v>
      </c>
    </row>
    <row r="148" spans="1:6" x14ac:dyDescent="0.2">
      <c r="A148" s="62" t="s">
        <v>345</v>
      </c>
      <c r="C148" s="3"/>
      <c r="D148" s="131">
        <f>SUMIF(R$22:R$53,"Clinical Admin - Interpreters",P$22:P$53)</f>
        <v>0</v>
      </c>
      <c r="E148" s="131">
        <f>SUMIF(M$66:M$121,"Clinical Admin - Interpreters",K$66:K$121)</f>
        <v>0</v>
      </c>
      <c r="F148" s="132">
        <f t="shared" si="3"/>
        <v>0</v>
      </c>
    </row>
    <row r="149" spans="1:6" x14ac:dyDescent="0.2">
      <c r="A149" s="62" t="s">
        <v>346</v>
      </c>
      <c r="C149" s="3"/>
      <c r="D149" s="131">
        <f>SUMIF(R$22:R$53,"Clinical Admin - Other Personnel",P$22:P$53)</f>
        <v>0</v>
      </c>
      <c r="E149" s="131">
        <f>SUMIF(M$66:M$121,"Clinical Admin - Other Personnel",K$66:K$121)</f>
        <v>0</v>
      </c>
      <c r="F149" s="132">
        <f t="shared" si="3"/>
        <v>0</v>
      </c>
    </row>
    <row r="150" spans="1:6" x14ac:dyDescent="0.2">
      <c r="A150" s="133" t="s">
        <v>107</v>
      </c>
      <c r="C150" s="3"/>
      <c r="D150" s="131">
        <f>SUMIF(R$22:R$53,"Clinical Admin - Supplies",P$22:P$53)</f>
        <v>0</v>
      </c>
      <c r="E150" s="131">
        <f>SUMIF(M$66:M$121,"Clinical Admin - Supplies",K$66:K$121)</f>
        <v>0</v>
      </c>
      <c r="F150" s="132">
        <f t="shared" si="3"/>
        <v>0</v>
      </c>
    </row>
    <row r="151" spans="1:6" x14ac:dyDescent="0.2">
      <c r="A151" s="133" t="s">
        <v>108</v>
      </c>
      <c r="C151" s="3"/>
      <c r="D151" s="131">
        <f>SUMIF(R$22:R$53,"Clinical Admin - Capital Expenditures",P$22:P$53)</f>
        <v>0</v>
      </c>
      <c r="E151" s="131">
        <f>SUMIF(M$66:M$121,"Clinical Admin - Capital Expenditures",K$66:K$121)</f>
        <v>0</v>
      </c>
      <c r="F151" s="132">
        <f t="shared" si="3"/>
        <v>0</v>
      </c>
    </row>
    <row r="152" spans="1:6" x14ac:dyDescent="0.2">
      <c r="A152" s="133" t="s">
        <v>109</v>
      </c>
      <c r="C152" s="3"/>
      <c r="D152" s="131">
        <f>SUMIF(R$22:R$53,"Clinical Admin - Contracted Services",P$22:P$53)</f>
        <v>0</v>
      </c>
      <c r="E152" s="131">
        <f>SUMIF(M$66:M$121,"Clinical Admin - Contracted Services",K$66:K$121)</f>
        <v>0</v>
      </c>
      <c r="F152" s="132">
        <f t="shared" si="3"/>
        <v>0</v>
      </c>
    </row>
    <row r="153" spans="1:6" x14ac:dyDescent="0.2">
      <c r="A153" s="133" t="s">
        <v>110</v>
      </c>
      <c r="C153" s="3"/>
      <c r="D153" s="131">
        <f>SUMIF(R$22:R$53,"Clinical Admin - Other Operating Expenditures",P$22:P$53)</f>
        <v>0</v>
      </c>
      <c r="E153" s="131">
        <f>SUMIF(M$66:M$121,"Clinical Admin - Other Operating Expenditures",K$66:K$121)</f>
        <v>0</v>
      </c>
      <c r="F153" s="132">
        <f t="shared" si="3"/>
        <v>0</v>
      </c>
    </row>
    <row r="154" spans="1:6" x14ac:dyDescent="0.2">
      <c r="A154" s="62" t="s">
        <v>29</v>
      </c>
      <c r="C154" s="3"/>
      <c r="D154" s="131">
        <f>SUMIF(R$22:R$53,"Direct Medical / Clinic - Physician, PA, PE",P$22:P$53)</f>
        <v>0</v>
      </c>
      <c r="E154" s="131">
        <f>SUMIF(M$66:M$121,"Direct Medical / Clinic - Physician, PA, PE",K$66:K$121)</f>
        <v>0</v>
      </c>
      <c r="F154" s="132">
        <f t="shared" si="3"/>
        <v>0</v>
      </c>
    </row>
    <row r="155" spans="1:6" x14ac:dyDescent="0.2">
      <c r="A155" s="62" t="s">
        <v>30</v>
      </c>
      <c r="C155" s="3"/>
      <c r="D155" s="131">
        <f>SUMIF(R$22:R$53,"Direct Medical / Clinic - Nurse (PHN, RN, Etc.)",P$22:P$53)</f>
        <v>0</v>
      </c>
      <c r="E155" s="131">
        <f>SUMIF(M$66:M$121,"Direct Medical / Clinic - Nurse (PHN, RN, Etc.)",K$66:K$121)</f>
        <v>0</v>
      </c>
      <c r="F155" s="132">
        <f t="shared" si="3"/>
        <v>0</v>
      </c>
    </row>
    <row r="156" spans="1:6" x14ac:dyDescent="0.2">
      <c r="A156" s="62" t="s">
        <v>31</v>
      </c>
      <c r="C156" s="3"/>
      <c r="D156" s="131">
        <f>SUMIF(R$22:R$53,"Direct Medical / Clinic - Social Worker",P$22:P$53)</f>
        <v>0</v>
      </c>
      <c r="E156" s="131">
        <f>SUMIF(M$66:M$121,"Direct Medical / Clinic - Social Worker",K$66:K$121)</f>
        <v>0</v>
      </c>
      <c r="F156" s="132">
        <f t="shared" si="3"/>
        <v>0</v>
      </c>
    </row>
    <row r="157" spans="1:6" x14ac:dyDescent="0.2">
      <c r="A157" s="62" t="s">
        <v>32</v>
      </c>
      <c r="C157" s="3"/>
      <c r="D157" s="131">
        <f>SUMIF(R$22:R$53,"Direct Medical / Clinic - Outreach Worker/Health Education",P$22:P$53)</f>
        <v>0</v>
      </c>
      <c r="E157" s="131">
        <f>SUMIF(M$66:M$121,"Direct Medical / Clinic - Outreach Worker/Health Education",K$66:K$121)</f>
        <v>0</v>
      </c>
      <c r="F157" s="132">
        <f t="shared" si="3"/>
        <v>0</v>
      </c>
    </row>
    <row r="158" spans="1:6" x14ac:dyDescent="0.2">
      <c r="A158" s="62" t="s">
        <v>42</v>
      </c>
      <c r="C158" s="3"/>
      <c r="D158" s="131">
        <f>SUMIF(R$22:R$53,"Direct Medical / Clinic - Laboratory Staff",P$22:P$53)</f>
        <v>0</v>
      </c>
      <c r="E158" s="131">
        <f>SUMIF(M$66:M$121,"Direct Medical / Clinic - Laboratory Staff",K$66:K$121)</f>
        <v>0</v>
      </c>
      <c r="F158" s="132">
        <f t="shared" si="3"/>
        <v>0</v>
      </c>
    </row>
    <row r="159" spans="1:6" x14ac:dyDescent="0.2">
      <c r="A159" s="62" t="s">
        <v>33</v>
      </c>
      <c r="C159" s="3"/>
      <c r="D159" s="131">
        <f>SUMIF(R$22:R$53,"Direct Medical / Clinic - Other Medical / Clinic Personnel",P$22:P$53)</f>
        <v>0</v>
      </c>
      <c r="E159" s="131">
        <f>SUMIF(M$66:M$121,"Direct Medical / Clinic - Other Medical / Clinic Personnel",K$66:K$121)</f>
        <v>0</v>
      </c>
      <c r="F159" s="132">
        <f t="shared" si="3"/>
        <v>0</v>
      </c>
    </row>
    <row r="160" spans="1:6" x14ac:dyDescent="0.2">
      <c r="A160" s="133" t="s">
        <v>34</v>
      </c>
      <c r="C160" s="3"/>
      <c r="D160" s="131">
        <f>SUMIF(R$22:R$53,"Direct Medical / Clinic - Supplies",P$22:P$53)</f>
        <v>0</v>
      </c>
      <c r="E160" s="131">
        <f>SUMIF(M$66:M$121,"Direct Medical / Clinic - Supplies",K$66:K$121)</f>
        <v>0</v>
      </c>
      <c r="F160" s="132">
        <f t="shared" si="3"/>
        <v>0</v>
      </c>
    </row>
    <row r="161" spans="1:6" x14ac:dyDescent="0.2">
      <c r="A161" s="133" t="s">
        <v>35</v>
      </c>
      <c r="C161" s="3"/>
      <c r="D161" s="131">
        <f>SUMIF(R$22:R$53,"Direct Medical / Clinic - Capital Expenditures",P$22:P$53)</f>
        <v>0</v>
      </c>
      <c r="E161" s="131">
        <f>SUMIF(M$66:M$121,"Direct Medical / Clinic - Capital Expenditures",K$66:K$121)</f>
        <v>0</v>
      </c>
      <c r="F161" s="132">
        <f t="shared" si="3"/>
        <v>0</v>
      </c>
    </row>
    <row r="162" spans="1:6" x14ac:dyDescent="0.2">
      <c r="A162" s="133" t="s">
        <v>37</v>
      </c>
      <c r="C162" s="3"/>
      <c r="D162" s="131">
        <f>SUMIF(R$22:R$53,"Direct Medical / Clinic - Contracted Services",P$22:P$53)</f>
        <v>0</v>
      </c>
      <c r="E162" s="131">
        <f>SUMIF(M$66:M$121,"Direct Medical / Clinic - Contracted Services",K$66:K$121)</f>
        <v>0</v>
      </c>
      <c r="F162" s="132">
        <f t="shared" si="3"/>
        <v>0</v>
      </c>
    </row>
    <row r="163" spans="1:6" x14ac:dyDescent="0.2">
      <c r="A163" s="133" t="s">
        <v>36</v>
      </c>
      <c r="C163" s="3"/>
      <c r="D163" s="131">
        <f>SUMIF(R$22:R$53,"Direct Medical / Clinic - Laboratory Expenditures",P$22:P$53)</f>
        <v>0</v>
      </c>
      <c r="E163" s="131">
        <f>SUMIF(M$66:M$121,"Direct Medical / Clinic - Laboratory Expenditures",K$66:K$121)</f>
        <v>0</v>
      </c>
      <c r="F163" s="132">
        <f t="shared" si="3"/>
        <v>0</v>
      </c>
    </row>
    <row r="164" spans="1:6" x14ac:dyDescent="0.2">
      <c r="A164" s="62" t="s">
        <v>38</v>
      </c>
      <c r="C164" s="3"/>
      <c r="D164" s="131">
        <f>SUMIF(R$22:R$53,"Direct Medical / Clinic - Other Operating Expenditures",P$22:P$53)</f>
        <v>0</v>
      </c>
      <c r="E164" s="131">
        <f>SUMIF(M$66:M$121,"Direct Medical / Clinic - Other Operating Expenditures",K$66:K$121)</f>
        <v>0</v>
      </c>
      <c r="F164" s="132">
        <f t="shared" si="3"/>
        <v>0</v>
      </c>
    </row>
    <row r="165" spans="1:6" x14ac:dyDescent="0.2">
      <c r="A165" s="62" t="s">
        <v>350</v>
      </c>
      <c r="C165" s="3"/>
      <c r="D165" s="131">
        <f>SUMIF(R$22:R$53,"Non-Reimbursable - Non Clinical/Medical Personnel",P$22:P$53)</f>
        <v>0</v>
      </c>
      <c r="E165" s="131">
        <f>SUMIF(M$66:M$121,"Non-Reimbursable - Non Clinical/Medical Personnel",K$66:K$121)</f>
        <v>0</v>
      </c>
      <c r="F165" s="132">
        <f t="shared" si="3"/>
        <v>0</v>
      </c>
    </row>
    <row r="166" spans="1:6" x14ac:dyDescent="0.2">
      <c r="A166" s="62" t="s">
        <v>16</v>
      </c>
      <c r="C166" s="3"/>
      <c r="D166" s="131">
        <f>SUMIF(R$22:R$53,"Non-Reimbursable - Environmental Health",P$22:P$53)</f>
        <v>0</v>
      </c>
      <c r="E166" s="131">
        <f>SUMIF(M$66:M$121,"Non-Reimbursable - Environmental Health",K$66:K$121)</f>
        <v>0</v>
      </c>
      <c r="F166" s="132">
        <f t="shared" si="3"/>
        <v>0</v>
      </c>
    </row>
    <row r="167" spans="1:6" x14ac:dyDescent="0.2">
      <c r="A167" s="62" t="s">
        <v>41</v>
      </c>
      <c r="C167" s="3"/>
      <c r="D167" s="131">
        <f>SUMIF(R$22:R$53,"Non-Reimbursable - Home Health",P$22:P$53)</f>
        <v>0</v>
      </c>
      <c r="E167" s="131">
        <f>SUMIF(M$66:M$121,"Non-Reimbursable - Home Health",K$66:K$121)</f>
        <v>0</v>
      </c>
      <c r="F167" s="132">
        <f t="shared" si="3"/>
        <v>0</v>
      </c>
    </row>
    <row r="168" spans="1:6" x14ac:dyDescent="0.2">
      <c r="A168" s="62" t="s">
        <v>99</v>
      </c>
      <c r="C168" s="3"/>
      <c r="D168" s="131">
        <f>SUMIF(R$22:R$53,"Non-Reimbursable - CC4C",P$22:P$53)</f>
        <v>0</v>
      </c>
      <c r="E168" s="131">
        <f>SUMIF(M$66:M$121,"Non-Reimbursable - CC4C",K$66:K$121)</f>
        <v>0</v>
      </c>
      <c r="F168" s="132">
        <f t="shared" si="3"/>
        <v>0</v>
      </c>
    </row>
    <row r="169" spans="1:6" x14ac:dyDescent="0.2">
      <c r="A169" s="62" t="s">
        <v>100</v>
      </c>
      <c r="C169" s="3"/>
      <c r="D169" s="131">
        <f>SUMIF(R$22:R$53,"Non-Reimbursable - PCM",P$22:P$53)</f>
        <v>0</v>
      </c>
      <c r="E169" s="131">
        <f>SUMIF(M$66:M$121,"Non-Reimbursable - PCM",K$66:K$121)</f>
        <v>0</v>
      </c>
      <c r="F169" s="132">
        <f t="shared" si="3"/>
        <v>0</v>
      </c>
    </row>
    <row r="170" spans="1:6" x14ac:dyDescent="0.2">
      <c r="A170" s="62" t="s">
        <v>13</v>
      </c>
      <c r="C170" s="3"/>
      <c r="D170" s="131">
        <f>SUMIF(R$22:R$53,"Non-Reimbursable - WIC",P$22:P$53)</f>
        <v>0</v>
      </c>
      <c r="E170" s="131">
        <f>SUMIF(M$66:M$121,"Non-Reimbursable - WIC",K$66:K$121)</f>
        <v>0</v>
      </c>
      <c r="F170" s="132">
        <f t="shared" si="3"/>
        <v>0</v>
      </c>
    </row>
    <row r="171" spans="1:6" x14ac:dyDescent="0.2">
      <c r="A171" s="62" t="s">
        <v>23</v>
      </c>
      <c r="C171" s="3"/>
      <c r="D171" s="131">
        <f>SUMIF(R$22:R$53,"Non-Reimbursable - Capital Expenditures",P$22:P$53)</f>
        <v>0</v>
      </c>
      <c r="E171" s="131">
        <f>SUMIF(M$66:M$121,"Non-Reimbursable - Capital Expenditures",K$66:K$121)</f>
        <v>0</v>
      </c>
      <c r="F171" s="132">
        <f t="shared" si="3"/>
        <v>0</v>
      </c>
    </row>
    <row r="172" spans="1:6" x14ac:dyDescent="0.2">
      <c r="A172" s="62" t="s">
        <v>101</v>
      </c>
      <c r="C172" s="3"/>
      <c r="D172" s="131">
        <f>SUMIF(R$22:R$53,"Non-Reimbursable - Reference Lab",P$22:P$53)</f>
        <v>0</v>
      </c>
      <c r="E172" s="131">
        <f>SUMIF(M$66:M$121,"Non-Reimbursable - Reference Lab",K$66:K$121)</f>
        <v>0</v>
      </c>
      <c r="F172" s="132">
        <f t="shared" si="3"/>
        <v>0</v>
      </c>
    </row>
    <row r="173" spans="1:6" x14ac:dyDescent="0.2">
      <c r="A173" s="62" t="s">
        <v>15</v>
      </c>
      <c r="C173" s="3"/>
      <c r="D173" s="131">
        <f>SUMIF(R$22:R$53,"Non-Reimbursable - Other Non-Reimbursable",P$22:P$53)</f>
        <v>0</v>
      </c>
      <c r="E173" s="131">
        <f>SUMIF(M$66:M$121,"Non-Reimbursable - Other Non-Reimbursable",K$66:K$121)</f>
        <v>0</v>
      </c>
      <c r="F173" s="132">
        <f t="shared" si="3"/>
        <v>0</v>
      </c>
    </row>
    <row r="174" spans="1:6" x14ac:dyDescent="0.2">
      <c r="C174" s="134" t="s">
        <v>240</v>
      </c>
      <c r="D174" s="132">
        <f>SUM(D139:D173)</f>
        <v>0</v>
      </c>
      <c r="E174" s="132">
        <f>SUM(E139:E173)</f>
        <v>0</v>
      </c>
      <c r="F174" s="132">
        <f>SUM(F139:F173)</f>
        <v>0</v>
      </c>
    </row>
  </sheetData>
  <sheetProtection password="D9EB" sheet="1" selectLockedCells="1"/>
  <mergeCells count="98">
    <mergeCell ref="G3:H3"/>
    <mergeCell ref="G4:H4"/>
    <mergeCell ref="G29:L29"/>
    <mergeCell ref="G33:M33"/>
    <mergeCell ref="Q15:R15"/>
    <mergeCell ref="F27:G27"/>
    <mergeCell ref="Q29:R29"/>
    <mergeCell ref="G15:L15"/>
    <mergeCell ref="N19:O19"/>
    <mergeCell ref="B17:F17"/>
    <mergeCell ref="B15:F15"/>
    <mergeCell ref="A14:E14"/>
    <mergeCell ref="B16:F16"/>
    <mergeCell ref="B18:C18"/>
    <mergeCell ref="G19:M19"/>
    <mergeCell ref="B33:F33"/>
    <mergeCell ref="B29:F29"/>
    <mergeCell ref="B31:F31"/>
    <mergeCell ref="B19:F19"/>
    <mergeCell ref="Q73:R73"/>
    <mergeCell ref="B60:F60"/>
    <mergeCell ref="A58:E58"/>
    <mergeCell ref="B59:F59"/>
    <mergeCell ref="B45:F45"/>
    <mergeCell ref="B30:F30"/>
    <mergeCell ref="B32:C32"/>
    <mergeCell ref="N33:O33"/>
    <mergeCell ref="B73:F73"/>
    <mergeCell ref="C69:F69"/>
    <mergeCell ref="Q43:R43"/>
    <mergeCell ref="Q59:R59"/>
    <mergeCell ref="G63:K63"/>
    <mergeCell ref="F41:G41"/>
    <mergeCell ref="B61:F61"/>
    <mergeCell ref="F55:G55"/>
    <mergeCell ref="B43:F43"/>
    <mergeCell ref="B62:C62"/>
    <mergeCell ref="C66:F66"/>
    <mergeCell ref="B46:C46"/>
    <mergeCell ref="B47:F47"/>
    <mergeCell ref="G47:M47"/>
    <mergeCell ref="G43:L43"/>
    <mergeCell ref="B44:F44"/>
    <mergeCell ref="C65:F65"/>
    <mergeCell ref="C64:F64"/>
    <mergeCell ref="C81:F81"/>
    <mergeCell ref="L63:M63"/>
    <mergeCell ref="C68:F68"/>
    <mergeCell ref="C82:F82"/>
    <mergeCell ref="N47:O47"/>
    <mergeCell ref="B63:F63"/>
    <mergeCell ref="B74:F74"/>
    <mergeCell ref="B75:F75"/>
    <mergeCell ref="B77:F77"/>
    <mergeCell ref="C80:F80"/>
    <mergeCell ref="B76:C76"/>
    <mergeCell ref="C78:F78"/>
    <mergeCell ref="C79:F79"/>
    <mergeCell ref="C67:F67"/>
    <mergeCell ref="L77:M77"/>
    <mergeCell ref="G77:K77"/>
    <mergeCell ref="C93:F93"/>
    <mergeCell ref="B88:F88"/>
    <mergeCell ref="B101:F101"/>
    <mergeCell ref="C83:F83"/>
    <mergeCell ref="P87:Q87"/>
    <mergeCell ref="C95:F95"/>
    <mergeCell ref="L91:M91"/>
    <mergeCell ref="B87:F87"/>
    <mergeCell ref="C94:F94"/>
    <mergeCell ref="B90:C90"/>
    <mergeCell ref="G91:K91"/>
    <mergeCell ref="B89:F89"/>
    <mergeCell ref="B91:F91"/>
    <mergeCell ref="C92:F92"/>
    <mergeCell ref="C96:F96"/>
    <mergeCell ref="C97:F97"/>
    <mergeCell ref="Q101:R101"/>
    <mergeCell ref="L105:M105"/>
    <mergeCell ref="L117:M117"/>
    <mergeCell ref="H117:K117"/>
    <mergeCell ref="C107:F107"/>
    <mergeCell ref="C108:F108"/>
    <mergeCell ref="C109:F109"/>
    <mergeCell ref="B105:F105"/>
    <mergeCell ref="C111:F111"/>
    <mergeCell ref="C106:F106"/>
    <mergeCell ref="B104:C104"/>
    <mergeCell ref="B103:F103"/>
    <mergeCell ref="B102:F102"/>
    <mergeCell ref="G105:K105"/>
    <mergeCell ref="C110:F110"/>
    <mergeCell ref="C121:F121"/>
    <mergeCell ref="A116:E116"/>
    <mergeCell ref="B117:F117"/>
    <mergeCell ref="C118:F118"/>
    <mergeCell ref="C119:F119"/>
    <mergeCell ref="C120:F120"/>
  </mergeCells>
  <phoneticPr fontId="40" type="noConversion"/>
  <dataValidations xWindow="1309" yWindow="523" count="3">
    <dataValidation type="list" allowBlank="1" showInputMessage="1" showErrorMessage="1" errorTitle="STOP" error="Please select from dropdown list." promptTitle="Dropdown" prompt="Please select from dropdown" sqref="M120:M121 M108:M111 M80:M83 R50:R53 R36:R39 R22:R25 M66:M69 M94:M97" xr:uid="{00000000-0002-0000-0400-000000000000}">
      <formula1>$A$139:$A$173</formula1>
    </dataValidation>
    <dataValidation type="list" allowBlank="1" showInputMessage="1" showErrorMessage="1" errorTitle="STOP" error="Please select from dropdown list." promptTitle="Dropdown" prompt="Please select from dropdown" sqref="L94:L97 L108:L111 L66:L69 Q22:Q25 Q36:Q39 Q50:Q53 L80:L83 L120:L121" xr:uid="{00000000-0002-0000-0400-000001000000}">
      <formula1>$A$132:$A$135</formula1>
    </dataValidation>
    <dataValidation type="list" allowBlank="1" showInputMessage="1" showErrorMessage="1" errorTitle="STOP" error="Please select from dropdown list." promptTitle="Dropdown" prompt="Please select from dropdown" sqref="N94:N97 N80:N83 N66:N69 N108:N111" xr:uid="{00000000-0002-0000-0400-000002000000}">
      <formula1>#REF!</formula1>
    </dataValidation>
  </dataValidations>
  <printOptions horizontalCentered="1" headings="1"/>
  <pageMargins left="0" right="0" top="0.25" bottom="0.52" header="0.5" footer="0.25"/>
  <pageSetup scale="54" firstPageNumber="9" fitToHeight="0" orientation="landscape" r:id="rId1"/>
  <headerFooter alignWithMargins="0">
    <oddFooter xml:space="preserve">&amp;CPage &amp;P of &amp;N&amp;R&amp;A
&amp;F&amp;"Arial,Bold"
</oddFooter>
  </headerFooter>
  <rowBreaks count="2" manualBreakCount="2">
    <brk id="55" max="12" man="1"/>
    <brk id="9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G187"/>
  <sheetViews>
    <sheetView showGridLines="0" zoomScale="90" zoomScaleNormal="90" workbookViewId="0">
      <selection activeCell="G17" sqref="G17"/>
    </sheetView>
  </sheetViews>
  <sheetFormatPr defaultColWidth="9.140625" defaultRowHeight="12.75" x14ac:dyDescent="0.2"/>
  <cols>
    <col min="1" max="1" width="5" style="351" customWidth="1"/>
    <col min="2" max="2" width="14.85546875" style="351" customWidth="1"/>
    <col min="3" max="3" width="16.85546875" style="351" customWidth="1"/>
    <col min="4" max="4" width="13.7109375" style="351" customWidth="1"/>
    <col min="5" max="5" width="16.85546875" style="351" customWidth="1"/>
    <col min="6" max="6" width="9.7109375" style="351" customWidth="1"/>
    <col min="7" max="7" width="23" style="351" customWidth="1"/>
    <col min="8" max="8" width="22.7109375" style="351" customWidth="1"/>
    <col min="9" max="9" width="20" style="351" customWidth="1"/>
    <col min="10" max="11" width="21.85546875" style="351" customWidth="1"/>
    <col min="12" max="12" width="28.5703125" style="351" customWidth="1"/>
    <col min="13" max="13" width="33.7109375" style="351" customWidth="1"/>
    <col min="14" max="14" width="23.5703125" style="351" customWidth="1"/>
    <col min="15" max="15" width="22.140625" style="351" customWidth="1"/>
    <col min="16" max="16" width="19.5703125" style="351" customWidth="1"/>
    <col min="17" max="17" width="29.7109375" style="351" customWidth="1"/>
    <col min="18" max="18" width="28.5703125" style="351" customWidth="1"/>
    <col min="19" max="16384" width="9.140625" style="351"/>
  </cols>
  <sheetData>
    <row r="1" spans="1:85" ht="15.75" x14ac:dyDescent="0.25">
      <c r="A1" s="348" t="s">
        <v>601</v>
      </c>
      <c r="B1" s="349"/>
      <c r="C1" s="349"/>
      <c r="D1" s="349"/>
      <c r="E1" s="349"/>
      <c r="F1" s="349"/>
      <c r="G1" s="349"/>
      <c r="H1" s="349"/>
      <c r="I1" s="349"/>
      <c r="J1" s="349"/>
      <c r="K1" s="349"/>
      <c r="L1" s="349"/>
      <c r="M1" s="349"/>
      <c r="N1" s="349"/>
      <c r="O1" s="349"/>
      <c r="P1" s="349"/>
      <c r="Q1" s="349"/>
      <c r="R1" s="350"/>
    </row>
    <row r="2" spans="1:85" ht="15.75" x14ac:dyDescent="0.25">
      <c r="A2" s="352" t="s">
        <v>214</v>
      </c>
      <c r="B2" s="353"/>
      <c r="C2" s="353"/>
      <c r="D2" s="353"/>
      <c r="E2" s="353"/>
      <c r="F2" s="353"/>
      <c r="G2" s="353"/>
      <c r="H2" s="353"/>
      <c r="I2" s="353"/>
      <c r="J2" s="353"/>
      <c r="K2" s="353"/>
      <c r="L2" s="1270"/>
      <c r="M2" s="1271"/>
      <c r="N2" s="354"/>
      <c r="O2" s="353"/>
      <c r="P2" s="354"/>
      <c r="Q2" s="353"/>
      <c r="R2" s="355"/>
    </row>
    <row r="3" spans="1:85" ht="15.75" x14ac:dyDescent="0.25">
      <c r="A3" s="356" t="s">
        <v>228</v>
      </c>
      <c r="B3" s="357"/>
      <c r="C3" s="353"/>
      <c r="D3" s="353"/>
      <c r="E3" s="353"/>
      <c r="F3" s="353"/>
      <c r="G3" s="1271"/>
      <c r="H3" s="1271"/>
      <c r="I3" s="358"/>
      <c r="J3" s="1270"/>
      <c r="K3" s="1270"/>
      <c r="L3" s="1270"/>
      <c r="M3" s="1270"/>
      <c r="N3" s="353"/>
      <c r="O3" s="1270"/>
      <c r="P3" s="1270"/>
      <c r="Q3" s="1270"/>
      <c r="R3" s="1272"/>
    </row>
    <row r="4" spans="1:85" ht="15.75" x14ac:dyDescent="0.25">
      <c r="A4" s="75">
        <f>'Exhibit 1a - CPE'!$D$11</f>
        <v>0</v>
      </c>
      <c r="B4" s="357"/>
      <c r="C4" s="353"/>
      <c r="D4" s="353"/>
      <c r="E4" s="353"/>
      <c r="F4" s="353"/>
      <c r="G4" s="1270"/>
      <c r="H4" s="1270"/>
      <c r="I4" s="354"/>
      <c r="J4" s="354"/>
      <c r="K4" s="354"/>
      <c r="L4" s="1270"/>
      <c r="M4" s="1270"/>
      <c r="N4" s="354"/>
      <c r="O4" s="1270"/>
      <c r="P4" s="1270"/>
      <c r="Q4" s="353"/>
      <c r="R4" s="355"/>
    </row>
    <row r="5" spans="1:85" ht="15.75" customHeight="1" x14ac:dyDescent="0.25">
      <c r="A5" s="1087" t="s">
        <v>145</v>
      </c>
      <c r="B5" s="1089"/>
      <c r="C5" s="1090"/>
      <c r="D5" s="353"/>
      <c r="E5" s="353"/>
      <c r="F5" s="353"/>
      <c r="G5" s="1278"/>
      <c r="H5" s="1279"/>
      <c r="I5" s="360"/>
      <c r="J5" s="353"/>
      <c r="K5" s="353"/>
      <c r="L5" s="1278"/>
      <c r="M5" s="1278"/>
      <c r="N5" s="360"/>
      <c r="O5" s="1278"/>
      <c r="P5" s="1279"/>
      <c r="Q5" s="353"/>
      <c r="R5" s="355"/>
      <c r="S5" s="353"/>
    </row>
    <row r="6" spans="1:85" ht="15" customHeight="1" x14ac:dyDescent="0.2">
      <c r="A6" s="359"/>
      <c r="B6" s="357"/>
      <c r="C6" s="353"/>
      <c r="D6" s="353"/>
      <c r="E6" s="353"/>
      <c r="F6" s="353"/>
      <c r="G6" s="353"/>
      <c r="H6" s="353"/>
      <c r="I6" s="353"/>
      <c r="J6" s="353"/>
      <c r="K6" s="353"/>
      <c r="L6" s="353"/>
      <c r="M6" s="353"/>
      <c r="N6" s="353"/>
      <c r="O6" s="353"/>
      <c r="P6" s="353"/>
      <c r="Q6" s="353"/>
      <c r="R6" s="355"/>
      <c r="S6" s="353"/>
    </row>
    <row r="7" spans="1:85" ht="15" customHeight="1" x14ac:dyDescent="0.25">
      <c r="A7" s="359" t="s">
        <v>285</v>
      </c>
      <c r="B7" s="353"/>
      <c r="C7" s="353"/>
      <c r="D7" s="353"/>
      <c r="E7" s="353"/>
      <c r="F7" s="353"/>
      <c r="G7" s="353"/>
      <c r="H7" s="353"/>
      <c r="I7" s="353"/>
      <c r="J7" s="353"/>
      <c r="K7" s="353"/>
      <c r="L7" s="353"/>
      <c r="M7" s="353"/>
      <c r="N7" s="353"/>
      <c r="O7" s="353"/>
      <c r="P7" s="361"/>
      <c r="Q7" s="353"/>
      <c r="R7" s="355"/>
      <c r="S7" s="353"/>
    </row>
    <row r="8" spans="1:85" ht="15" customHeight="1" x14ac:dyDescent="0.25">
      <c r="A8" s="359"/>
      <c r="B8" s="353"/>
      <c r="C8" s="353"/>
      <c r="D8" s="353"/>
      <c r="E8" s="353"/>
      <c r="F8" s="353"/>
      <c r="G8" s="353"/>
      <c r="H8" s="353"/>
      <c r="I8" s="353"/>
      <c r="J8" s="353"/>
      <c r="K8" s="353"/>
      <c r="L8" s="353"/>
      <c r="M8" s="353"/>
      <c r="N8" s="353"/>
      <c r="O8" s="353"/>
      <c r="P8" s="361"/>
      <c r="Q8" s="353"/>
      <c r="R8" s="355"/>
      <c r="S8" s="353"/>
    </row>
    <row r="9" spans="1:85" ht="15" customHeight="1" x14ac:dyDescent="0.25">
      <c r="A9" s="362" t="s">
        <v>281</v>
      </c>
      <c r="B9" s="353"/>
      <c r="C9" s="353"/>
      <c r="D9" s="353"/>
      <c r="E9" s="353"/>
      <c r="F9" s="353"/>
      <c r="G9" s="353"/>
      <c r="H9" s="353"/>
      <c r="I9" s="353"/>
      <c r="J9" s="353"/>
      <c r="K9" s="353"/>
      <c r="L9" s="353"/>
      <c r="M9" s="353"/>
      <c r="N9" s="353"/>
      <c r="O9" s="353"/>
      <c r="P9" s="361"/>
      <c r="Q9" s="353"/>
      <c r="R9" s="355"/>
      <c r="S9" s="353"/>
    </row>
    <row r="10" spans="1:85" ht="15" customHeight="1" x14ac:dyDescent="0.25">
      <c r="A10" s="359"/>
      <c r="B10" s="358" t="s">
        <v>283</v>
      </c>
      <c r="C10" s="749">
        <f>'Exhibit 1a - CPE'!$F$27</f>
        <v>42917</v>
      </c>
      <c r="D10" s="353"/>
      <c r="E10" s="74"/>
      <c r="F10" s="83" t="s">
        <v>568</v>
      </c>
      <c r="G10" s="1052">
        <f>'Exhibit 1a - CPE'!$I$15</f>
        <v>0</v>
      </c>
      <c r="H10" s="353"/>
      <c r="I10" s="353"/>
      <c r="J10" s="353"/>
      <c r="K10" s="353"/>
      <c r="L10" s="353"/>
      <c r="M10" s="353"/>
      <c r="N10" s="353"/>
      <c r="O10" s="353"/>
      <c r="P10" s="361"/>
      <c r="Q10" s="353"/>
      <c r="R10" s="355"/>
      <c r="S10" s="353"/>
    </row>
    <row r="11" spans="1:85" ht="15" customHeight="1" x14ac:dyDescent="0.25">
      <c r="A11" s="359"/>
      <c r="B11" s="358" t="s">
        <v>284</v>
      </c>
      <c r="C11" s="749">
        <f>'Exhibit 1a - CPE'!$F$29</f>
        <v>43281</v>
      </c>
      <c r="D11" s="353"/>
      <c r="E11" s="74"/>
      <c r="F11" s="83" t="s">
        <v>352</v>
      </c>
      <c r="G11" s="1052">
        <f>'Exhibit 1a - CPE'!$L$15</f>
        <v>0</v>
      </c>
      <c r="H11" s="353"/>
      <c r="I11" s="353"/>
      <c r="J11" s="353"/>
      <c r="K11" s="353"/>
      <c r="L11" s="353"/>
      <c r="M11" s="353"/>
      <c r="N11" s="353"/>
      <c r="O11" s="353"/>
      <c r="P11" s="361"/>
      <c r="Q11" s="353"/>
      <c r="R11" s="355"/>
      <c r="S11" s="353"/>
    </row>
    <row r="12" spans="1:85" ht="9.75" customHeight="1" x14ac:dyDescent="0.25">
      <c r="A12" s="363"/>
      <c r="B12" s="364"/>
      <c r="C12" s="364"/>
      <c r="D12" s="364"/>
      <c r="E12" s="364"/>
      <c r="F12" s="364"/>
      <c r="G12" s="364"/>
      <c r="H12" s="364"/>
      <c r="I12" s="364"/>
      <c r="J12" s="364"/>
      <c r="K12" s="364"/>
      <c r="L12" s="364"/>
      <c r="M12" s="364"/>
      <c r="N12" s="364"/>
      <c r="O12" s="364"/>
      <c r="P12" s="365"/>
      <c r="Q12" s="364"/>
      <c r="R12" s="366"/>
      <c r="S12" s="353"/>
    </row>
    <row r="13" spans="1:85" ht="21.75" customHeight="1" x14ac:dyDescent="0.3">
      <c r="A13" s="367" t="s">
        <v>86</v>
      </c>
      <c r="B13" s="368"/>
      <c r="C13" s="368"/>
      <c r="D13" s="368"/>
      <c r="E13" s="368"/>
      <c r="F13" s="368"/>
      <c r="G13" s="368"/>
      <c r="H13" s="368"/>
      <c r="I13" s="368"/>
      <c r="J13" s="368"/>
      <c r="K13" s="368"/>
      <c r="L13" s="368"/>
      <c r="M13" s="368"/>
      <c r="N13" s="368"/>
      <c r="O13" s="368"/>
      <c r="P13" s="368"/>
      <c r="Q13" s="368"/>
      <c r="R13" s="369"/>
    </row>
    <row r="14" spans="1:85" ht="18" x14ac:dyDescent="0.25">
      <c r="A14" s="1293" t="s">
        <v>87</v>
      </c>
      <c r="B14" s="1294"/>
      <c r="C14" s="1294"/>
      <c r="D14" s="1294"/>
      <c r="E14" s="1295"/>
      <c r="F14" s="353"/>
      <c r="G14" s="353"/>
      <c r="H14" s="353"/>
      <c r="I14" s="353"/>
      <c r="J14" s="353"/>
      <c r="K14" s="353"/>
      <c r="L14" s="353"/>
      <c r="M14" s="353"/>
      <c r="N14" s="353"/>
      <c r="O14" s="353"/>
      <c r="P14" s="353"/>
      <c r="Q14" s="353"/>
      <c r="R14" s="355"/>
    </row>
    <row r="15" spans="1:85" ht="15" customHeight="1" x14ac:dyDescent="0.25">
      <c r="A15" s="370"/>
      <c r="B15" s="1283" t="s">
        <v>88</v>
      </c>
      <c r="C15" s="1283"/>
      <c r="D15" s="1283"/>
      <c r="E15" s="1283"/>
      <c r="F15" s="1284"/>
      <c r="G15" s="1275" t="s">
        <v>89</v>
      </c>
      <c r="H15" s="1277"/>
      <c r="I15" s="1277"/>
      <c r="J15" s="1277"/>
      <c r="K15" s="1277"/>
      <c r="L15" s="1276"/>
      <c r="M15" s="371"/>
      <c r="N15" s="371"/>
      <c r="O15" s="371"/>
      <c r="P15" s="371"/>
      <c r="Q15" s="1273"/>
      <c r="R15" s="1274"/>
      <c r="S15" s="353"/>
      <c r="T15" s="353"/>
      <c r="U15" s="353"/>
      <c r="V15" s="353"/>
      <c r="W15" s="353"/>
      <c r="X15" s="353"/>
      <c r="Y15" s="353"/>
      <c r="Z15" s="353"/>
      <c r="AA15" s="353"/>
      <c r="AB15" s="353"/>
      <c r="AC15" s="353"/>
      <c r="AD15" s="353"/>
      <c r="AE15" s="353"/>
      <c r="AF15" s="353"/>
    </row>
    <row r="16" spans="1:85" ht="45" x14ac:dyDescent="0.2">
      <c r="A16" s="372"/>
      <c r="B16" s="1291" t="s">
        <v>383</v>
      </c>
      <c r="C16" s="1291"/>
      <c r="D16" s="1291"/>
      <c r="E16" s="1291"/>
      <c r="F16" s="1292"/>
      <c r="G16" s="373" t="s">
        <v>384</v>
      </c>
      <c r="H16" s="374" t="s">
        <v>385</v>
      </c>
      <c r="I16" s="374" t="s">
        <v>386</v>
      </c>
      <c r="J16" s="374" t="s">
        <v>387</v>
      </c>
      <c r="K16" s="374" t="s">
        <v>388</v>
      </c>
      <c r="L16" s="374" t="s">
        <v>90</v>
      </c>
      <c r="M16" s="353"/>
      <c r="N16" s="353"/>
      <c r="O16" s="353"/>
      <c r="P16" s="375"/>
      <c r="Q16" s="376"/>
      <c r="R16" s="377"/>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3"/>
      <c r="CB16" s="353"/>
      <c r="CC16" s="353"/>
      <c r="CD16" s="353"/>
      <c r="CE16" s="353"/>
      <c r="CF16" s="353"/>
      <c r="CG16" s="353"/>
    </row>
    <row r="17" spans="1:85" ht="13.5" thickBot="1" x14ac:dyDescent="0.25">
      <c r="A17" s="378"/>
      <c r="B17" s="1290" t="s">
        <v>91</v>
      </c>
      <c r="C17" s="1290"/>
      <c r="D17" s="1290"/>
      <c r="E17" s="1290"/>
      <c r="F17" s="1290"/>
      <c r="G17" s="1124"/>
      <c r="H17" s="1125"/>
      <c r="I17" s="1125"/>
      <c r="J17" s="1125"/>
      <c r="K17" s="1125"/>
      <c r="L17" s="379">
        <f>SUM(G17:K17)</f>
        <v>0</v>
      </c>
      <c r="M17" s="380"/>
      <c r="N17" s="380"/>
      <c r="O17" s="380"/>
      <c r="P17" s="380"/>
      <c r="Q17" s="380"/>
      <c r="R17" s="381"/>
      <c r="S17" s="353"/>
      <c r="T17" s="353"/>
      <c r="U17" s="353"/>
      <c r="V17" s="353"/>
      <c r="W17" s="353"/>
      <c r="X17" s="353"/>
      <c r="Y17" s="353"/>
      <c r="Z17" s="353"/>
      <c r="AA17" s="353"/>
      <c r="AB17" s="353"/>
      <c r="AC17" s="353"/>
      <c r="AD17" s="353"/>
      <c r="AE17" s="353"/>
      <c r="AF17" s="353"/>
    </row>
    <row r="18" spans="1:85" ht="15.75" x14ac:dyDescent="0.25">
      <c r="A18" s="378"/>
      <c r="B18" s="1285" t="s">
        <v>92</v>
      </c>
      <c r="C18" s="1286"/>
      <c r="D18" s="382"/>
      <c r="E18" s="382"/>
      <c r="F18" s="382"/>
      <c r="G18" s="383"/>
      <c r="H18" s="384"/>
      <c r="I18" s="385"/>
      <c r="J18" s="386"/>
      <c r="K18" s="385"/>
      <c r="L18" s="385"/>
      <c r="M18" s="387"/>
      <c r="N18" s="387"/>
      <c r="O18" s="387"/>
      <c r="P18" s="387"/>
      <c r="Q18" s="387"/>
      <c r="R18" s="388"/>
      <c r="S18" s="353"/>
      <c r="T18" s="353"/>
      <c r="U18" s="353"/>
      <c r="V18" s="353"/>
      <c r="W18" s="353"/>
      <c r="X18" s="353"/>
      <c r="Y18" s="353"/>
      <c r="Z18" s="353"/>
      <c r="AA18" s="353"/>
      <c r="AB18" s="353"/>
      <c r="AC18" s="353"/>
      <c r="AD18" s="353"/>
      <c r="AE18" s="353"/>
      <c r="AF18" s="353"/>
    </row>
    <row r="19" spans="1:85" ht="15" x14ac:dyDescent="0.25">
      <c r="A19" s="389"/>
      <c r="B19" s="1275" t="s">
        <v>93</v>
      </c>
      <c r="C19" s="1277"/>
      <c r="D19" s="1277"/>
      <c r="E19" s="1277"/>
      <c r="F19" s="1276"/>
      <c r="G19" s="1275" t="s">
        <v>1</v>
      </c>
      <c r="H19" s="1277"/>
      <c r="I19" s="1277"/>
      <c r="J19" s="1277"/>
      <c r="K19" s="1277"/>
      <c r="L19" s="1277"/>
      <c r="M19" s="1276"/>
      <c r="N19" s="1275" t="s">
        <v>2</v>
      </c>
      <c r="O19" s="1276"/>
      <c r="P19" s="371"/>
      <c r="Q19" s="390"/>
      <c r="R19" s="391"/>
      <c r="S19" s="353"/>
      <c r="T19" s="353"/>
      <c r="U19" s="353"/>
      <c r="V19" s="353"/>
      <c r="W19" s="353"/>
      <c r="X19" s="353"/>
      <c r="Y19" s="353"/>
      <c r="Z19" s="353"/>
      <c r="AA19" s="353"/>
      <c r="AB19" s="353"/>
      <c r="AC19" s="353"/>
      <c r="AD19" s="353"/>
    </row>
    <row r="20" spans="1:85" ht="33.75" x14ac:dyDescent="0.2">
      <c r="A20" s="389"/>
      <c r="B20" s="401" t="s">
        <v>204</v>
      </c>
      <c r="C20" s="400" t="s">
        <v>203</v>
      </c>
      <c r="D20" s="394" t="s">
        <v>202</v>
      </c>
      <c r="E20" s="394" t="s">
        <v>201</v>
      </c>
      <c r="F20" s="395" t="s">
        <v>200</v>
      </c>
      <c r="G20" s="396" t="s">
        <v>3</v>
      </c>
      <c r="H20" s="396" t="s">
        <v>4</v>
      </c>
      <c r="I20" s="396" t="s">
        <v>5</v>
      </c>
      <c r="J20" s="396" t="s">
        <v>6</v>
      </c>
      <c r="K20" s="396" t="s">
        <v>7</v>
      </c>
      <c r="L20" s="396" t="s">
        <v>8</v>
      </c>
      <c r="M20" s="396" t="s">
        <v>9</v>
      </c>
      <c r="N20" s="395" t="s">
        <v>199</v>
      </c>
      <c r="O20" s="395" t="s">
        <v>198</v>
      </c>
      <c r="P20" s="397" t="s">
        <v>10</v>
      </c>
      <c r="Q20" s="398" t="s">
        <v>11</v>
      </c>
      <c r="R20" s="399" t="s">
        <v>12</v>
      </c>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3"/>
      <c r="CC20" s="353"/>
      <c r="CD20" s="353"/>
    </row>
    <row r="21" spans="1:85" x14ac:dyDescent="0.2">
      <c r="A21" s="389"/>
      <c r="B21" s="392"/>
      <c r="C21" s="393"/>
      <c r="D21" s="400"/>
      <c r="E21" s="400"/>
      <c r="F21" s="401"/>
      <c r="G21" s="395"/>
      <c r="H21" s="395"/>
      <c r="I21" s="396"/>
      <c r="J21" s="395"/>
      <c r="K21" s="395"/>
      <c r="L21" s="396"/>
      <c r="M21" s="396"/>
      <c r="N21" s="395"/>
      <c r="O21" s="395"/>
      <c r="P21" s="402"/>
      <c r="Q21" s="403" t="s">
        <v>347</v>
      </c>
      <c r="R21" s="404" t="s">
        <v>347</v>
      </c>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c r="BW21" s="353"/>
      <c r="BX21" s="353"/>
      <c r="BY21" s="353"/>
      <c r="BZ21" s="353"/>
      <c r="CA21" s="353"/>
      <c r="CB21" s="353"/>
      <c r="CC21" s="353"/>
      <c r="CD21" s="353"/>
    </row>
    <row r="22" spans="1:85" x14ac:dyDescent="0.2">
      <c r="A22" s="378"/>
      <c r="B22" s="457"/>
      <c r="C22" s="458"/>
      <c r="D22" s="458"/>
      <c r="E22" s="458"/>
      <c r="F22" s="458"/>
      <c r="G22" s="459"/>
      <c r="H22" s="1126"/>
      <c r="I22" s="1126"/>
      <c r="J22" s="1126"/>
      <c r="K22" s="1126"/>
      <c r="L22" s="1126"/>
      <c r="M22" s="406">
        <f>SUM(H22:L22)</f>
        <v>0</v>
      </c>
      <c r="N22" s="344"/>
      <c r="O22" s="344"/>
      <c r="P22" s="407">
        <f>M22+N22+O22</f>
        <v>0</v>
      </c>
      <c r="Q22" s="462"/>
      <c r="R22" s="463"/>
      <c r="S22" s="353"/>
      <c r="T22" s="353"/>
      <c r="U22" s="353"/>
      <c r="V22" s="353"/>
      <c r="W22" s="353"/>
      <c r="X22" s="353"/>
      <c r="Y22" s="353"/>
      <c r="Z22" s="353"/>
      <c r="AA22" s="353"/>
      <c r="AB22" s="353"/>
      <c r="AC22" s="353"/>
    </row>
    <row r="23" spans="1:85" x14ac:dyDescent="0.2">
      <c r="A23" s="378"/>
      <c r="B23" s="460"/>
      <c r="C23" s="458"/>
      <c r="D23" s="458"/>
      <c r="E23" s="458"/>
      <c r="F23" s="458"/>
      <c r="G23" s="459"/>
      <c r="H23" s="1126"/>
      <c r="I23" s="1126"/>
      <c r="J23" s="1126"/>
      <c r="K23" s="1126"/>
      <c r="L23" s="1126"/>
      <c r="M23" s="406">
        <f>SUM(H23:L23)</f>
        <v>0</v>
      </c>
      <c r="N23" s="344"/>
      <c r="O23" s="344"/>
      <c r="P23" s="407">
        <f>M23+N23+O23</f>
        <v>0</v>
      </c>
      <c r="Q23" s="462"/>
      <c r="R23" s="463"/>
    </row>
    <row r="24" spans="1:85" x14ac:dyDescent="0.2">
      <c r="A24" s="378"/>
      <c r="B24" s="457"/>
      <c r="C24" s="458"/>
      <c r="D24" s="458"/>
      <c r="E24" s="458"/>
      <c r="F24" s="458"/>
      <c r="G24" s="459"/>
      <c r="H24" s="1126"/>
      <c r="I24" s="1126"/>
      <c r="J24" s="1126"/>
      <c r="K24" s="1126"/>
      <c r="L24" s="1126"/>
      <c r="M24" s="406">
        <f>SUM(H24:L24)</f>
        <v>0</v>
      </c>
      <c r="N24" s="344"/>
      <c r="O24" s="344"/>
      <c r="P24" s="407">
        <f>M24+N24+O24</f>
        <v>0</v>
      </c>
      <c r="Q24" s="462"/>
      <c r="R24" s="463"/>
    </row>
    <row r="25" spans="1:85" x14ac:dyDescent="0.2">
      <c r="A25" s="410"/>
      <c r="B25" s="457"/>
      <c r="C25" s="458"/>
      <c r="D25" s="458"/>
      <c r="E25" s="461"/>
      <c r="F25" s="461"/>
      <c r="G25" s="461"/>
      <c r="H25" s="1126"/>
      <c r="I25" s="1126"/>
      <c r="J25" s="1126"/>
      <c r="K25" s="1126"/>
      <c r="L25" s="1126"/>
      <c r="M25" s="406">
        <f>SUM(H25:L25)</f>
        <v>0</v>
      </c>
      <c r="N25" s="344"/>
      <c r="O25" s="344"/>
      <c r="P25" s="407">
        <f>M25+N25+O25</f>
        <v>0</v>
      </c>
      <c r="Q25" s="462"/>
      <c r="R25" s="463"/>
    </row>
    <row r="26" spans="1:85" ht="8.1" customHeight="1" x14ac:dyDescent="0.2">
      <c r="A26" s="411"/>
      <c r="B26" s="412"/>
      <c r="C26" s="413"/>
      <c r="D26" s="413"/>
      <c r="E26" s="353"/>
      <c r="F26" s="353"/>
      <c r="G26" s="353"/>
      <c r="H26" s="346"/>
      <c r="I26" s="414"/>
      <c r="J26" s="346"/>
      <c r="K26" s="346"/>
      <c r="L26" s="346"/>
      <c r="M26" s="346"/>
      <c r="N26" s="346"/>
      <c r="O26" s="346"/>
      <c r="P26" s="346"/>
      <c r="Q26" s="415"/>
      <c r="R26" s="416"/>
    </row>
    <row r="27" spans="1:85" ht="13.5" thickBot="1" x14ac:dyDescent="0.25">
      <c r="A27" s="417"/>
      <c r="B27" s="412"/>
      <c r="C27" s="413"/>
      <c r="D27" s="353"/>
      <c r="E27" s="418"/>
      <c r="F27" s="1280" t="s">
        <v>14</v>
      </c>
      <c r="G27" s="1281"/>
      <c r="H27" s="419">
        <f t="shared" ref="H27:P27" si="0">SUM(H22:H25)</f>
        <v>0</v>
      </c>
      <c r="I27" s="419">
        <f t="shared" si="0"/>
        <v>0</v>
      </c>
      <c r="J27" s="419">
        <f t="shared" si="0"/>
        <v>0</v>
      </c>
      <c r="K27" s="419">
        <f t="shared" si="0"/>
        <v>0</v>
      </c>
      <c r="L27" s="419">
        <f t="shared" si="0"/>
        <v>0</v>
      </c>
      <c r="M27" s="420">
        <f t="shared" si="0"/>
        <v>0</v>
      </c>
      <c r="N27" s="419">
        <f t="shared" si="0"/>
        <v>0</v>
      </c>
      <c r="O27" s="419">
        <f t="shared" si="0"/>
        <v>0</v>
      </c>
      <c r="P27" s="420">
        <f t="shared" si="0"/>
        <v>0</v>
      </c>
      <c r="Q27" s="353"/>
      <c r="R27" s="381"/>
    </row>
    <row r="28" spans="1:85" ht="13.5" thickTop="1" x14ac:dyDescent="0.2">
      <c r="A28" s="417"/>
      <c r="B28" s="412"/>
      <c r="C28" s="413"/>
      <c r="D28" s="353"/>
      <c r="E28" s="353"/>
      <c r="F28" s="353"/>
      <c r="G28" s="421"/>
      <c r="H28" s="353"/>
      <c r="I28" s="353"/>
      <c r="J28" s="353"/>
      <c r="K28" s="422"/>
      <c r="L28" s="422"/>
      <c r="M28" s="422"/>
      <c r="N28" s="422"/>
      <c r="O28" s="422"/>
      <c r="P28" s="422"/>
      <c r="Q28" s="422"/>
      <c r="R28" s="423"/>
    </row>
    <row r="29" spans="1:85" ht="15" customHeight="1" x14ac:dyDescent="0.25">
      <c r="A29" s="370"/>
      <c r="B29" s="1282" t="s">
        <v>88</v>
      </c>
      <c r="C29" s="1283"/>
      <c r="D29" s="1283"/>
      <c r="E29" s="1283"/>
      <c r="F29" s="1284"/>
      <c r="G29" s="1275" t="s">
        <v>89</v>
      </c>
      <c r="H29" s="1277"/>
      <c r="I29" s="1277"/>
      <c r="J29" s="1277"/>
      <c r="K29" s="1277"/>
      <c r="L29" s="1276"/>
      <c r="M29" s="371"/>
      <c r="N29" s="371"/>
      <c r="O29" s="371"/>
      <c r="P29" s="371"/>
      <c r="Q29" s="1273"/>
      <c r="R29" s="1274"/>
      <c r="S29" s="353"/>
      <c r="T29" s="353"/>
      <c r="U29" s="353"/>
      <c r="V29" s="353"/>
      <c r="W29" s="353"/>
      <c r="X29" s="353"/>
      <c r="Y29" s="353"/>
      <c r="Z29" s="353"/>
      <c r="AA29" s="353"/>
      <c r="AB29" s="353"/>
      <c r="AC29" s="353"/>
      <c r="AD29" s="353"/>
      <c r="AE29" s="353"/>
      <c r="AF29" s="353"/>
    </row>
    <row r="30" spans="1:85" ht="45" x14ac:dyDescent="0.2">
      <c r="A30" s="372"/>
      <c r="B30" s="1296" t="s">
        <v>389</v>
      </c>
      <c r="C30" s="1297"/>
      <c r="D30" s="1297"/>
      <c r="E30" s="1297"/>
      <c r="F30" s="1298"/>
      <c r="G30" s="373" t="s">
        <v>390</v>
      </c>
      <c r="H30" s="374" t="s">
        <v>391</v>
      </c>
      <c r="I30" s="374" t="s">
        <v>392</v>
      </c>
      <c r="J30" s="374" t="s">
        <v>393</v>
      </c>
      <c r="K30" s="374" t="s">
        <v>394</v>
      </c>
      <c r="L30" s="374" t="s">
        <v>90</v>
      </c>
      <c r="M30" s="353"/>
      <c r="N30" s="353"/>
      <c r="O30" s="353"/>
      <c r="P30" s="375"/>
      <c r="Q30" s="376"/>
      <c r="R30" s="377"/>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353"/>
      <c r="AR30" s="353"/>
      <c r="AS30" s="353"/>
      <c r="AT30" s="353"/>
      <c r="AU30" s="353"/>
      <c r="AV30" s="353"/>
      <c r="AW30" s="353"/>
      <c r="AX30" s="353"/>
      <c r="AY30" s="353"/>
      <c r="AZ30" s="353"/>
      <c r="BA30" s="353"/>
      <c r="BB30" s="353"/>
      <c r="BC30" s="353"/>
      <c r="BD30" s="353"/>
      <c r="BE30" s="353"/>
      <c r="BF30" s="353"/>
      <c r="BG30" s="353"/>
      <c r="BH30" s="353"/>
      <c r="BI30" s="353"/>
      <c r="BJ30" s="353"/>
      <c r="BK30" s="353"/>
      <c r="BL30" s="353"/>
      <c r="BM30" s="353"/>
      <c r="BN30" s="353"/>
      <c r="BO30" s="353"/>
      <c r="BP30" s="353"/>
      <c r="BQ30" s="353"/>
      <c r="BR30" s="353"/>
      <c r="BS30" s="353"/>
      <c r="BT30" s="353"/>
      <c r="BU30" s="353"/>
      <c r="BV30" s="353"/>
      <c r="BW30" s="353"/>
      <c r="BX30" s="353"/>
      <c r="BY30" s="353"/>
      <c r="BZ30" s="353"/>
      <c r="CA30" s="353"/>
      <c r="CB30" s="353"/>
      <c r="CC30" s="353"/>
      <c r="CD30" s="353"/>
      <c r="CE30" s="353"/>
      <c r="CF30" s="353"/>
      <c r="CG30" s="353"/>
    </row>
    <row r="31" spans="1:85" ht="13.5" thickBot="1" x14ac:dyDescent="0.25">
      <c r="A31" s="378"/>
      <c r="B31" s="1287" t="s">
        <v>91</v>
      </c>
      <c r="C31" s="1288"/>
      <c r="D31" s="1288"/>
      <c r="E31" s="1288"/>
      <c r="F31" s="1289"/>
      <c r="G31" s="1124"/>
      <c r="H31" s="1125"/>
      <c r="I31" s="1125"/>
      <c r="J31" s="1125"/>
      <c r="K31" s="1125"/>
      <c r="L31" s="379">
        <f>SUM(G31:K31)</f>
        <v>0</v>
      </c>
      <c r="M31" s="380"/>
      <c r="N31" s="380"/>
      <c r="O31" s="380"/>
      <c r="P31" s="380"/>
      <c r="Q31" s="380"/>
      <c r="R31" s="381"/>
      <c r="S31" s="353"/>
      <c r="T31" s="353"/>
      <c r="U31" s="353"/>
      <c r="V31" s="353"/>
      <c r="W31" s="353"/>
      <c r="X31" s="353"/>
      <c r="Y31" s="353"/>
      <c r="Z31" s="353"/>
      <c r="AA31" s="353"/>
      <c r="AB31" s="353"/>
      <c r="AC31" s="353"/>
      <c r="AD31" s="353"/>
      <c r="AE31" s="353"/>
      <c r="AF31" s="353"/>
    </row>
    <row r="32" spans="1:85" ht="15.75" x14ac:dyDescent="0.25">
      <c r="A32" s="378"/>
      <c r="B32" s="1285" t="s">
        <v>92</v>
      </c>
      <c r="C32" s="1286"/>
      <c r="D32" s="382"/>
      <c r="E32" s="382"/>
      <c r="F32" s="382"/>
      <c r="G32" s="383"/>
      <c r="H32" s="384"/>
      <c r="I32" s="385"/>
      <c r="J32" s="386"/>
      <c r="K32" s="385"/>
      <c r="L32" s="385"/>
      <c r="M32" s="387"/>
      <c r="N32" s="387"/>
      <c r="O32" s="387"/>
      <c r="P32" s="387"/>
      <c r="Q32" s="387"/>
      <c r="R32" s="388"/>
      <c r="S32" s="353"/>
      <c r="T32" s="353"/>
      <c r="U32" s="353"/>
      <c r="V32" s="353"/>
      <c r="W32" s="353"/>
      <c r="X32" s="353"/>
      <c r="Y32" s="353"/>
      <c r="Z32" s="353"/>
      <c r="AA32" s="353"/>
      <c r="AB32" s="353"/>
      <c r="AC32" s="353"/>
      <c r="AD32" s="353"/>
      <c r="AE32" s="353"/>
      <c r="AF32" s="353"/>
    </row>
    <row r="33" spans="1:85" ht="15" x14ac:dyDescent="0.25">
      <c r="A33" s="389"/>
      <c r="B33" s="1275" t="s">
        <v>93</v>
      </c>
      <c r="C33" s="1277"/>
      <c r="D33" s="1277"/>
      <c r="E33" s="1277"/>
      <c r="F33" s="1276"/>
      <c r="G33" s="1275" t="s">
        <v>1</v>
      </c>
      <c r="H33" s="1277"/>
      <c r="I33" s="1277"/>
      <c r="J33" s="1277"/>
      <c r="K33" s="1277"/>
      <c r="L33" s="1277"/>
      <c r="M33" s="1276"/>
      <c r="N33" s="1275" t="s">
        <v>2</v>
      </c>
      <c r="O33" s="1276"/>
      <c r="P33" s="371"/>
      <c r="Q33" s="390"/>
      <c r="R33" s="391"/>
      <c r="S33" s="353"/>
      <c r="T33" s="353"/>
      <c r="U33" s="353"/>
      <c r="V33" s="353"/>
      <c r="W33" s="353"/>
      <c r="X33" s="353"/>
      <c r="Y33" s="353"/>
      <c r="Z33" s="353"/>
      <c r="AA33" s="353"/>
      <c r="AB33" s="353"/>
      <c r="AC33" s="353"/>
      <c r="AD33" s="353"/>
    </row>
    <row r="34" spans="1:85" ht="33.75" x14ac:dyDescent="0.2">
      <c r="A34" s="389"/>
      <c r="B34" s="401" t="s">
        <v>204</v>
      </c>
      <c r="C34" s="400" t="s">
        <v>203</v>
      </c>
      <c r="D34" s="394" t="s">
        <v>202</v>
      </c>
      <c r="E34" s="394" t="s">
        <v>201</v>
      </c>
      <c r="F34" s="395" t="s">
        <v>200</v>
      </c>
      <c r="G34" s="396" t="s">
        <v>3</v>
      </c>
      <c r="H34" s="396" t="s">
        <v>4</v>
      </c>
      <c r="I34" s="396" t="s">
        <v>5</v>
      </c>
      <c r="J34" s="396" t="s">
        <v>6</v>
      </c>
      <c r="K34" s="396" t="s">
        <v>7</v>
      </c>
      <c r="L34" s="396" t="s">
        <v>8</v>
      </c>
      <c r="M34" s="396" t="s">
        <v>9</v>
      </c>
      <c r="N34" s="395" t="s">
        <v>199</v>
      </c>
      <c r="O34" s="395" t="s">
        <v>198</v>
      </c>
      <c r="P34" s="397" t="s">
        <v>10</v>
      </c>
      <c r="Q34" s="398" t="s">
        <v>11</v>
      </c>
      <c r="R34" s="399" t="s">
        <v>12</v>
      </c>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c r="BC34" s="353"/>
      <c r="BD34" s="353"/>
      <c r="BE34" s="353"/>
      <c r="BF34" s="353"/>
      <c r="BG34" s="353"/>
      <c r="BH34" s="353"/>
      <c r="BI34" s="353"/>
      <c r="BJ34" s="353"/>
      <c r="BK34" s="353"/>
      <c r="BL34" s="353"/>
      <c r="BM34" s="353"/>
      <c r="BN34" s="353"/>
      <c r="BO34" s="353"/>
      <c r="BP34" s="353"/>
      <c r="BQ34" s="353"/>
      <c r="BR34" s="353"/>
      <c r="BS34" s="353"/>
      <c r="BT34" s="353"/>
      <c r="BU34" s="353"/>
      <c r="BV34" s="353"/>
      <c r="BW34" s="353"/>
      <c r="BX34" s="353"/>
      <c r="BY34" s="353"/>
      <c r="BZ34" s="353"/>
      <c r="CA34" s="353"/>
      <c r="CB34" s="353"/>
      <c r="CC34" s="353"/>
      <c r="CD34" s="353"/>
    </row>
    <row r="35" spans="1:85" x14ac:dyDescent="0.2">
      <c r="A35" s="389"/>
      <c r="B35" s="392"/>
      <c r="C35" s="393"/>
      <c r="D35" s="400"/>
      <c r="E35" s="400"/>
      <c r="F35" s="401"/>
      <c r="G35" s="395"/>
      <c r="H35" s="395"/>
      <c r="I35" s="396"/>
      <c r="J35" s="395"/>
      <c r="K35" s="395"/>
      <c r="L35" s="396"/>
      <c r="M35" s="396"/>
      <c r="N35" s="395"/>
      <c r="O35" s="395"/>
      <c r="P35" s="402"/>
      <c r="Q35" s="403" t="s">
        <v>347</v>
      </c>
      <c r="R35" s="404" t="s">
        <v>347</v>
      </c>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353"/>
      <c r="BH35" s="353"/>
      <c r="BI35" s="353"/>
      <c r="BJ35" s="353"/>
      <c r="BK35" s="353"/>
      <c r="BL35" s="353"/>
      <c r="BM35" s="353"/>
      <c r="BN35" s="353"/>
      <c r="BO35" s="353"/>
      <c r="BP35" s="353"/>
      <c r="BQ35" s="353"/>
      <c r="BR35" s="353"/>
      <c r="BS35" s="353"/>
      <c r="BT35" s="353"/>
      <c r="BU35" s="353"/>
      <c r="BV35" s="353"/>
      <c r="BW35" s="353"/>
      <c r="BX35" s="353"/>
      <c r="BY35" s="353"/>
      <c r="BZ35" s="353"/>
      <c r="CA35" s="353"/>
      <c r="CB35" s="353"/>
      <c r="CC35" s="353"/>
      <c r="CD35" s="353"/>
    </row>
    <row r="36" spans="1:85" x14ac:dyDescent="0.2">
      <c r="A36" s="378"/>
      <c r="B36" s="457"/>
      <c r="C36" s="458"/>
      <c r="D36" s="458"/>
      <c r="E36" s="458"/>
      <c r="F36" s="458"/>
      <c r="G36" s="459"/>
      <c r="H36" s="1126"/>
      <c r="I36" s="1126"/>
      <c r="J36" s="1126"/>
      <c r="K36" s="1126"/>
      <c r="L36" s="1126"/>
      <c r="M36" s="406">
        <f>SUM(H36:L36)</f>
        <v>0</v>
      </c>
      <c r="N36" s="1126"/>
      <c r="O36" s="1126"/>
      <c r="P36" s="407">
        <f>M36+N36+O36</f>
        <v>0</v>
      </c>
      <c r="Q36" s="462"/>
      <c r="R36" s="463"/>
      <c r="S36" s="353"/>
      <c r="T36" s="353"/>
      <c r="U36" s="353"/>
      <c r="V36" s="353"/>
      <c r="W36" s="353"/>
      <c r="X36" s="353"/>
      <c r="Y36" s="353"/>
      <c r="Z36" s="353"/>
      <c r="AA36" s="353"/>
      <c r="AB36" s="353"/>
      <c r="AC36" s="353"/>
    </row>
    <row r="37" spans="1:85" x14ac:dyDescent="0.2">
      <c r="A37" s="378"/>
      <c r="B37" s="460"/>
      <c r="C37" s="458"/>
      <c r="D37" s="458"/>
      <c r="E37" s="458"/>
      <c r="F37" s="458"/>
      <c r="G37" s="459"/>
      <c r="H37" s="1126"/>
      <c r="I37" s="1126"/>
      <c r="J37" s="1126"/>
      <c r="K37" s="1126"/>
      <c r="L37" s="1126"/>
      <c r="M37" s="406">
        <f>SUM(H37:L37)</f>
        <v>0</v>
      </c>
      <c r="N37" s="1126"/>
      <c r="O37" s="1126"/>
      <c r="P37" s="407">
        <f>M37+N37+O37</f>
        <v>0</v>
      </c>
      <c r="Q37" s="462"/>
      <c r="R37" s="463"/>
    </row>
    <row r="38" spans="1:85" x14ac:dyDescent="0.2">
      <c r="A38" s="378"/>
      <c r="B38" s="457"/>
      <c r="C38" s="458"/>
      <c r="D38" s="458"/>
      <c r="E38" s="458"/>
      <c r="F38" s="458"/>
      <c r="G38" s="459"/>
      <c r="H38" s="1126"/>
      <c r="I38" s="1126"/>
      <c r="J38" s="1126"/>
      <c r="K38" s="1126"/>
      <c r="L38" s="1126"/>
      <c r="M38" s="406">
        <f>SUM(H38:L38)</f>
        <v>0</v>
      </c>
      <c r="N38" s="1126"/>
      <c r="O38" s="1126"/>
      <c r="P38" s="407">
        <f>M38+N38+O38</f>
        <v>0</v>
      </c>
      <c r="Q38" s="462"/>
      <c r="R38" s="463"/>
    </row>
    <row r="39" spans="1:85" x14ac:dyDescent="0.2">
      <c r="A39" s="410"/>
      <c r="B39" s="457"/>
      <c r="C39" s="458"/>
      <c r="D39" s="458"/>
      <c r="E39" s="461"/>
      <c r="F39" s="461"/>
      <c r="G39" s="461"/>
      <c r="H39" s="1126"/>
      <c r="I39" s="1126"/>
      <c r="J39" s="1126"/>
      <c r="K39" s="1126"/>
      <c r="L39" s="1126"/>
      <c r="M39" s="406">
        <f>SUM(H39:L39)</f>
        <v>0</v>
      </c>
      <c r="N39" s="1126"/>
      <c r="O39" s="1126"/>
      <c r="P39" s="407">
        <f>M39+N39+O39</f>
        <v>0</v>
      </c>
      <c r="Q39" s="462"/>
      <c r="R39" s="463"/>
    </row>
    <row r="40" spans="1:85" ht="8.1" customHeight="1" x14ac:dyDescent="0.2">
      <c r="A40" s="411"/>
      <c r="B40" s="412"/>
      <c r="C40" s="413"/>
      <c r="D40" s="413"/>
      <c r="E40" s="353"/>
      <c r="F40" s="353"/>
      <c r="G40" s="353"/>
      <c r="H40" s="346"/>
      <c r="I40" s="414"/>
      <c r="J40" s="346"/>
      <c r="K40" s="346"/>
      <c r="L40" s="346"/>
      <c r="M40" s="346"/>
      <c r="N40" s="346"/>
      <c r="O40" s="346"/>
      <c r="P40" s="346"/>
      <c r="Q40" s="415"/>
      <c r="R40" s="416"/>
    </row>
    <row r="41" spans="1:85" ht="13.5" thickBot="1" x14ac:dyDescent="0.25">
      <c r="A41" s="417"/>
      <c r="B41" s="412"/>
      <c r="C41" s="413"/>
      <c r="D41" s="353"/>
      <c r="E41" s="418"/>
      <c r="F41" s="1280" t="s">
        <v>14</v>
      </c>
      <c r="G41" s="1281"/>
      <c r="H41" s="419">
        <f t="shared" ref="H41:P41" si="1">SUM(H36:H39)</f>
        <v>0</v>
      </c>
      <c r="I41" s="419">
        <f t="shared" si="1"/>
        <v>0</v>
      </c>
      <c r="J41" s="419">
        <f t="shared" si="1"/>
        <v>0</v>
      </c>
      <c r="K41" s="419">
        <f t="shared" si="1"/>
        <v>0</v>
      </c>
      <c r="L41" s="419">
        <f t="shared" si="1"/>
        <v>0</v>
      </c>
      <c r="M41" s="420">
        <f t="shared" si="1"/>
        <v>0</v>
      </c>
      <c r="N41" s="419">
        <f t="shared" si="1"/>
        <v>0</v>
      </c>
      <c r="O41" s="419">
        <f t="shared" si="1"/>
        <v>0</v>
      </c>
      <c r="P41" s="420">
        <f t="shared" si="1"/>
        <v>0</v>
      </c>
      <c r="Q41" s="353"/>
      <c r="R41" s="381"/>
    </row>
    <row r="42" spans="1:85" ht="13.5" thickTop="1" x14ac:dyDescent="0.2">
      <c r="A42" s="417"/>
      <c r="B42" s="412"/>
      <c r="C42" s="413"/>
      <c r="D42" s="353"/>
      <c r="E42" s="353"/>
      <c r="F42" s="353"/>
      <c r="G42" s="421"/>
      <c r="H42" s="353"/>
      <c r="I42" s="353"/>
      <c r="J42" s="353"/>
      <c r="K42" s="422"/>
      <c r="L42" s="422"/>
      <c r="M42" s="422"/>
      <c r="N42" s="422"/>
      <c r="O42" s="422"/>
      <c r="P42" s="422"/>
      <c r="Q42" s="422"/>
      <c r="R42" s="423"/>
    </row>
    <row r="43" spans="1:85" ht="15" customHeight="1" x14ac:dyDescent="0.25">
      <c r="A43" s="370"/>
      <c r="B43" s="1282" t="s">
        <v>88</v>
      </c>
      <c r="C43" s="1283"/>
      <c r="D43" s="1283"/>
      <c r="E43" s="1283"/>
      <c r="F43" s="1284"/>
      <c r="G43" s="1275" t="s">
        <v>89</v>
      </c>
      <c r="H43" s="1277"/>
      <c r="I43" s="1277"/>
      <c r="J43" s="1277"/>
      <c r="K43" s="1277"/>
      <c r="L43" s="1276"/>
      <c r="M43" s="371"/>
      <c r="N43" s="371"/>
      <c r="O43" s="371"/>
      <c r="P43" s="371"/>
      <c r="Q43" s="1273"/>
      <c r="R43" s="1274"/>
      <c r="S43" s="353"/>
      <c r="T43" s="353"/>
      <c r="U43" s="353"/>
      <c r="V43" s="353"/>
      <c r="W43" s="353"/>
      <c r="X43" s="353"/>
      <c r="Y43" s="353"/>
      <c r="Z43" s="353"/>
      <c r="AA43" s="353"/>
      <c r="AB43" s="353"/>
      <c r="AC43" s="353"/>
      <c r="AD43" s="353"/>
      <c r="AE43" s="353"/>
      <c r="AF43" s="353"/>
    </row>
    <row r="44" spans="1:85" ht="45" x14ac:dyDescent="0.2">
      <c r="A44" s="372"/>
      <c r="B44" s="1296" t="s">
        <v>395</v>
      </c>
      <c r="C44" s="1297"/>
      <c r="D44" s="1297"/>
      <c r="E44" s="1297"/>
      <c r="F44" s="1298"/>
      <c r="G44" s="373" t="s">
        <v>396</v>
      </c>
      <c r="H44" s="374" t="s">
        <v>397</v>
      </c>
      <c r="I44" s="374" t="s">
        <v>399</v>
      </c>
      <c r="J44" s="374" t="s">
        <v>398</v>
      </c>
      <c r="K44" s="374" t="s">
        <v>400</v>
      </c>
      <c r="L44" s="374" t="s">
        <v>90</v>
      </c>
      <c r="M44" s="353"/>
      <c r="N44" s="353"/>
      <c r="O44" s="353"/>
      <c r="P44" s="375"/>
      <c r="Q44" s="376"/>
      <c r="R44" s="377"/>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353"/>
      <c r="AY44" s="353"/>
      <c r="AZ44" s="353"/>
      <c r="BA44" s="353"/>
      <c r="BB44" s="353"/>
      <c r="BC44" s="353"/>
      <c r="BD44" s="353"/>
      <c r="BE44" s="353"/>
      <c r="BF44" s="353"/>
      <c r="BG44" s="353"/>
      <c r="BH44" s="353"/>
      <c r="BI44" s="353"/>
      <c r="BJ44" s="353"/>
      <c r="BK44" s="353"/>
      <c r="BL44" s="353"/>
      <c r="BM44" s="353"/>
      <c r="BN44" s="353"/>
      <c r="BO44" s="353"/>
      <c r="BP44" s="353"/>
      <c r="BQ44" s="353"/>
      <c r="BR44" s="353"/>
      <c r="BS44" s="353"/>
      <c r="BT44" s="353"/>
      <c r="BU44" s="353"/>
      <c r="BV44" s="353"/>
      <c r="BW44" s="353"/>
      <c r="BX44" s="353"/>
      <c r="BY44" s="353"/>
      <c r="BZ44" s="353"/>
      <c r="CA44" s="353"/>
      <c r="CB44" s="353"/>
      <c r="CC44" s="353"/>
      <c r="CD44" s="353"/>
      <c r="CE44" s="353"/>
      <c r="CF44" s="353"/>
      <c r="CG44" s="353"/>
    </row>
    <row r="45" spans="1:85" ht="13.5" thickBot="1" x14ac:dyDescent="0.25">
      <c r="A45" s="378"/>
      <c r="B45" s="1287" t="s">
        <v>91</v>
      </c>
      <c r="C45" s="1288"/>
      <c r="D45" s="1288"/>
      <c r="E45" s="1288"/>
      <c r="F45" s="1289"/>
      <c r="G45" s="1124"/>
      <c r="H45" s="1125"/>
      <c r="I45" s="1125"/>
      <c r="J45" s="1125"/>
      <c r="K45" s="1125"/>
      <c r="L45" s="379">
        <f>SUM(G45:K45)</f>
        <v>0</v>
      </c>
      <c r="M45" s="380"/>
      <c r="N45" s="380"/>
      <c r="O45" s="380"/>
      <c r="P45" s="380"/>
      <c r="Q45" s="380"/>
      <c r="R45" s="381"/>
      <c r="S45" s="353"/>
      <c r="T45" s="353"/>
      <c r="U45" s="353"/>
      <c r="V45" s="353"/>
      <c r="W45" s="353"/>
      <c r="X45" s="353"/>
      <c r="Y45" s="353"/>
      <c r="Z45" s="353"/>
      <c r="AA45" s="353"/>
      <c r="AB45" s="353"/>
      <c r="AC45" s="353"/>
      <c r="AD45" s="353"/>
      <c r="AE45" s="353"/>
      <c r="AF45" s="353"/>
    </row>
    <row r="46" spans="1:85" ht="15.75" x14ac:dyDescent="0.25">
      <c r="A46" s="378"/>
      <c r="B46" s="1285" t="s">
        <v>92</v>
      </c>
      <c r="C46" s="1286"/>
      <c r="D46" s="382"/>
      <c r="E46" s="382"/>
      <c r="F46" s="382"/>
      <c r="G46" s="383"/>
      <c r="H46" s="384"/>
      <c r="I46" s="385"/>
      <c r="J46" s="386"/>
      <c r="K46" s="385"/>
      <c r="L46" s="385"/>
      <c r="M46" s="387"/>
      <c r="N46" s="387"/>
      <c r="O46" s="387"/>
      <c r="P46" s="387"/>
      <c r="Q46" s="387"/>
      <c r="R46" s="388"/>
      <c r="S46" s="353"/>
      <c r="T46" s="353"/>
      <c r="U46" s="353"/>
      <c r="V46" s="353"/>
      <c r="W46" s="353"/>
      <c r="X46" s="353"/>
      <c r="Y46" s="353"/>
      <c r="Z46" s="353"/>
      <c r="AA46" s="353"/>
      <c r="AB46" s="353"/>
      <c r="AC46" s="353"/>
      <c r="AD46" s="353"/>
      <c r="AE46" s="353"/>
      <c r="AF46" s="353"/>
    </row>
    <row r="47" spans="1:85" ht="15" x14ac:dyDescent="0.25">
      <c r="A47" s="389"/>
      <c r="B47" s="1275" t="s">
        <v>93</v>
      </c>
      <c r="C47" s="1277"/>
      <c r="D47" s="1277"/>
      <c r="E47" s="1277"/>
      <c r="F47" s="1276"/>
      <c r="G47" s="1275" t="s">
        <v>1</v>
      </c>
      <c r="H47" s="1277"/>
      <c r="I47" s="1277"/>
      <c r="J47" s="1277"/>
      <c r="K47" s="1277"/>
      <c r="L47" s="1277"/>
      <c r="M47" s="1276"/>
      <c r="N47" s="1275" t="s">
        <v>2</v>
      </c>
      <c r="O47" s="1276"/>
      <c r="P47" s="371"/>
      <c r="Q47" s="390"/>
      <c r="R47" s="391"/>
      <c r="S47" s="353"/>
      <c r="T47" s="353"/>
      <c r="U47" s="353"/>
      <c r="V47" s="353"/>
      <c r="W47" s="353"/>
      <c r="X47" s="353"/>
      <c r="Y47" s="353"/>
      <c r="Z47" s="353"/>
      <c r="AA47" s="353"/>
      <c r="AB47" s="353"/>
      <c r="AC47" s="353"/>
      <c r="AD47" s="353"/>
    </row>
    <row r="48" spans="1:85" ht="33.75" x14ac:dyDescent="0.2">
      <c r="A48" s="389"/>
      <c r="B48" s="401" t="s">
        <v>204</v>
      </c>
      <c r="C48" s="400" t="s">
        <v>203</v>
      </c>
      <c r="D48" s="394" t="s">
        <v>202</v>
      </c>
      <c r="E48" s="394" t="s">
        <v>201</v>
      </c>
      <c r="F48" s="395" t="s">
        <v>200</v>
      </c>
      <c r="G48" s="396" t="s">
        <v>3</v>
      </c>
      <c r="H48" s="396" t="s">
        <v>4</v>
      </c>
      <c r="I48" s="396" t="s">
        <v>5</v>
      </c>
      <c r="J48" s="396" t="s">
        <v>6</v>
      </c>
      <c r="K48" s="396" t="s">
        <v>7</v>
      </c>
      <c r="L48" s="396" t="s">
        <v>8</v>
      </c>
      <c r="M48" s="396" t="s">
        <v>9</v>
      </c>
      <c r="N48" s="395" t="s">
        <v>199</v>
      </c>
      <c r="O48" s="395" t="s">
        <v>198</v>
      </c>
      <c r="P48" s="397" t="s">
        <v>10</v>
      </c>
      <c r="Q48" s="398" t="s">
        <v>11</v>
      </c>
      <c r="R48" s="399" t="s">
        <v>12</v>
      </c>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c r="AT48" s="353"/>
      <c r="AU48" s="353"/>
      <c r="AV48" s="353"/>
      <c r="AW48" s="353"/>
      <c r="AX48" s="353"/>
      <c r="AY48" s="353"/>
      <c r="AZ48" s="353"/>
      <c r="BA48" s="353"/>
      <c r="BB48" s="353"/>
      <c r="BC48" s="353"/>
      <c r="BD48" s="353"/>
      <c r="BE48" s="353"/>
      <c r="BF48" s="353"/>
      <c r="BG48" s="353"/>
      <c r="BH48" s="353"/>
      <c r="BI48" s="353"/>
      <c r="BJ48" s="353"/>
      <c r="BK48" s="353"/>
      <c r="BL48" s="353"/>
      <c r="BM48" s="353"/>
      <c r="BN48" s="353"/>
      <c r="BO48" s="353"/>
      <c r="BP48" s="353"/>
      <c r="BQ48" s="353"/>
      <c r="BR48" s="353"/>
      <c r="BS48" s="353"/>
      <c r="BT48" s="353"/>
      <c r="BU48" s="353"/>
      <c r="BV48" s="353"/>
      <c r="BW48" s="353"/>
      <c r="BX48" s="353"/>
      <c r="BY48" s="353"/>
      <c r="BZ48" s="353"/>
      <c r="CA48" s="353"/>
      <c r="CB48" s="353"/>
      <c r="CC48" s="353"/>
      <c r="CD48" s="353"/>
    </row>
    <row r="49" spans="1:85" x14ac:dyDescent="0.2">
      <c r="A49" s="389"/>
      <c r="B49" s="392"/>
      <c r="C49" s="393"/>
      <c r="D49" s="400"/>
      <c r="E49" s="400"/>
      <c r="F49" s="401"/>
      <c r="G49" s="395"/>
      <c r="H49" s="395"/>
      <c r="I49" s="396"/>
      <c r="J49" s="395"/>
      <c r="K49" s="395"/>
      <c r="L49" s="396"/>
      <c r="M49" s="396"/>
      <c r="N49" s="395"/>
      <c r="O49" s="395"/>
      <c r="P49" s="402"/>
      <c r="Q49" s="403" t="s">
        <v>347</v>
      </c>
      <c r="R49" s="404" t="s">
        <v>347</v>
      </c>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row>
    <row r="50" spans="1:85" x14ac:dyDescent="0.2">
      <c r="A50" s="378"/>
      <c r="B50" s="457"/>
      <c r="C50" s="458"/>
      <c r="D50" s="458"/>
      <c r="E50" s="458"/>
      <c r="F50" s="458"/>
      <c r="G50" s="459"/>
      <c r="H50" s="1126"/>
      <c r="I50" s="1126"/>
      <c r="J50" s="1126"/>
      <c r="K50" s="1126"/>
      <c r="L50" s="1126"/>
      <c r="M50" s="406">
        <f>SUM(H50:L50)</f>
        <v>0</v>
      </c>
      <c r="N50" s="1126"/>
      <c r="O50" s="1126"/>
      <c r="P50" s="407">
        <f>M50+N50+O50</f>
        <v>0</v>
      </c>
      <c r="Q50" s="462"/>
      <c r="R50" s="463"/>
      <c r="S50" s="353"/>
      <c r="T50" s="353"/>
      <c r="U50" s="353"/>
      <c r="V50" s="353"/>
      <c r="W50" s="353"/>
      <c r="X50" s="353"/>
      <c r="Y50" s="353"/>
      <c r="Z50" s="353"/>
      <c r="AA50" s="353"/>
      <c r="AB50" s="353"/>
      <c r="AC50" s="353"/>
    </row>
    <row r="51" spans="1:85" x14ac:dyDescent="0.2">
      <c r="A51" s="378"/>
      <c r="B51" s="460"/>
      <c r="C51" s="458"/>
      <c r="D51" s="458"/>
      <c r="E51" s="458"/>
      <c r="F51" s="458"/>
      <c r="G51" s="459"/>
      <c r="H51" s="1126"/>
      <c r="I51" s="1126"/>
      <c r="J51" s="1126"/>
      <c r="K51" s="1126"/>
      <c r="L51" s="1126"/>
      <c r="M51" s="406">
        <f>SUM(H51:L51)</f>
        <v>0</v>
      </c>
      <c r="N51" s="1126"/>
      <c r="O51" s="1126"/>
      <c r="P51" s="407">
        <f>M51+N51+O51</f>
        <v>0</v>
      </c>
      <c r="Q51" s="462"/>
      <c r="R51" s="463"/>
    </row>
    <row r="52" spans="1:85" x14ac:dyDescent="0.2">
      <c r="A52" s="378"/>
      <c r="B52" s="457"/>
      <c r="C52" s="458"/>
      <c r="D52" s="458"/>
      <c r="E52" s="458"/>
      <c r="F52" s="458"/>
      <c r="G52" s="459"/>
      <c r="H52" s="1126"/>
      <c r="I52" s="1126"/>
      <c r="J52" s="1126"/>
      <c r="K52" s="1126"/>
      <c r="L52" s="1126"/>
      <c r="M52" s="406">
        <f>SUM(H52:L52)</f>
        <v>0</v>
      </c>
      <c r="N52" s="1126"/>
      <c r="O52" s="1126"/>
      <c r="P52" s="407">
        <f>M52+N52+O52</f>
        <v>0</v>
      </c>
      <c r="Q52" s="462"/>
      <c r="R52" s="463"/>
    </row>
    <row r="53" spans="1:85" x14ac:dyDescent="0.2">
      <c r="A53" s="410"/>
      <c r="B53" s="457"/>
      <c r="C53" s="458"/>
      <c r="D53" s="458"/>
      <c r="E53" s="461"/>
      <c r="F53" s="461"/>
      <c r="G53" s="461"/>
      <c r="H53" s="1126"/>
      <c r="I53" s="1126"/>
      <c r="J53" s="1126"/>
      <c r="K53" s="1126"/>
      <c r="L53" s="1126"/>
      <c r="M53" s="406">
        <f>SUM(H53:L53)</f>
        <v>0</v>
      </c>
      <c r="N53" s="1126"/>
      <c r="O53" s="1126"/>
      <c r="P53" s="407">
        <f>M53+N53+O53</f>
        <v>0</v>
      </c>
      <c r="Q53" s="462"/>
      <c r="R53" s="463"/>
    </row>
    <row r="54" spans="1:85" ht="8.1" customHeight="1" x14ac:dyDescent="0.2">
      <c r="A54" s="411"/>
      <c r="B54" s="412"/>
      <c r="C54" s="413"/>
      <c r="D54" s="413"/>
      <c r="E54" s="353"/>
      <c r="F54" s="353"/>
      <c r="G54" s="353"/>
      <c r="H54" s="346"/>
      <c r="I54" s="414"/>
      <c r="J54" s="346"/>
      <c r="K54" s="346"/>
      <c r="L54" s="346"/>
      <c r="M54" s="346"/>
      <c r="N54" s="346"/>
      <c r="O54" s="346"/>
      <c r="P54" s="346"/>
      <c r="Q54" s="415"/>
      <c r="R54" s="416"/>
    </row>
    <row r="55" spans="1:85" ht="13.5" thickBot="1" x14ac:dyDescent="0.25">
      <c r="A55" s="417"/>
      <c r="B55" s="412"/>
      <c r="C55" s="413"/>
      <c r="D55" s="353"/>
      <c r="E55" s="418"/>
      <c r="F55" s="1280" t="s">
        <v>14</v>
      </c>
      <c r="G55" s="1281"/>
      <c r="H55" s="419">
        <f t="shared" ref="H55:P55" si="2">SUM(H50:H53)</f>
        <v>0</v>
      </c>
      <c r="I55" s="419">
        <f t="shared" si="2"/>
        <v>0</v>
      </c>
      <c r="J55" s="419">
        <f t="shared" si="2"/>
        <v>0</v>
      </c>
      <c r="K55" s="419">
        <f t="shared" si="2"/>
        <v>0</v>
      </c>
      <c r="L55" s="419">
        <f t="shared" si="2"/>
        <v>0</v>
      </c>
      <c r="M55" s="420">
        <f t="shared" si="2"/>
        <v>0</v>
      </c>
      <c r="N55" s="419">
        <f t="shared" si="2"/>
        <v>0</v>
      </c>
      <c r="O55" s="419">
        <f t="shared" si="2"/>
        <v>0</v>
      </c>
      <c r="P55" s="420">
        <f t="shared" si="2"/>
        <v>0</v>
      </c>
      <c r="Q55" s="353"/>
      <c r="R55" s="381"/>
    </row>
    <row r="56" spans="1:85" ht="13.5" thickTop="1" x14ac:dyDescent="0.2">
      <c r="A56" s="417"/>
      <c r="B56" s="412"/>
      <c r="C56" s="413"/>
      <c r="D56" s="353"/>
      <c r="E56" s="353"/>
      <c r="F56" s="353"/>
      <c r="G56" s="421"/>
      <c r="H56" s="353"/>
      <c r="I56" s="353"/>
      <c r="J56" s="353"/>
      <c r="K56" s="422"/>
      <c r="L56" s="422"/>
      <c r="M56" s="422"/>
      <c r="N56" s="422"/>
      <c r="O56" s="422"/>
      <c r="P56" s="422"/>
      <c r="Q56" s="422"/>
      <c r="R56" s="423"/>
    </row>
    <row r="57" spans="1:85" ht="15" customHeight="1" x14ac:dyDescent="0.25">
      <c r="A57" s="370"/>
      <c r="B57" s="1282" t="s">
        <v>88</v>
      </c>
      <c r="C57" s="1283"/>
      <c r="D57" s="1283"/>
      <c r="E57" s="1283"/>
      <c r="F57" s="1284"/>
      <c r="G57" s="1275" t="s">
        <v>89</v>
      </c>
      <c r="H57" s="1277"/>
      <c r="I57" s="1277"/>
      <c r="J57" s="1277"/>
      <c r="K57" s="1277"/>
      <c r="L57" s="1276"/>
      <c r="M57" s="371"/>
      <c r="N57" s="371"/>
      <c r="O57" s="371"/>
      <c r="P57" s="371"/>
      <c r="Q57" s="1273"/>
      <c r="R57" s="1274"/>
      <c r="S57" s="353"/>
      <c r="T57" s="353"/>
      <c r="U57" s="353"/>
      <c r="V57" s="353"/>
      <c r="W57" s="353"/>
      <c r="X57" s="353"/>
      <c r="Y57" s="353"/>
      <c r="Z57" s="353"/>
      <c r="AA57" s="353"/>
      <c r="AB57" s="353"/>
      <c r="AC57" s="353"/>
      <c r="AD57" s="353"/>
      <c r="AE57" s="353"/>
      <c r="AF57" s="353"/>
    </row>
    <row r="58" spans="1:85" ht="45" x14ac:dyDescent="0.2">
      <c r="A58" s="372"/>
      <c r="B58" s="1296" t="s">
        <v>401</v>
      </c>
      <c r="C58" s="1297"/>
      <c r="D58" s="1297"/>
      <c r="E58" s="1297"/>
      <c r="F58" s="1298"/>
      <c r="G58" s="373" t="s">
        <v>402</v>
      </c>
      <c r="H58" s="374" t="s">
        <v>403</v>
      </c>
      <c r="I58" s="374" t="s">
        <v>404</v>
      </c>
      <c r="J58" s="374" t="s">
        <v>405</v>
      </c>
      <c r="K58" s="374" t="s">
        <v>406</v>
      </c>
      <c r="L58" s="374" t="s">
        <v>90</v>
      </c>
      <c r="M58" s="353"/>
      <c r="N58" s="353"/>
      <c r="O58" s="353"/>
      <c r="P58" s="375"/>
      <c r="Q58" s="376"/>
      <c r="R58" s="377"/>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3"/>
      <c r="AY58" s="353"/>
      <c r="AZ58" s="353"/>
      <c r="BA58" s="353"/>
      <c r="BB58" s="353"/>
      <c r="BC58" s="353"/>
      <c r="BD58" s="353"/>
      <c r="BE58" s="353"/>
      <c r="BF58" s="353"/>
      <c r="BG58" s="353"/>
      <c r="BH58" s="353"/>
      <c r="BI58" s="353"/>
      <c r="BJ58" s="353"/>
      <c r="BK58" s="353"/>
      <c r="BL58" s="353"/>
      <c r="BM58" s="353"/>
      <c r="BN58" s="353"/>
      <c r="BO58" s="353"/>
      <c r="BP58" s="353"/>
      <c r="BQ58" s="353"/>
      <c r="BR58" s="353"/>
      <c r="BS58" s="353"/>
      <c r="BT58" s="353"/>
      <c r="BU58" s="353"/>
      <c r="BV58" s="353"/>
      <c r="BW58" s="353"/>
      <c r="BX58" s="353"/>
      <c r="BY58" s="353"/>
      <c r="BZ58" s="353"/>
      <c r="CA58" s="353"/>
      <c r="CB58" s="353"/>
      <c r="CC58" s="353"/>
      <c r="CD58" s="353"/>
      <c r="CE58" s="353"/>
      <c r="CF58" s="353"/>
      <c r="CG58" s="353"/>
    </row>
    <row r="59" spans="1:85" ht="13.5" thickBot="1" x14ac:dyDescent="0.25">
      <c r="A59" s="378"/>
      <c r="B59" s="1287" t="s">
        <v>91</v>
      </c>
      <c r="C59" s="1288"/>
      <c r="D59" s="1288"/>
      <c r="E59" s="1288"/>
      <c r="F59" s="1289"/>
      <c r="G59" s="1124"/>
      <c r="H59" s="1125"/>
      <c r="I59" s="1125"/>
      <c r="J59" s="1125"/>
      <c r="K59" s="1125"/>
      <c r="L59" s="379">
        <f>SUM(G59:K59)</f>
        <v>0</v>
      </c>
      <c r="M59" s="380"/>
      <c r="N59" s="380"/>
      <c r="O59" s="380"/>
      <c r="P59" s="380"/>
      <c r="Q59" s="380"/>
      <c r="R59" s="381"/>
      <c r="S59" s="353"/>
      <c r="T59" s="353"/>
      <c r="U59" s="353"/>
      <c r="V59" s="353"/>
      <c r="W59" s="353"/>
      <c r="X59" s="353"/>
      <c r="Y59" s="353"/>
      <c r="Z59" s="353"/>
      <c r="AA59" s="353"/>
      <c r="AB59" s="353"/>
      <c r="AC59" s="353"/>
      <c r="AD59" s="353"/>
      <c r="AE59" s="353"/>
      <c r="AF59" s="353"/>
    </row>
    <row r="60" spans="1:85" ht="15.75" x14ac:dyDescent="0.25">
      <c r="A60" s="378"/>
      <c r="B60" s="1285" t="s">
        <v>92</v>
      </c>
      <c r="C60" s="1286"/>
      <c r="D60" s="382"/>
      <c r="E60" s="382"/>
      <c r="F60" s="382"/>
      <c r="G60" s="383"/>
      <c r="H60" s="384"/>
      <c r="I60" s="385"/>
      <c r="J60" s="386"/>
      <c r="K60" s="385"/>
      <c r="L60" s="385"/>
      <c r="M60" s="387"/>
      <c r="N60" s="387"/>
      <c r="O60" s="387"/>
      <c r="P60" s="387"/>
      <c r="Q60" s="387"/>
      <c r="R60" s="388"/>
      <c r="S60" s="353"/>
      <c r="T60" s="353"/>
      <c r="U60" s="353"/>
      <c r="V60" s="353"/>
      <c r="W60" s="353"/>
      <c r="X60" s="353"/>
      <c r="Y60" s="353"/>
      <c r="Z60" s="353"/>
      <c r="AA60" s="353"/>
      <c r="AB60" s="353"/>
      <c r="AC60" s="353"/>
      <c r="AD60" s="353"/>
      <c r="AE60" s="353"/>
      <c r="AF60" s="353"/>
    </row>
    <row r="61" spans="1:85" ht="15" x14ac:dyDescent="0.25">
      <c r="A61" s="389"/>
      <c r="B61" s="1275" t="s">
        <v>93</v>
      </c>
      <c r="C61" s="1277"/>
      <c r="D61" s="1277"/>
      <c r="E61" s="1277"/>
      <c r="F61" s="1276"/>
      <c r="G61" s="1275" t="s">
        <v>1</v>
      </c>
      <c r="H61" s="1277"/>
      <c r="I61" s="1277"/>
      <c r="J61" s="1277"/>
      <c r="K61" s="1277"/>
      <c r="L61" s="1277"/>
      <c r="M61" s="1276"/>
      <c r="N61" s="1275" t="s">
        <v>2</v>
      </c>
      <c r="O61" s="1276"/>
      <c r="P61" s="371"/>
      <c r="Q61" s="390"/>
      <c r="R61" s="391"/>
      <c r="S61" s="353"/>
      <c r="T61" s="353"/>
      <c r="U61" s="353"/>
      <c r="V61" s="353"/>
      <c r="W61" s="353"/>
      <c r="X61" s="353"/>
      <c r="Y61" s="353"/>
      <c r="Z61" s="353"/>
      <c r="AA61" s="353"/>
      <c r="AB61" s="353"/>
      <c r="AC61" s="353"/>
      <c r="AD61" s="353"/>
    </row>
    <row r="62" spans="1:85" ht="33.75" x14ac:dyDescent="0.2">
      <c r="A62" s="389"/>
      <c r="B62" s="401" t="s">
        <v>204</v>
      </c>
      <c r="C62" s="400" t="s">
        <v>203</v>
      </c>
      <c r="D62" s="394" t="s">
        <v>202</v>
      </c>
      <c r="E62" s="394" t="s">
        <v>201</v>
      </c>
      <c r="F62" s="395" t="s">
        <v>200</v>
      </c>
      <c r="G62" s="396" t="s">
        <v>3</v>
      </c>
      <c r="H62" s="396" t="s">
        <v>4</v>
      </c>
      <c r="I62" s="396" t="s">
        <v>5</v>
      </c>
      <c r="J62" s="396" t="s">
        <v>6</v>
      </c>
      <c r="K62" s="396" t="s">
        <v>7</v>
      </c>
      <c r="L62" s="396" t="s">
        <v>8</v>
      </c>
      <c r="M62" s="396" t="s">
        <v>9</v>
      </c>
      <c r="N62" s="395" t="s">
        <v>199</v>
      </c>
      <c r="O62" s="395" t="s">
        <v>198</v>
      </c>
      <c r="P62" s="397" t="s">
        <v>10</v>
      </c>
      <c r="Q62" s="398" t="s">
        <v>11</v>
      </c>
      <c r="R62" s="399" t="s">
        <v>12</v>
      </c>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3"/>
      <c r="BA62" s="353"/>
      <c r="BB62" s="353"/>
      <c r="BC62" s="353"/>
      <c r="BD62" s="353"/>
      <c r="BE62" s="353"/>
      <c r="BF62" s="353"/>
      <c r="BG62" s="353"/>
      <c r="BH62" s="353"/>
      <c r="BI62" s="353"/>
      <c r="BJ62" s="353"/>
      <c r="BK62" s="353"/>
      <c r="BL62" s="353"/>
      <c r="BM62" s="353"/>
      <c r="BN62" s="353"/>
      <c r="BO62" s="353"/>
      <c r="BP62" s="353"/>
      <c r="BQ62" s="353"/>
      <c r="BR62" s="353"/>
      <c r="BS62" s="353"/>
      <c r="BT62" s="353"/>
      <c r="BU62" s="353"/>
      <c r="BV62" s="353"/>
      <c r="BW62" s="353"/>
      <c r="BX62" s="353"/>
      <c r="BY62" s="353"/>
      <c r="BZ62" s="353"/>
      <c r="CA62" s="353"/>
      <c r="CB62" s="353"/>
      <c r="CC62" s="353"/>
      <c r="CD62" s="353"/>
    </row>
    <row r="63" spans="1:85" x14ac:dyDescent="0.2">
      <c r="A63" s="389"/>
      <c r="B63" s="392"/>
      <c r="C63" s="393"/>
      <c r="D63" s="400"/>
      <c r="E63" s="400"/>
      <c r="F63" s="401"/>
      <c r="G63" s="395"/>
      <c r="H63" s="395"/>
      <c r="I63" s="396"/>
      <c r="J63" s="395"/>
      <c r="K63" s="395"/>
      <c r="L63" s="396"/>
      <c r="M63" s="396"/>
      <c r="N63" s="395"/>
      <c r="O63" s="395"/>
      <c r="P63" s="402"/>
      <c r="Q63" s="403" t="s">
        <v>347</v>
      </c>
      <c r="R63" s="404" t="s">
        <v>347</v>
      </c>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3"/>
      <c r="AY63" s="353"/>
      <c r="AZ63" s="353"/>
      <c r="BA63" s="353"/>
      <c r="BB63" s="353"/>
      <c r="BC63" s="353"/>
      <c r="BD63" s="353"/>
      <c r="BE63" s="353"/>
      <c r="BF63" s="353"/>
      <c r="BG63" s="353"/>
      <c r="BH63" s="353"/>
      <c r="BI63" s="353"/>
      <c r="BJ63" s="353"/>
      <c r="BK63" s="353"/>
      <c r="BL63" s="353"/>
      <c r="BM63" s="353"/>
      <c r="BN63" s="353"/>
      <c r="BO63" s="353"/>
      <c r="BP63" s="353"/>
      <c r="BQ63" s="353"/>
      <c r="BR63" s="353"/>
      <c r="BS63" s="353"/>
      <c r="BT63" s="353"/>
      <c r="BU63" s="353"/>
      <c r="BV63" s="353"/>
      <c r="BW63" s="353"/>
      <c r="BX63" s="353"/>
      <c r="BY63" s="353"/>
      <c r="BZ63" s="353"/>
      <c r="CA63" s="353"/>
      <c r="CB63" s="353"/>
      <c r="CC63" s="353"/>
      <c r="CD63" s="353"/>
    </row>
    <row r="64" spans="1:85" x14ac:dyDescent="0.2">
      <c r="A64" s="378"/>
      <c r="B64" s="457"/>
      <c r="C64" s="458"/>
      <c r="D64" s="458"/>
      <c r="E64" s="458"/>
      <c r="F64" s="458"/>
      <c r="G64" s="459"/>
      <c r="H64" s="344"/>
      <c r="I64" s="344"/>
      <c r="J64" s="344"/>
      <c r="K64" s="344"/>
      <c r="L64" s="344"/>
      <c r="M64" s="406">
        <f>SUM(H64:L64)</f>
        <v>0</v>
      </c>
      <c r="N64" s="344"/>
      <c r="O64" s="344"/>
      <c r="P64" s="407">
        <f>M64+N64+O64</f>
        <v>0</v>
      </c>
      <c r="Q64" s="462"/>
      <c r="R64" s="463"/>
      <c r="S64" s="353"/>
      <c r="T64" s="353"/>
      <c r="U64" s="353"/>
      <c r="V64" s="353"/>
      <c r="W64" s="353"/>
      <c r="X64" s="353"/>
      <c r="Y64" s="353"/>
      <c r="Z64" s="353"/>
      <c r="AA64" s="353"/>
      <c r="AB64" s="353"/>
      <c r="AC64" s="353"/>
    </row>
    <row r="65" spans="1:85" x14ac:dyDescent="0.2">
      <c r="A65" s="378"/>
      <c r="B65" s="460"/>
      <c r="C65" s="458"/>
      <c r="D65" s="458"/>
      <c r="E65" s="458"/>
      <c r="F65" s="458"/>
      <c r="G65" s="459"/>
      <c r="H65" s="344"/>
      <c r="I65" s="344"/>
      <c r="J65" s="344"/>
      <c r="K65" s="344"/>
      <c r="L65" s="344"/>
      <c r="M65" s="406">
        <f>SUM(H65:L65)</f>
        <v>0</v>
      </c>
      <c r="N65" s="344"/>
      <c r="O65" s="344"/>
      <c r="P65" s="407">
        <f>M65+N65+O65</f>
        <v>0</v>
      </c>
      <c r="Q65" s="462"/>
      <c r="R65" s="463"/>
    </row>
    <row r="66" spans="1:85" x14ac:dyDescent="0.2">
      <c r="A66" s="378"/>
      <c r="B66" s="457"/>
      <c r="C66" s="458"/>
      <c r="D66" s="458"/>
      <c r="E66" s="458"/>
      <c r="F66" s="458"/>
      <c r="G66" s="459"/>
      <c r="H66" s="344"/>
      <c r="I66" s="344"/>
      <c r="J66" s="344"/>
      <c r="K66" s="344"/>
      <c r="L66" s="344"/>
      <c r="M66" s="406">
        <f>SUM(H66:L66)</f>
        <v>0</v>
      </c>
      <c r="N66" s="344"/>
      <c r="O66" s="344"/>
      <c r="P66" s="407">
        <f>M66+N66+O66</f>
        <v>0</v>
      </c>
      <c r="Q66" s="462"/>
      <c r="R66" s="463"/>
    </row>
    <row r="67" spans="1:85" x14ac:dyDescent="0.2">
      <c r="A67" s="410"/>
      <c r="B67" s="457"/>
      <c r="C67" s="458"/>
      <c r="D67" s="458"/>
      <c r="E67" s="461"/>
      <c r="F67" s="461"/>
      <c r="G67" s="461"/>
      <c r="H67" s="344"/>
      <c r="I67" s="344"/>
      <c r="J67" s="344"/>
      <c r="K67" s="344"/>
      <c r="L67" s="344"/>
      <c r="M67" s="406">
        <f>SUM(H67:L67)</f>
        <v>0</v>
      </c>
      <c r="N67" s="344"/>
      <c r="O67" s="344"/>
      <c r="P67" s="407">
        <f>M67+N67+O67</f>
        <v>0</v>
      </c>
      <c r="Q67" s="462"/>
      <c r="R67" s="463"/>
    </row>
    <row r="68" spans="1:85" ht="8.1" customHeight="1" x14ac:dyDescent="0.2">
      <c r="A68" s="411"/>
      <c r="B68" s="412"/>
      <c r="C68" s="413"/>
      <c r="D68" s="413"/>
      <c r="E68" s="353"/>
      <c r="F68" s="353"/>
      <c r="G68" s="353"/>
      <c r="H68" s="346"/>
      <c r="I68" s="414"/>
      <c r="J68" s="346"/>
      <c r="K68" s="346"/>
      <c r="L68" s="346"/>
      <c r="M68" s="346"/>
      <c r="N68" s="346"/>
      <c r="O68" s="346"/>
      <c r="P68" s="346"/>
      <c r="Q68" s="415"/>
      <c r="R68" s="416"/>
    </row>
    <row r="69" spans="1:85" ht="13.5" thickBot="1" x14ac:dyDescent="0.25">
      <c r="A69" s="417"/>
      <c r="B69" s="412"/>
      <c r="C69" s="413"/>
      <c r="D69" s="353"/>
      <c r="E69" s="418"/>
      <c r="F69" s="1280" t="s">
        <v>14</v>
      </c>
      <c r="G69" s="1281"/>
      <c r="H69" s="419">
        <f t="shared" ref="H69:P69" si="3">SUM(H64:H67)</f>
        <v>0</v>
      </c>
      <c r="I69" s="419">
        <f t="shared" si="3"/>
        <v>0</v>
      </c>
      <c r="J69" s="419">
        <f t="shared" si="3"/>
        <v>0</v>
      </c>
      <c r="K69" s="419">
        <f t="shared" si="3"/>
        <v>0</v>
      </c>
      <c r="L69" s="419">
        <f t="shared" si="3"/>
        <v>0</v>
      </c>
      <c r="M69" s="420">
        <f t="shared" si="3"/>
        <v>0</v>
      </c>
      <c r="N69" s="419">
        <f t="shared" si="3"/>
        <v>0</v>
      </c>
      <c r="O69" s="419">
        <f t="shared" si="3"/>
        <v>0</v>
      </c>
      <c r="P69" s="420">
        <f t="shared" si="3"/>
        <v>0</v>
      </c>
      <c r="Q69" s="353"/>
      <c r="R69" s="381"/>
    </row>
    <row r="70" spans="1:85" ht="13.5" thickTop="1" x14ac:dyDescent="0.2">
      <c r="A70" s="417"/>
      <c r="B70" s="412"/>
      <c r="C70" s="413"/>
      <c r="D70" s="353"/>
      <c r="E70" s="353"/>
      <c r="F70" s="353"/>
      <c r="G70" s="421"/>
      <c r="H70" s="353"/>
      <c r="I70" s="353"/>
      <c r="J70" s="353"/>
      <c r="K70" s="422"/>
      <c r="L70" s="422"/>
      <c r="M70" s="422"/>
      <c r="N70" s="421"/>
      <c r="O70" s="421"/>
      <c r="P70" s="421"/>
      <c r="Q70" s="421"/>
      <c r="R70" s="424"/>
    </row>
    <row r="71" spans="1:85" x14ac:dyDescent="0.2">
      <c r="A71" s="425"/>
      <c r="B71" s="364"/>
      <c r="C71" s="426"/>
      <c r="D71" s="364"/>
      <c r="E71" s="364"/>
      <c r="F71" s="364"/>
      <c r="G71" s="364"/>
      <c r="H71" s="364"/>
      <c r="I71" s="364"/>
      <c r="J71" s="364"/>
      <c r="K71" s="427"/>
      <c r="L71" s="427"/>
      <c r="M71" s="427"/>
      <c r="N71" s="428"/>
      <c r="O71" s="428"/>
      <c r="P71" s="428"/>
      <c r="Q71" s="428"/>
      <c r="R71" s="429"/>
    </row>
    <row r="72" spans="1:85" ht="21.75" customHeight="1" x14ac:dyDescent="0.3">
      <c r="A72" s="367" t="s">
        <v>17</v>
      </c>
      <c r="B72" s="368"/>
      <c r="C72" s="368"/>
      <c r="D72" s="368"/>
      <c r="E72" s="368"/>
      <c r="F72" s="368"/>
      <c r="G72" s="368"/>
      <c r="H72" s="368"/>
      <c r="I72" s="368"/>
      <c r="J72" s="368"/>
      <c r="K72" s="368"/>
      <c r="L72" s="368"/>
      <c r="M72" s="368"/>
      <c r="N72" s="368"/>
      <c r="O72" s="368"/>
      <c r="P72" s="368"/>
      <c r="Q72" s="368"/>
      <c r="R72" s="369"/>
    </row>
    <row r="73" spans="1:85" ht="18" customHeight="1" x14ac:dyDescent="0.25">
      <c r="A73" s="1299" t="s">
        <v>18</v>
      </c>
      <c r="B73" s="1300"/>
      <c r="C73" s="1300"/>
      <c r="D73" s="1300"/>
      <c r="E73" s="1301"/>
      <c r="F73" s="353"/>
      <c r="G73" s="353"/>
      <c r="H73" s="353"/>
      <c r="I73" s="353"/>
      <c r="J73" s="353"/>
      <c r="K73" s="353"/>
      <c r="L73" s="353"/>
      <c r="M73" s="353"/>
      <c r="N73" s="353"/>
      <c r="O73" s="353"/>
      <c r="P73" s="353"/>
      <c r="Q73" s="353"/>
      <c r="R73" s="355"/>
    </row>
    <row r="74" spans="1:85" ht="15" customHeight="1" x14ac:dyDescent="0.25">
      <c r="A74" s="370"/>
      <c r="B74" s="1282" t="s">
        <v>88</v>
      </c>
      <c r="C74" s="1283"/>
      <c r="D74" s="1283"/>
      <c r="E74" s="1283"/>
      <c r="F74" s="1284"/>
      <c r="G74" s="430"/>
      <c r="H74" s="431"/>
      <c r="I74" s="431"/>
      <c r="J74" s="431"/>
      <c r="K74" s="431"/>
      <c r="L74" s="431"/>
      <c r="M74" s="371"/>
      <c r="N74" s="371"/>
      <c r="O74" s="371"/>
      <c r="P74" s="371"/>
      <c r="Q74" s="1273"/>
      <c r="R74" s="1274"/>
      <c r="S74" s="353"/>
      <c r="T74" s="353"/>
      <c r="U74" s="353"/>
      <c r="V74" s="353"/>
      <c r="W74" s="353"/>
      <c r="X74" s="353"/>
      <c r="Y74" s="353"/>
      <c r="Z74" s="353"/>
      <c r="AA74" s="353"/>
      <c r="AB74" s="353"/>
      <c r="AC74" s="353"/>
      <c r="AD74" s="353"/>
      <c r="AE74" s="353"/>
      <c r="AF74" s="353"/>
    </row>
    <row r="75" spans="1:85" ht="18" x14ac:dyDescent="0.2">
      <c r="A75" s="372"/>
      <c r="B75" s="1296" t="s">
        <v>407</v>
      </c>
      <c r="C75" s="1297"/>
      <c r="D75" s="1297"/>
      <c r="E75" s="1297"/>
      <c r="F75" s="1298"/>
      <c r="G75" s="373" t="s">
        <v>193</v>
      </c>
      <c r="H75" s="432"/>
      <c r="I75" s="432"/>
      <c r="J75" s="432"/>
      <c r="K75" s="432"/>
      <c r="L75" s="432"/>
      <c r="M75" s="353"/>
      <c r="N75" s="353"/>
      <c r="O75" s="353"/>
      <c r="P75" s="375"/>
      <c r="Q75" s="376"/>
      <c r="R75" s="377"/>
      <c r="S75" s="353"/>
      <c r="T75" s="353"/>
      <c r="U75" s="353"/>
      <c r="V75" s="353"/>
      <c r="W75" s="353"/>
      <c r="X75" s="353"/>
      <c r="Y75" s="353"/>
      <c r="Z75" s="353"/>
      <c r="AA75" s="353"/>
      <c r="AB75" s="353"/>
      <c r="AC75" s="353"/>
      <c r="AD75" s="353"/>
      <c r="AE75" s="353"/>
      <c r="AF75" s="353"/>
      <c r="AG75" s="353"/>
      <c r="AH75" s="353"/>
      <c r="AI75" s="353"/>
      <c r="AJ75" s="353"/>
      <c r="AK75" s="353"/>
      <c r="AL75" s="353"/>
      <c r="AM75" s="353"/>
      <c r="AN75" s="353"/>
      <c r="AO75" s="353"/>
      <c r="AP75" s="353"/>
      <c r="AQ75" s="353"/>
      <c r="AR75" s="353"/>
      <c r="AS75" s="353"/>
      <c r="AT75" s="353"/>
      <c r="AU75" s="353"/>
      <c r="AV75" s="353"/>
      <c r="AW75" s="353"/>
      <c r="AX75" s="353"/>
      <c r="AY75" s="353"/>
      <c r="AZ75" s="353"/>
      <c r="BA75" s="353"/>
      <c r="BB75" s="353"/>
      <c r="BC75" s="353"/>
      <c r="BD75" s="353"/>
      <c r="BE75" s="353"/>
      <c r="BF75" s="353"/>
      <c r="BG75" s="353"/>
      <c r="BH75" s="353"/>
      <c r="BI75" s="353"/>
      <c r="BJ75" s="353"/>
      <c r="BK75" s="353"/>
      <c r="BL75" s="353"/>
      <c r="BM75" s="353"/>
      <c r="BN75" s="353"/>
      <c r="BO75" s="353"/>
      <c r="BP75" s="353"/>
      <c r="BQ75" s="353"/>
      <c r="BR75" s="353"/>
      <c r="BS75" s="353"/>
      <c r="BT75" s="353"/>
      <c r="BU75" s="353"/>
      <c r="BV75" s="353"/>
      <c r="BW75" s="353"/>
      <c r="BX75" s="353"/>
      <c r="BY75" s="353"/>
      <c r="BZ75" s="353"/>
      <c r="CA75" s="353"/>
      <c r="CB75" s="353"/>
      <c r="CC75" s="353"/>
      <c r="CD75" s="353"/>
      <c r="CE75" s="353"/>
      <c r="CF75" s="353"/>
      <c r="CG75" s="353"/>
    </row>
    <row r="76" spans="1:85" ht="13.5" thickBot="1" x14ac:dyDescent="0.25">
      <c r="A76" s="378"/>
      <c r="B76" s="1287" t="s">
        <v>91</v>
      </c>
      <c r="C76" s="1288"/>
      <c r="D76" s="1288"/>
      <c r="E76" s="1288"/>
      <c r="F76" s="1289"/>
      <c r="G76" s="332"/>
      <c r="H76" s="433"/>
      <c r="I76" s="433"/>
      <c r="J76" s="433"/>
      <c r="K76" s="433"/>
      <c r="L76" s="433"/>
      <c r="M76" s="380"/>
      <c r="N76" s="380"/>
      <c r="O76" s="380"/>
      <c r="P76" s="380"/>
      <c r="Q76" s="380"/>
      <c r="R76" s="381"/>
      <c r="S76" s="353"/>
      <c r="T76" s="353"/>
      <c r="U76" s="353"/>
      <c r="V76" s="353"/>
      <c r="W76" s="353"/>
      <c r="X76" s="353"/>
      <c r="Y76" s="353"/>
      <c r="Z76" s="353"/>
      <c r="AA76" s="353"/>
      <c r="AB76" s="353"/>
      <c r="AC76" s="353"/>
      <c r="AD76" s="353"/>
      <c r="AE76" s="353"/>
      <c r="AF76" s="353"/>
    </row>
    <row r="77" spans="1:85" ht="15.75" x14ac:dyDescent="0.25">
      <c r="A77" s="378"/>
      <c r="B77" s="1285" t="s">
        <v>92</v>
      </c>
      <c r="C77" s="1286"/>
      <c r="D77" s="382"/>
      <c r="E77" s="382"/>
      <c r="F77" s="382"/>
      <c r="G77" s="383"/>
      <c r="H77" s="387"/>
      <c r="I77" s="387"/>
      <c r="J77" s="387"/>
      <c r="K77" s="387"/>
      <c r="L77" s="387"/>
      <c r="M77" s="387"/>
      <c r="N77" s="387"/>
      <c r="O77" s="387"/>
      <c r="P77" s="387"/>
      <c r="Q77" s="387"/>
      <c r="R77" s="388"/>
      <c r="S77" s="353"/>
      <c r="T77" s="353"/>
      <c r="U77" s="353"/>
      <c r="V77" s="353"/>
      <c r="W77" s="353"/>
      <c r="X77" s="353"/>
      <c r="Y77" s="353"/>
      <c r="Z77" s="353"/>
      <c r="AA77" s="353"/>
      <c r="AB77" s="353"/>
      <c r="AC77" s="353"/>
      <c r="AD77" s="353"/>
      <c r="AE77" s="353"/>
      <c r="AF77" s="353"/>
    </row>
    <row r="78" spans="1:85" ht="15" x14ac:dyDescent="0.25">
      <c r="A78" s="389"/>
      <c r="B78" s="1275" t="s">
        <v>19</v>
      </c>
      <c r="C78" s="1277"/>
      <c r="D78" s="1277"/>
      <c r="E78" s="1277"/>
      <c r="F78" s="1276"/>
      <c r="G78" s="1302" t="s">
        <v>20</v>
      </c>
      <c r="H78" s="1302"/>
      <c r="I78" s="1302"/>
      <c r="J78" s="1302"/>
      <c r="K78" s="1302"/>
      <c r="L78" s="1303"/>
      <c r="M78" s="1303"/>
      <c r="N78" s="371"/>
      <c r="O78" s="434"/>
      <c r="P78" s="434"/>
      <c r="Q78" s="353"/>
      <c r="R78" s="355"/>
      <c r="S78" s="353"/>
      <c r="T78" s="353"/>
      <c r="U78" s="353"/>
      <c r="V78" s="353"/>
      <c r="W78" s="353"/>
      <c r="X78" s="353"/>
      <c r="Y78" s="353"/>
      <c r="Z78" s="353"/>
    </row>
    <row r="79" spans="1:85" ht="33.75" x14ac:dyDescent="0.2">
      <c r="A79" s="389"/>
      <c r="B79" s="395" t="s">
        <v>205</v>
      </c>
      <c r="C79" s="1304" t="s">
        <v>206</v>
      </c>
      <c r="D79" s="1305"/>
      <c r="E79" s="1305"/>
      <c r="F79" s="1306"/>
      <c r="G79" s="396" t="s">
        <v>21</v>
      </c>
      <c r="H79" s="396" t="s">
        <v>22</v>
      </c>
      <c r="I79" s="395" t="s">
        <v>199</v>
      </c>
      <c r="J79" s="395" t="s">
        <v>198</v>
      </c>
      <c r="K79" s="397" t="s">
        <v>10</v>
      </c>
      <c r="L79" s="397" t="s">
        <v>11</v>
      </c>
      <c r="M79" s="397" t="s">
        <v>12</v>
      </c>
      <c r="N79" s="435"/>
      <c r="O79" s="353"/>
      <c r="P79" s="353"/>
      <c r="Q79" s="353"/>
      <c r="R79" s="355"/>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c r="AR79" s="353"/>
      <c r="AS79" s="353"/>
      <c r="AT79" s="353"/>
      <c r="AU79" s="353"/>
      <c r="AV79" s="353"/>
      <c r="AW79" s="353"/>
      <c r="AX79" s="353"/>
      <c r="AY79" s="353"/>
      <c r="AZ79" s="353"/>
      <c r="BA79" s="353"/>
      <c r="BB79" s="353"/>
      <c r="BC79" s="353"/>
      <c r="BD79" s="353"/>
      <c r="BE79" s="353"/>
      <c r="BF79" s="353"/>
      <c r="BG79" s="353"/>
      <c r="BH79" s="353"/>
      <c r="BI79" s="353"/>
      <c r="BJ79" s="353"/>
      <c r="BK79" s="353"/>
      <c r="BL79" s="353"/>
      <c r="BM79" s="353"/>
      <c r="BN79" s="353"/>
      <c r="BO79" s="353"/>
      <c r="BP79" s="353"/>
      <c r="BQ79" s="353"/>
      <c r="BR79" s="353"/>
      <c r="BS79" s="353"/>
      <c r="BT79" s="353"/>
      <c r="BU79" s="353"/>
      <c r="BV79" s="353"/>
      <c r="BW79" s="353"/>
    </row>
    <row r="80" spans="1:85" x14ac:dyDescent="0.2">
      <c r="A80" s="389"/>
      <c r="B80" s="392"/>
      <c r="C80" s="1304"/>
      <c r="D80" s="1305"/>
      <c r="E80" s="1305"/>
      <c r="F80" s="1306"/>
      <c r="G80" s="395"/>
      <c r="H80" s="395"/>
      <c r="I80" s="395"/>
      <c r="J80" s="395"/>
      <c r="K80" s="402"/>
      <c r="L80" s="403" t="s">
        <v>347</v>
      </c>
      <c r="M80" s="436" t="s">
        <v>347</v>
      </c>
      <c r="N80" s="403"/>
      <c r="O80" s="353"/>
      <c r="P80" s="353"/>
      <c r="Q80" s="353"/>
      <c r="R80" s="355"/>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c r="AR80" s="353"/>
      <c r="AS80" s="353"/>
      <c r="AT80" s="353"/>
      <c r="AU80" s="353"/>
      <c r="AV80" s="353"/>
      <c r="AW80" s="353"/>
      <c r="AX80" s="353"/>
      <c r="AY80" s="353"/>
      <c r="AZ80" s="353"/>
      <c r="BA80" s="353"/>
      <c r="BB80" s="353"/>
      <c r="BC80" s="353"/>
      <c r="BD80" s="353"/>
      <c r="BE80" s="353"/>
      <c r="BF80" s="353"/>
      <c r="BG80" s="353"/>
      <c r="BH80" s="353"/>
      <c r="BI80" s="353"/>
      <c r="BJ80" s="353"/>
      <c r="BK80" s="353"/>
      <c r="BL80" s="353"/>
      <c r="BM80" s="353"/>
      <c r="BN80" s="353"/>
      <c r="BO80" s="353"/>
      <c r="BP80" s="353"/>
      <c r="BQ80" s="353"/>
      <c r="BR80" s="353"/>
      <c r="BS80" s="353"/>
      <c r="BT80" s="353"/>
      <c r="BU80" s="353"/>
      <c r="BV80" s="353"/>
      <c r="BW80" s="353"/>
    </row>
    <row r="81" spans="1:85" x14ac:dyDescent="0.2">
      <c r="A81" s="378"/>
      <c r="B81" s="457"/>
      <c r="C81" s="1307"/>
      <c r="D81" s="1308"/>
      <c r="E81" s="1308"/>
      <c r="F81" s="1309"/>
      <c r="G81" s="459"/>
      <c r="H81" s="344"/>
      <c r="I81" s="344"/>
      <c r="J81" s="344"/>
      <c r="K81" s="407">
        <f>SUM(H81:J81)</f>
        <v>0</v>
      </c>
      <c r="L81" s="462"/>
      <c r="M81" s="463"/>
      <c r="N81" s="437"/>
      <c r="O81" s="353"/>
      <c r="P81" s="353"/>
      <c r="Q81" s="353"/>
      <c r="R81" s="355"/>
      <c r="S81" s="353"/>
      <c r="T81" s="353"/>
      <c r="U81" s="353"/>
      <c r="V81" s="353"/>
    </row>
    <row r="82" spans="1:85" x14ac:dyDescent="0.2">
      <c r="A82" s="378"/>
      <c r="B82" s="460"/>
      <c r="C82" s="1307"/>
      <c r="D82" s="1308"/>
      <c r="E82" s="1308"/>
      <c r="F82" s="1309"/>
      <c r="G82" s="459"/>
      <c r="H82" s="344"/>
      <c r="I82" s="344"/>
      <c r="J82" s="344"/>
      <c r="K82" s="407">
        <f>SUM(H82:J82)</f>
        <v>0</v>
      </c>
      <c r="L82" s="462"/>
      <c r="M82" s="463"/>
      <c r="N82" s="437"/>
      <c r="O82" s="353"/>
      <c r="P82" s="353"/>
      <c r="Q82" s="353"/>
      <c r="R82" s="355"/>
    </row>
    <row r="83" spans="1:85" x14ac:dyDescent="0.2">
      <c r="A83" s="378"/>
      <c r="B83" s="457"/>
      <c r="C83" s="1307"/>
      <c r="D83" s="1308"/>
      <c r="E83" s="1308"/>
      <c r="F83" s="1309"/>
      <c r="G83" s="459"/>
      <c r="H83" s="344"/>
      <c r="I83" s="344"/>
      <c r="J83" s="344"/>
      <c r="K83" s="407">
        <f>SUM(H83:J83)</f>
        <v>0</v>
      </c>
      <c r="L83" s="462"/>
      <c r="M83" s="463"/>
      <c r="N83" s="437"/>
      <c r="O83" s="353"/>
      <c r="P83" s="353"/>
      <c r="Q83" s="353"/>
      <c r="R83" s="355"/>
    </row>
    <row r="84" spans="1:85" x14ac:dyDescent="0.2">
      <c r="A84" s="410"/>
      <c r="B84" s="457"/>
      <c r="C84" s="1307"/>
      <c r="D84" s="1308"/>
      <c r="E84" s="1308"/>
      <c r="F84" s="1309"/>
      <c r="G84" s="461"/>
      <c r="H84" s="344"/>
      <c r="I84" s="344"/>
      <c r="J84" s="344"/>
      <c r="K84" s="407">
        <f>SUM(H84:J84)</f>
        <v>0</v>
      </c>
      <c r="L84" s="462"/>
      <c r="M84" s="463"/>
      <c r="N84" s="437"/>
      <c r="O84" s="353"/>
      <c r="P84" s="353"/>
      <c r="Q84" s="353"/>
      <c r="R84" s="355"/>
    </row>
    <row r="85" spans="1:85" ht="8.1" customHeight="1" x14ac:dyDescent="0.2">
      <c r="A85" s="411"/>
      <c r="B85" s="412"/>
      <c r="C85" s="413"/>
      <c r="D85" s="413"/>
      <c r="E85" s="353"/>
      <c r="F85" s="353"/>
      <c r="G85" s="353"/>
      <c r="H85" s="346"/>
      <c r="I85" s="346"/>
      <c r="J85" s="346"/>
      <c r="K85" s="438"/>
      <c r="L85" s="439"/>
      <c r="M85" s="439"/>
      <c r="N85" s="439"/>
      <c r="O85" s="353"/>
      <c r="P85" s="353"/>
      <c r="Q85" s="353"/>
      <c r="R85" s="355"/>
    </row>
    <row r="86" spans="1:85" ht="13.5" thickBot="1" x14ac:dyDescent="0.25">
      <c r="A86" s="417"/>
      <c r="B86" s="412"/>
      <c r="C86" s="413"/>
      <c r="D86" s="353"/>
      <c r="E86" s="353"/>
      <c r="F86" s="353"/>
      <c r="G86" s="353"/>
      <c r="H86" s="419">
        <f>SUM(H81:H84)</f>
        <v>0</v>
      </c>
      <c r="I86" s="419">
        <f>SUM(I81:I84)</f>
        <v>0</v>
      </c>
      <c r="J86" s="419">
        <f>SUM(J81:J84)</f>
        <v>0</v>
      </c>
      <c r="K86" s="420">
        <f>SUM(K81:K84)</f>
        <v>0</v>
      </c>
      <c r="L86" s="380"/>
      <c r="M86" s="380"/>
      <c r="N86" s="380"/>
      <c r="O86" s="353"/>
      <c r="P86" s="353"/>
      <c r="Q86" s="353"/>
      <c r="R86" s="355"/>
    </row>
    <row r="87" spans="1:85" ht="13.5" thickTop="1" x14ac:dyDescent="0.2">
      <c r="A87" s="417"/>
      <c r="B87" s="353"/>
      <c r="C87" s="412"/>
      <c r="D87" s="353"/>
      <c r="E87" s="353"/>
      <c r="F87" s="353"/>
      <c r="G87" s="353"/>
      <c r="H87" s="353"/>
      <c r="I87" s="353"/>
      <c r="J87" s="353"/>
      <c r="K87" s="422"/>
      <c r="L87" s="422"/>
      <c r="M87" s="422"/>
      <c r="N87" s="422"/>
      <c r="O87" s="422"/>
      <c r="P87" s="422"/>
      <c r="Q87" s="353"/>
      <c r="R87" s="355"/>
    </row>
    <row r="88" spans="1:85" ht="15" customHeight="1" x14ac:dyDescent="0.25">
      <c r="A88" s="370"/>
      <c r="B88" s="1282" t="s">
        <v>88</v>
      </c>
      <c r="C88" s="1283"/>
      <c r="D88" s="1283"/>
      <c r="E88" s="1283"/>
      <c r="F88" s="1284"/>
      <c r="G88" s="430"/>
      <c r="H88" s="431"/>
      <c r="I88" s="431"/>
      <c r="J88" s="431"/>
      <c r="K88" s="431"/>
      <c r="L88" s="431"/>
      <c r="M88" s="371"/>
      <c r="N88" s="371"/>
      <c r="O88" s="371"/>
      <c r="P88" s="371"/>
      <c r="Q88" s="1273"/>
      <c r="R88" s="1274"/>
      <c r="S88" s="353"/>
      <c r="T88" s="353"/>
      <c r="U88" s="353"/>
      <c r="V88" s="353"/>
      <c r="W88" s="353"/>
      <c r="X88" s="353"/>
      <c r="Y88" s="353"/>
      <c r="Z88" s="353"/>
      <c r="AA88" s="353"/>
      <c r="AB88" s="353"/>
      <c r="AC88" s="353"/>
      <c r="AD88" s="353"/>
      <c r="AE88" s="353"/>
      <c r="AF88" s="353"/>
    </row>
    <row r="89" spans="1:85" ht="18" x14ac:dyDescent="0.2">
      <c r="A89" s="372"/>
      <c r="B89" s="1296" t="s">
        <v>408</v>
      </c>
      <c r="C89" s="1297"/>
      <c r="D89" s="1297"/>
      <c r="E89" s="1297"/>
      <c r="F89" s="1298"/>
      <c r="G89" s="373" t="s">
        <v>193</v>
      </c>
      <c r="H89" s="432"/>
      <c r="I89" s="432"/>
      <c r="J89" s="432"/>
      <c r="K89" s="432"/>
      <c r="L89" s="432"/>
      <c r="M89" s="353"/>
      <c r="N89" s="353"/>
      <c r="O89" s="353"/>
      <c r="P89" s="375"/>
      <c r="Q89" s="376"/>
      <c r="R89" s="377"/>
      <c r="S89" s="353"/>
      <c r="T89" s="353"/>
      <c r="U89" s="353"/>
      <c r="V89" s="353"/>
      <c r="W89" s="353"/>
      <c r="X89" s="353"/>
      <c r="Y89" s="353"/>
      <c r="Z89" s="353"/>
      <c r="AA89" s="353"/>
      <c r="AB89" s="353"/>
      <c r="AC89" s="353"/>
      <c r="AD89" s="353"/>
      <c r="AE89" s="353"/>
      <c r="AF89" s="353"/>
      <c r="AG89" s="353"/>
      <c r="AH89" s="353"/>
      <c r="AI89" s="353"/>
      <c r="AJ89" s="353"/>
      <c r="AK89" s="353"/>
      <c r="AL89" s="353"/>
      <c r="AM89" s="353"/>
      <c r="AN89" s="353"/>
      <c r="AO89" s="353"/>
      <c r="AP89" s="353"/>
      <c r="AQ89" s="353"/>
      <c r="AR89" s="353"/>
      <c r="AS89" s="353"/>
      <c r="AT89" s="353"/>
      <c r="AU89" s="353"/>
      <c r="AV89" s="353"/>
      <c r="AW89" s="353"/>
      <c r="AX89" s="353"/>
      <c r="AY89" s="353"/>
      <c r="AZ89" s="353"/>
      <c r="BA89" s="353"/>
      <c r="BB89" s="353"/>
      <c r="BC89" s="353"/>
      <c r="BD89" s="353"/>
      <c r="BE89" s="353"/>
      <c r="BF89" s="353"/>
      <c r="BG89" s="353"/>
      <c r="BH89" s="353"/>
      <c r="BI89" s="353"/>
      <c r="BJ89" s="353"/>
      <c r="BK89" s="353"/>
      <c r="BL89" s="353"/>
      <c r="BM89" s="353"/>
      <c r="BN89" s="353"/>
      <c r="BO89" s="353"/>
      <c r="BP89" s="353"/>
      <c r="BQ89" s="353"/>
      <c r="BR89" s="353"/>
      <c r="BS89" s="353"/>
      <c r="BT89" s="353"/>
      <c r="BU89" s="353"/>
      <c r="BV89" s="353"/>
      <c r="BW89" s="353"/>
      <c r="BX89" s="353"/>
      <c r="BY89" s="353"/>
      <c r="BZ89" s="353"/>
      <c r="CA89" s="353"/>
      <c r="CB89" s="353"/>
      <c r="CC89" s="353"/>
      <c r="CD89" s="353"/>
      <c r="CE89" s="353"/>
      <c r="CF89" s="353"/>
      <c r="CG89" s="353"/>
    </row>
    <row r="90" spans="1:85" ht="13.5" thickBot="1" x14ac:dyDescent="0.25">
      <c r="A90" s="378"/>
      <c r="B90" s="1287" t="s">
        <v>91</v>
      </c>
      <c r="C90" s="1288"/>
      <c r="D90" s="1288"/>
      <c r="E90" s="1288"/>
      <c r="F90" s="1289"/>
      <c r="G90" s="332"/>
      <c r="H90" s="433"/>
      <c r="I90" s="433"/>
      <c r="J90" s="433"/>
      <c r="K90" s="433"/>
      <c r="L90" s="433"/>
      <c r="M90" s="380"/>
      <c r="N90" s="380"/>
      <c r="O90" s="380"/>
      <c r="P90" s="380"/>
      <c r="Q90" s="380"/>
      <c r="R90" s="381"/>
      <c r="S90" s="353"/>
      <c r="T90" s="353"/>
      <c r="U90" s="353"/>
      <c r="V90" s="353"/>
      <c r="W90" s="353"/>
      <c r="X90" s="353"/>
      <c r="Y90" s="353"/>
      <c r="Z90" s="353"/>
      <c r="AA90" s="353"/>
      <c r="AB90" s="353"/>
      <c r="AC90" s="353"/>
      <c r="AD90" s="353"/>
      <c r="AE90" s="353"/>
      <c r="AF90" s="353"/>
    </row>
    <row r="91" spans="1:85" ht="15.75" x14ac:dyDescent="0.25">
      <c r="A91" s="378"/>
      <c r="B91" s="1285" t="s">
        <v>92</v>
      </c>
      <c r="C91" s="1286"/>
      <c r="D91" s="382"/>
      <c r="E91" s="382"/>
      <c r="F91" s="382"/>
      <c r="G91" s="383"/>
      <c r="H91" s="387"/>
      <c r="I91" s="387"/>
      <c r="J91" s="387"/>
      <c r="K91" s="387"/>
      <c r="L91" s="387"/>
      <c r="M91" s="387"/>
      <c r="N91" s="387"/>
      <c r="O91" s="387"/>
      <c r="P91" s="387"/>
      <c r="Q91" s="387"/>
      <c r="R91" s="388"/>
      <c r="S91" s="353"/>
      <c r="T91" s="353"/>
      <c r="U91" s="353"/>
      <c r="V91" s="353"/>
      <c r="W91" s="353"/>
      <c r="X91" s="353"/>
      <c r="Y91" s="353"/>
      <c r="Z91" s="353"/>
      <c r="AA91" s="353"/>
      <c r="AB91" s="353"/>
      <c r="AC91" s="353"/>
      <c r="AD91" s="353"/>
      <c r="AE91" s="353"/>
      <c r="AF91" s="353"/>
    </row>
    <row r="92" spans="1:85" ht="15" x14ac:dyDescent="0.25">
      <c r="A92" s="389"/>
      <c r="B92" s="1275" t="s">
        <v>19</v>
      </c>
      <c r="C92" s="1277"/>
      <c r="D92" s="1277"/>
      <c r="E92" s="1277"/>
      <c r="F92" s="1276"/>
      <c r="G92" s="1302" t="s">
        <v>20</v>
      </c>
      <c r="H92" s="1302"/>
      <c r="I92" s="1302"/>
      <c r="J92" s="1302"/>
      <c r="K92" s="1302"/>
      <c r="L92" s="1303"/>
      <c r="M92" s="1303"/>
      <c r="N92" s="371"/>
      <c r="O92" s="434"/>
      <c r="P92" s="434"/>
      <c r="Q92" s="434"/>
      <c r="R92" s="355"/>
      <c r="S92" s="353"/>
      <c r="T92" s="353"/>
      <c r="U92" s="353"/>
      <c r="V92" s="353"/>
      <c r="W92" s="353"/>
      <c r="X92" s="353"/>
      <c r="Y92" s="353"/>
      <c r="Z92" s="353"/>
      <c r="AA92" s="353"/>
    </row>
    <row r="93" spans="1:85" ht="33.75" x14ac:dyDescent="0.2">
      <c r="A93" s="389"/>
      <c r="B93" s="395" t="s">
        <v>205</v>
      </c>
      <c r="C93" s="1304" t="s">
        <v>206</v>
      </c>
      <c r="D93" s="1305"/>
      <c r="E93" s="1305"/>
      <c r="F93" s="1306"/>
      <c r="G93" s="396" t="s">
        <v>21</v>
      </c>
      <c r="H93" s="396" t="s">
        <v>22</v>
      </c>
      <c r="I93" s="395" t="s">
        <v>199</v>
      </c>
      <c r="J93" s="395" t="s">
        <v>198</v>
      </c>
      <c r="K93" s="397" t="s">
        <v>10</v>
      </c>
      <c r="L93" s="397" t="s">
        <v>11</v>
      </c>
      <c r="M93" s="397" t="s">
        <v>12</v>
      </c>
      <c r="N93" s="435"/>
      <c r="O93" s="375"/>
      <c r="P93" s="353"/>
      <c r="Q93" s="353"/>
      <c r="R93" s="355"/>
      <c r="S93" s="353"/>
      <c r="T93" s="353"/>
      <c r="U93" s="353"/>
      <c r="V93" s="353"/>
      <c r="W93" s="353"/>
      <c r="X93" s="353"/>
      <c r="Y93" s="353"/>
      <c r="Z93" s="353"/>
      <c r="AA93" s="353"/>
      <c r="AB93" s="353"/>
      <c r="AC93" s="353"/>
      <c r="AD93" s="353"/>
      <c r="AE93" s="353"/>
      <c r="AF93" s="353"/>
      <c r="AG93" s="353"/>
      <c r="AH93" s="353"/>
      <c r="AI93" s="353"/>
      <c r="AJ93" s="353"/>
      <c r="AK93" s="353"/>
      <c r="AL93" s="353"/>
      <c r="AM93" s="353"/>
      <c r="AN93" s="353"/>
      <c r="AO93" s="353"/>
      <c r="AP93" s="353"/>
      <c r="AQ93" s="353"/>
      <c r="AR93" s="353"/>
      <c r="AS93" s="353"/>
      <c r="AT93" s="353"/>
      <c r="AU93" s="353"/>
      <c r="AV93" s="353"/>
      <c r="AW93" s="353"/>
      <c r="AX93" s="353"/>
      <c r="AY93" s="353"/>
      <c r="AZ93" s="353"/>
      <c r="BA93" s="353"/>
      <c r="BB93" s="353"/>
      <c r="BC93" s="353"/>
      <c r="BD93" s="353"/>
      <c r="BE93" s="353"/>
      <c r="BF93" s="353"/>
      <c r="BG93" s="353"/>
      <c r="BH93" s="353"/>
      <c r="BI93" s="353"/>
      <c r="BJ93" s="353"/>
      <c r="BK93" s="353"/>
      <c r="BL93" s="353"/>
      <c r="BM93" s="353"/>
      <c r="BN93" s="353"/>
      <c r="BO93" s="353"/>
      <c r="BP93" s="353"/>
      <c r="BQ93" s="353"/>
      <c r="BR93" s="353"/>
      <c r="BS93" s="353"/>
      <c r="BT93" s="353"/>
      <c r="BU93" s="353"/>
      <c r="BV93" s="353"/>
      <c r="BW93" s="353"/>
      <c r="BX93" s="353"/>
    </row>
    <row r="94" spans="1:85" x14ac:dyDescent="0.2">
      <c r="A94" s="389"/>
      <c r="B94" s="392"/>
      <c r="C94" s="1304"/>
      <c r="D94" s="1305"/>
      <c r="E94" s="1305"/>
      <c r="F94" s="1306"/>
      <c r="G94" s="395"/>
      <c r="H94" s="395"/>
      <c r="I94" s="395"/>
      <c r="J94" s="395"/>
      <c r="K94" s="402"/>
      <c r="L94" s="403" t="s">
        <v>347</v>
      </c>
      <c r="M94" s="436" t="s">
        <v>347</v>
      </c>
      <c r="N94" s="403"/>
      <c r="O94" s="375"/>
      <c r="P94" s="353"/>
      <c r="Q94" s="353"/>
      <c r="R94" s="355"/>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353"/>
      <c r="AR94" s="353"/>
      <c r="AS94" s="353"/>
      <c r="AT94" s="353"/>
      <c r="AU94" s="353"/>
      <c r="AV94" s="353"/>
      <c r="AW94" s="353"/>
      <c r="AX94" s="353"/>
      <c r="AY94" s="353"/>
      <c r="AZ94" s="353"/>
      <c r="BA94" s="353"/>
      <c r="BB94" s="353"/>
      <c r="BC94" s="353"/>
      <c r="BD94" s="353"/>
      <c r="BE94" s="353"/>
      <c r="BF94" s="353"/>
      <c r="BG94" s="353"/>
      <c r="BH94" s="353"/>
      <c r="BI94" s="353"/>
      <c r="BJ94" s="353"/>
      <c r="BK94" s="353"/>
      <c r="BL94" s="353"/>
      <c r="BM94" s="353"/>
      <c r="BN94" s="353"/>
      <c r="BO94" s="353"/>
      <c r="BP94" s="353"/>
      <c r="BQ94" s="353"/>
      <c r="BR94" s="353"/>
      <c r="BS94" s="353"/>
      <c r="BT94" s="353"/>
      <c r="BU94" s="353"/>
      <c r="BV94" s="353"/>
      <c r="BW94" s="353"/>
      <c r="BX94" s="353"/>
    </row>
    <row r="95" spans="1:85" x14ac:dyDescent="0.2">
      <c r="A95" s="378"/>
      <c r="B95" s="457"/>
      <c r="C95" s="1307"/>
      <c r="D95" s="1308"/>
      <c r="E95" s="1308"/>
      <c r="F95" s="1309"/>
      <c r="G95" s="459"/>
      <c r="H95" s="344"/>
      <c r="I95" s="344"/>
      <c r="J95" s="344"/>
      <c r="K95" s="407">
        <f>SUM(H95:J95)</f>
        <v>0</v>
      </c>
      <c r="L95" s="462"/>
      <c r="M95" s="463"/>
      <c r="N95" s="437"/>
      <c r="O95" s="353"/>
      <c r="P95" s="353"/>
      <c r="Q95" s="353"/>
      <c r="R95" s="355"/>
      <c r="S95" s="353"/>
      <c r="T95" s="353"/>
      <c r="U95" s="353"/>
      <c r="V95" s="353"/>
      <c r="W95" s="353"/>
    </row>
    <row r="96" spans="1:85" x14ac:dyDescent="0.2">
      <c r="A96" s="378"/>
      <c r="B96" s="460"/>
      <c r="C96" s="1307"/>
      <c r="D96" s="1308"/>
      <c r="E96" s="1308"/>
      <c r="F96" s="1309"/>
      <c r="G96" s="459"/>
      <c r="H96" s="344"/>
      <c r="I96" s="344"/>
      <c r="J96" s="344"/>
      <c r="K96" s="407">
        <f>SUM(H96:J96)</f>
        <v>0</v>
      </c>
      <c r="L96" s="462"/>
      <c r="M96" s="463"/>
      <c r="N96" s="437"/>
      <c r="O96" s="353"/>
      <c r="P96" s="353"/>
      <c r="Q96" s="353"/>
      <c r="R96" s="355"/>
    </row>
    <row r="97" spans="1:85" x14ac:dyDescent="0.2">
      <c r="A97" s="378"/>
      <c r="B97" s="457"/>
      <c r="C97" s="1307"/>
      <c r="D97" s="1308"/>
      <c r="E97" s="1308"/>
      <c r="F97" s="1309"/>
      <c r="G97" s="459"/>
      <c r="H97" s="344"/>
      <c r="I97" s="344"/>
      <c r="J97" s="344"/>
      <c r="K97" s="407">
        <f>SUM(H97:J97)</f>
        <v>0</v>
      </c>
      <c r="L97" s="462"/>
      <c r="M97" s="463"/>
      <c r="N97" s="437"/>
      <c r="O97" s="353"/>
      <c r="P97" s="353"/>
      <c r="Q97" s="353"/>
      <c r="R97" s="355"/>
    </row>
    <row r="98" spans="1:85" x14ac:dyDescent="0.2">
      <c r="A98" s="410"/>
      <c r="B98" s="457"/>
      <c r="C98" s="1307"/>
      <c r="D98" s="1308"/>
      <c r="E98" s="1308"/>
      <c r="F98" s="1309"/>
      <c r="G98" s="461"/>
      <c r="H98" s="344"/>
      <c r="I98" s="344"/>
      <c r="J98" s="344"/>
      <c r="K98" s="407">
        <f>SUM(H98:J98)</f>
        <v>0</v>
      </c>
      <c r="L98" s="462"/>
      <c r="M98" s="463"/>
      <c r="N98" s="437"/>
      <c r="O98" s="353"/>
      <c r="P98" s="353"/>
      <c r="Q98" s="353"/>
      <c r="R98" s="355"/>
    </row>
    <row r="99" spans="1:85" ht="8.1" customHeight="1" x14ac:dyDescent="0.2">
      <c r="A99" s="411"/>
      <c r="B99" s="412"/>
      <c r="C99" s="413"/>
      <c r="D99" s="413"/>
      <c r="E99" s="353"/>
      <c r="F99" s="353"/>
      <c r="G99" s="353"/>
      <c r="H99" s="346"/>
      <c r="I99" s="346"/>
      <c r="J99" s="346"/>
      <c r="K99" s="438"/>
      <c r="L99" s="439"/>
      <c r="M99" s="439"/>
      <c r="N99" s="439"/>
      <c r="O99" s="353"/>
      <c r="P99" s="353"/>
      <c r="Q99" s="353"/>
      <c r="R99" s="355"/>
    </row>
    <row r="100" spans="1:85" ht="13.5" thickBot="1" x14ac:dyDescent="0.25">
      <c r="A100" s="417"/>
      <c r="B100" s="412"/>
      <c r="C100" s="413"/>
      <c r="D100" s="353"/>
      <c r="E100" s="353"/>
      <c r="F100" s="353"/>
      <c r="G100" s="353"/>
      <c r="H100" s="419">
        <f>SUM(H95:H98)</f>
        <v>0</v>
      </c>
      <c r="I100" s="419">
        <f>SUM(I95:I98)</f>
        <v>0</v>
      </c>
      <c r="J100" s="419">
        <f>SUM(J95:J98)</f>
        <v>0</v>
      </c>
      <c r="K100" s="420">
        <f>SUM(K95:K98)</f>
        <v>0</v>
      </c>
      <c r="L100" s="380"/>
      <c r="M100" s="380"/>
      <c r="N100" s="380"/>
      <c r="O100" s="353"/>
      <c r="P100" s="353"/>
      <c r="Q100" s="353"/>
      <c r="R100" s="355"/>
    </row>
    <row r="101" spans="1:85" ht="13.5" thickTop="1" x14ac:dyDescent="0.2">
      <c r="A101" s="417"/>
      <c r="B101" s="353"/>
      <c r="C101" s="412"/>
      <c r="D101" s="353"/>
      <c r="E101" s="353"/>
      <c r="F101" s="353"/>
      <c r="G101" s="353"/>
      <c r="H101" s="353"/>
      <c r="I101" s="353"/>
      <c r="J101" s="353"/>
      <c r="K101" s="422"/>
      <c r="L101" s="422"/>
      <c r="M101" s="422"/>
      <c r="N101" s="422"/>
      <c r="O101" s="422"/>
      <c r="P101" s="422"/>
      <c r="Q101" s="422"/>
      <c r="R101" s="355"/>
    </row>
    <row r="102" spans="1:85" ht="15" customHeight="1" x14ac:dyDescent="0.25">
      <c r="A102" s="370"/>
      <c r="B102" s="1282" t="s">
        <v>88</v>
      </c>
      <c r="C102" s="1283"/>
      <c r="D102" s="1283"/>
      <c r="E102" s="1283"/>
      <c r="F102" s="1284"/>
      <c r="G102" s="430"/>
      <c r="H102" s="431"/>
      <c r="I102" s="431"/>
      <c r="J102" s="431"/>
      <c r="K102" s="431"/>
      <c r="L102" s="431"/>
      <c r="M102" s="371"/>
      <c r="N102" s="371"/>
      <c r="O102" s="371"/>
      <c r="P102" s="1273"/>
      <c r="Q102" s="1273"/>
      <c r="R102" s="355"/>
      <c r="S102" s="353"/>
      <c r="T102" s="353"/>
      <c r="U102" s="353"/>
      <c r="V102" s="353"/>
      <c r="W102" s="353"/>
      <c r="X102" s="353"/>
      <c r="Y102" s="353"/>
      <c r="Z102" s="353"/>
      <c r="AA102" s="353"/>
      <c r="AB102" s="353"/>
      <c r="AC102" s="353"/>
      <c r="AD102" s="353"/>
      <c r="AE102" s="353"/>
    </row>
    <row r="103" spans="1:85" ht="18" x14ac:dyDescent="0.2">
      <c r="A103" s="372"/>
      <c r="B103" s="1296" t="s">
        <v>409</v>
      </c>
      <c r="C103" s="1297"/>
      <c r="D103" s="1297"/>
      <c r="E103" s="1297"/>
      <c r="F103" s="1298"/>
      <c r="G103" s="373" t="s">
        <v>193</v>
      </c>
      <c r="H103" s="432"/>
      <c r="I103" s="432"/>
      <c r="J103" s="432"/>
      <c r="K103" s="432"/>
      <c r="L103" s="432"/>
      <c r="M103" s="353"/>
      <c r="N103" s="353"/>
      <c r="O103" s="353"/>
      <c r="P103" s="375"/>
      <c r="Q103" s="376"/>
      <c r="R103" s="377"/>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3"/>
      <c r="AZ103" s="353"/>
      <c r="BA103" s="353"/>
      <c r="BB103" s="353"/>
      <c r="BC103" s="353"/>
      <c r="BD103" s="353"/>
      <c r="BE103" s="353"/>
      <c r="BF103" s="353"/>
      <c r="BG103" s="353"/>
      <c r="BH103" s="353"/>
      <c r="BI103" s="353"/>
      <c r="BJ103" s="353"/>
      <c r="BK103" s="353"/>
      <c r="BL103" s="353"/>
      <c r="BM103" s="353"/>
      <c r="BN103" s="353"/>
      <c r="BO103" s="353"/>
      <c r="BP103" s="353"/>
      <c r="BQ103" s="353"/>
      <c r="BR103" s="353"/>
      <c r="BS103" s="353"/>
      <c r="BT103" s="353"/>
      <c r="BU103" s="353"/>
      <c r="BV103" s="353"/>
      <c r="BW103" s="353"/>
      <c r="BX103" s="353"/>
      <c r="BY103" s="353"/>
      <c r="BZ103" s="353"/>
      <c r="CA103" s="353"/>
      <c r="CB103" s="353"/>
      <c r="CC103" s="353"/>
      <c r="CD103" s="353"/>
      <c r="CE103" s="353"/>
      <c r="CF103" s="353"/>
      <c r="CG103" s="353"/>
    </row>
    <row r="104" spans="1:85" ht="13.5" thickBot="1" x14ac:dyDescent="0.25">
      <c r="A104" s="378"/>
      <c r="B104" s="1287" t="s">
        <v>91</v>
      </c>
      <c r="C104" s="1288"/>
      <c r="D104" s="1288"/>
      <c r="E104" s="1288"/>
      <c r="F104" s="1289"/>
      <c r="G104" s="332"/>
      <c r="H104" s="433"/>
      <c r="I104" s="433"/>
      <c r="J104" s="433"/>
      <c r="K104" s="433"/>
      <c r="L104" s="433"/>
      <c r="M104" s="380"/>
      <c r="N104" s="380"/>
      <c r="O104" s="380"/>
      <c r="P104" s="380"/>
      <c r="Q104" s="380"/>
      <c r="R104" s="381"/>
      <c r="S104" s="353"/>
      <c r="T104" s="353"/>
      <c r="U104" s="353"/>
      <c r="V104" s="353"/>
      <c r="W104" s="353"/>
      <c r="X104" s="353"/>
      <c r="Y104" s="353"/>
      <c r="Z104" s="353"/>
      <c r="AA104" s="353"/>
      <c r="AB104" s="353"/>
      <c r="AC104" s="353"/>
      <c r="AD104" s="353"/>
      <c r="AE104" s="353"/>
      <c r="AF104" s="353"/>
    </row>
    <row r="105" spans="1:85" ht="15.75" x14ac:dyDescent="0.25">
      <c r="A105" s="378"/>
      <c r="B105" s="1285" t="s">
        <v>92</v>
      </c>
      <c r="C105" s="1286"/>
      <c r="D105" s="382"/>
      <c r="E105" s="382"/>
      <c r="F105" s="382"/>
      <c r="G105" s="383"/>
      <c r="H105" s="387"/>
      <c r="I105" s="387"/>
      <c r="J105" s="387"/>
      <c r="K105" s="387"/>
      <c r="L105" s="387"/>
      <c r="M105" s="387"/>
      <c r="N105" s="387"/>
      <c r="O105" s="387"/>
      <c r="P105" s="387"/>
      <c r="Q105" s="387"/>
      <c r="R105" s="388"/>
      <c r="S105" s="353"/>
      <c r="T105" s="353"/>
      <c r="U105" s="353"/>
      <c r="V105" s="353"/>
      <c r="W105" s="353"/>
      <c r="X105" s="353"/>
      <c r="Y105" s="353"/>
      <c r="Z105" s="353"/>
      <c r="AA105" s="353"/>
      <c r="AB105" s="353"/>
      <c r="AC105" s="353"/>
      <c r="AD105" s="353"/>
      <c r="AE105" s="353"/>
      <c r="AF105" s="353"/>
    </row>
    <row r="106" spans="1:85" ht="15" x14ac:dyDescent="0.25">
      <c r="A106" s="389"/>
      <c r="B106" s="1275" t="s">
        <v>19</v>
      </c>
      <c r="C106" s="1277"/>
      <c r="D106" s="1277"/>
      <c r="E106" s="1277"/>
      <c r="F106" s="1276"/>
      <c r="G106" s="1302" t="s">
        <v>20</v>
      </c>
      <c r="H106" s="1302"/>
      <c r="I106" s="1302"/>
      <c r="J106" s="1302"/>
      <c r="K106" s="1302"/>
      <c r="L106" s="1303"/>
      <c r="M106" s="1303"/>
      <c r="N106" s="371"/>
      <c r="O106" s="371"/>
      <c r="P106" s="434"/>
      <c r="Q106" s="434"/>
      <c r="R106" s="391"/>
      <c r="S106" s="353"/>
      <c r="T106" s="353"/>
      <c r="U106" s="353"/>
      <c r="V106" s="353"/>
      <c r="W106" s="353"/>
      <c r="X106" s="353"/>
      <c r="Y106" s="353"/>
      <c r="Z106" s="353"/>
      <c r="AA106" s="353"/>
      <c r="AB106" s="353"/>
    </row>
    <row r="107" spans="1:85" ht="33.75" x14ac:dyDescent="0.2">
      <c r="A107" s="389"/>
      <c r="B107" s="395" t="s">
        <v>205</v>
      </c>
      <c r="C107" s="1304" t="s">
        <v>206</v>
      </c>
      <c r="D107" s="1305"/>
      <c r="E107" s="1305"/>
      <c r="F107" s="1306"/>
      <c r="G107" s="396" t="s">
        <v>21</v>
      </c>
      <c r="H107" s="396" t="s">
        <v>22</v>
      </c>
      <c r="I107" s="395" t="s">
        <v>199</v>
      </c>
      <c r="J107" s="395" t="s">
        <v>198</v>
      </c>
      <c r="K107" s="397" t="s">
        <v>10</v>
      </c>
      <c r="L107" s="397" t="s">
        <v>11</v>
      </c>
      <c r="M107" s="397" t="s">
        <v>12</v>
      </c>
      <c r="N107" s="435"/>
      <c r="O107" s="375"/>
      <c r="P107" s="375"/>
      <c r="Q107" s="353"/>
      <c r="R107" s="355"/>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c r="AO107" s="353"/>
      <c r="AP107" s="353"/>
      <c r="AQ107" s="353"/>
      <c r="AR107" s="353"/>
      <c r="AS107" s="353"/>
      <c r="AT107" s="353"/>
      <c r="AU107" s="353"/>
      <c r="AV107" s="353"/>
      <c r="AW107" s="353"/>
      <c r="AX107" s="353"/>
      <c r="AY107" s="353"/>
      <c r="AZ107" s="353"/>
      <c r="BA107" s="353"/>
      <c r="BB107" s="353"/>
      <c r="BC107" s="353"/>
      <c r="BD107" s="353"/>
      <c r="BE107" s="353"/>
      <c r="BF107" s="353"/>
      <c r="BG107" s="353"/>
      <c r="BH107" s="353"/>
      <c r="BI107" s="353"/>
      <c r="BJ107" s="353"/>
      <c r="BK107" s="353"/>
      <c r="BL107" s="353"/>
      <c r="BM107" s="353"/>
      <c r="BN107" s="353"/>
      <c r="BO107" s="353"/>
      <c r="BP107" s="353"/>
      <c r="BQ107" s="353"/>
      <c r="BR107" s="353"/>
      <c r="BS107" s="353"/>
      <c r="BT107" s="353"/>
      <c r="BU107" s="353"/>
      <c r="BV107" s="353"/>
      <c r="BW107" s="353"/>
      <c r="BX107" s="353"/>
      <c r="BY107" s="353"/>
    </row>
    <row r="108" spans="1:85" x14ac:dyDescent="0.2">
      <c r="A108" s="389"/>
      <c r="B108" s="392"/>
      <c r="C108" s="1304"/>
      <c r="D108" s="1305"/>
      <c r="E108" s="1305"/>
      <c r="F108" s="1306"/>
      <c r="G108" s="395"/>
      <c r="H108" s="395"/>
      <c r="I108" s="395"/>
      <c r="J108" s="395"/>
      <c r="K108" s="402"/>
      <c r="L108" s="403" t="s">
        <v>347</v>
      </c>
      <c r="M108" s="436" t="s">
        <v>347</v>
      </c>
      <c r="N108" s="403"/>
      <c r="O108" s="375"/>
      <c r="P108" s="375"/>
      <c r="Q108" s="353"/>
      <c r="R108" s="355"/>
      <c r="S108" s="353"/>
      <c r="T108" s="353"/>
      <c r="U108" s="353"/>
      <c r="V108" s="353"/>
      <c r="W108" s="353"/>
      <c r="X108" s="353"/>
      <c r="Y108" s="353"/>
      <c r="Z108" s="353"/>
      <c r="AA108" s="353"/>
      <c r="AB108" s="353"/>
      <c r="AC108" s="353"/>
      <c r="AD108" s="353"/>
      <c r="AE108" s="353"/>
      <c r="AF108" s="353"/>
      <c r="AG108" s="353"/>
      <c r="AH108" s="353"/>
      <c r="AI108" s="353"/>
      <c r="AJ108" s="353"/>
      <c r="AK108" s="353"/>
      <c r="AL108" s="353"/>
      <c r="AM108" s="353"/>
      <c r="AN108" s="353"/>
      <c r="AO108" s="353"/>
      <c r="AP108" s="353"/>
      <c r="AQ108" s="353"/>
      <c r="AR108" s="353"/>
      <c r="AS108" s="353"/>
      <c r="AT108" s="353"/>
      <c r="AU108" s="353"/>
      <c r="AV108" s="353"/>
      <c r="AW108" s="353"/>
      <c r="AX108" s="353"/>
      <c r="AY108" s="353"/>
      <c r="AZ108" s="353"/>
      <c r="BA108" s="353"/>
      <c r="BB108" s="353"/>
      <c r="BC108" s="353"/>
      <c r="BD108" s="353"/>
      <c r="BE108" s="353"/>
      <c r="BF108" s="353"/>
      <c r="BG108" s="353"/>
      <c r="BH108" s="353"/>
      <c r="BI108" s="353"/>
      <c r="BJ108" s="353"/>
      <c r="BK108" s="353"/>
      <c r="BL108" s="353"/>
      <c r="BM108" s="353"/>
      <c r="BN108" s="353"/>
      <c r="BO108" s="353"/>
      <c r="BP108" s="353"/>
      <c r="BQ108" s="353"/>
      <c r="BR108" s="353"/>
      <c r="BS108" s="353"/>
      <c r="BT108" s="353"/>
      <c r="BU108" s="353"/>
      <c r="BV108" s="353"/>
      <c r="BW108" s="353"/>
      <c r="BX108" s="353"/>
      <c r="BY108" s="353"/>
    </row>
    <row r="109" spans="1:85" x14ac:dyDescent="0.2">
      <c r="A109" s="378"/>
      <c r="B109" s="457"/>
      <c r="C109" s="1307"/>
      <c r="D109" s="1308"/>
      <c r="E109" s="1308"/>
      <c r="F109" s="1309"/>
      <c r="G109" s="459"/>
      <c r="H109" s="344"/>
      <c r="I109" s="344"/>
      <c r="J109" s="344"/>
      <c r="K109" s="407">
        <f>SUM(H109:J109)</f>
        <v>0</v>
      </c>
      <c r="L109" s="462"/>
      <c r="M109" s="463"/>
      <c r="N109" s="437"/>
      <c r="O109" s="353"/>
      <c r="P109" s="353"/>
      <c r="Q109" s="353"/>
      <c r="R109" s="355"/>
      <c r="S109" s="353"/>
      <c r="T109" s="353"/>
      <c r="U109" s="353"/>
      <c r="V109" s="353"/>
      <c r="W109" s="353"/>
      <c r="X109" s="353"/>
    </row>
    <row r="110" spans="1:85" x14ac:dyDescent="0.2">
      <c r="A110" s="378"/>
      <c r="B110" s="460"/>
      <c r="C110" s="1307"/>
      <c r="D110" s="1308"/>
      <c r="E110" s="1308"/>
      <c r="F110" s="1309"/>
      <c r="G110" s="459"/>
      <c r="H110" s="344"/>
      <c r="I110" s="344"/>
      <c r="J110" s="344"/>
      <c r="K110" s="407">
        <f>SUM(H110:J110)</f>
        <v>0</v>
      </c>
      <c r="L110" s="462"/>
      <c r="M110" s="463"/>
      <c r="N110" s="437"/>
      <c r="O110" s="353"/>
      <c r="P110" s="353"/>
      <c r="Q110" s="353"/>
      <c r="R110" s="355"/>
    </row>
    <row r="111" spans="1:85" x14ac:dyDescent="0.2">
      <c r="A111" s="378"/>
      <c r="B111" s="457"/>
      <c r="C111" s="1307"/>
      <c r="D111" s="1308"/>
      <c r="E111" s="1308"/>
      <c r="F111" s="1309"/>
      <c r="G111" s="459"/>
      <c r="H111" s="344"/>
      <c r="I111" s="344"/>
      <c r="J111" s="344"/>
      <c r="K111" s="407">
        <f>SUM(H111:J111)</f>
        <v>0</v>
      </c>
      <c r="L111" s="462"/>
      <c r="M111" s="463"/>
      <c r="N111" s="437"/>
      <c r="O111" s="353"/>
      <c r="P111" s="353"/>
      <c r="Q111" s="353"/>
      <c r="R111" s="355"/>
    </row>
    <row r="112" spans="1:85" x14ac:dyDescent="0.2">
      <c r="A112" s="410"/>
      <c r="B112" s="457"/>
      <c r="C112" s="1307"/>
      <c r="D112" s="1308"/>
      <c r="E112" s="1308"/>
      <c r="F112" s="1309"/>
      <c r="G112" s="461"/>
      <c r="H112" s="344"/>
      <c r="I112" s="344"/>
      <c r="J112" s="344"/>
      <c r="K112" s="407">
        <f>SUM(H112:J112)</f>
        <v>0</v>
      </c>
      <c r="L112" s="462"/>
      <c r="M112" s="463"/>
      <c r="N112" s="437"/>
      <c r="O112" s="421"/>
      <c r="P112" s="353"/>
      <c r="Q112" s="353"/>
      <c r="R112" s="355"/>
    </row>
    <row r="113" spans="1:85" ht="8.1" customHeight="1" x14ac:dyDescent="0.2">
      <c r="A113" s="411"/>
      <c r="B113" s="412"/>
      <c r="C113" s="413"/>
      <c r="D113" s="413"/>
      <c r="E113" s="353"/>
      <c r="F113" s="353"/>
      <c r="G113" s="353"/>
      <c r="H113" s="346"/>
      <c r="I113" s="346"/>
      <c r="J113" s="346"/>
      <c r="K113" s="438"/>
      <c r="L113" s="439"/>
      <c r="M113" s="439"/>
      <c r="N113" s="439"/>
      <c r="O113" s="353"/>
      <c r="P113" s="353"/>
      <c r="Q113" s="353"/>
      <c r="R113" s="355"/>
    </row>
    <row r="114" spans="1:85" ht="13.5" thickBot="1" x14ac:dyDescent="0.25">
      <c r="A114" s="417"/>
      <c r="B114" s="412"/>
      <c r="C114" s="413"/>
      <c r="D114" s="353"/>
      <c r="E114" s="353"/>
      <c r="F114" s="353"/>
      <c r="G114" s="353"/>
      <c r="H114" s="419">
        <f>SUM(H109:H112)</f>
        <v>0</v>
      </c>
      <c r="I114" s="419">
        <f>SUM(I109:I112)</f>
        <v>0</v>
      </c>
      <c r="J114" s="419">
        <f>SUM(J109:J112)</f>
        <v>0</v>
      </c>
      <c r="K114" s="420">
        <f>SUM(K109:K112)</f>
        <v>0</v>
      </c>
      <c r="L114" s="380"/>
      <c r="M114" s="380"/>
      <c r="N114" s="380"/>
      <c r="O114" s="437"/>
      <c r="P114" s="353"/>
      <c r="Q114" s="353"/>
      <c r="R114" s="355"/>
    </row>
    <row r="115" spans="1:85" ht="13.5" thickTop="1" x14ac:dyDescent="0.2">
      <c r="A115" s="417"/>
      <c r="B115" s="353"/>
      <c r="C115" s="412"/>
      <c r="D115" s="353"/>
      <c r="E115" s="353"/>
      <c r="F115" s="353"/>
      <c r="G115" s="353"/>
      <c r="H115" s="353"/>
      <c r="I115" s="353"/>
      <c r="J115" s="422"/>
      <c r="K115" s="422"/>
      <c r="L115" s="422"/>
      <c r="M115" s="380"/>
      <c r="N115" s="380"/>
      <c r="O115" s="353"/>
      <c r="P115" s="353"/>
      <c r="Q115" s="353"/>
      <c r="R115" s="355"/>
    </row>
    <row r="116" spans="1:85" ht="15" customHeight="1" x14ac:dyDescent="0.25">
      <c r="A116" s="370"/>
      <c r="B116" s="1282" t="s">
        <v>88</v>
      </c>
      <c r="C116" s="1283"/>
      <c r="D116" s="1283"/>
      <c r="E116" s="1283"/>
      <c r="F116" s="1284"/>
      <c r="G116" s="430"/>
      <c r="H116" s="431"/>
      <c r="I116" s="431"/>
      <c r="J116" s="431"/>
      <c r="K116" s="431"/>
      <c r="L116" s="431"/>
      <c r="M116" s="371"/>
      <c r="N116" s="371"/>
      <c r="O116" s="371"/>
      <c r="P116" s="371"/>
      <c r="Q116" s="1273"/>
      <c r="R116" s="1274"/>
      <c r="S116" s="353"/>
      <c r="T116" s="353"/>
      <c r="U116" s="353"/>
      <c r="V116" s="353"/>
      <c r="W116" s="353"/>
      <c r="X116" s="353"/>
      <c r="Y116" s="353"/>
      <c r="Z116" s="353"/>
      <c r="AA116" s="353"/>
      <c r="AB116" s="353"/>
      <c r="AC116" s="353"/>
      <c r="AD116" s="353"/>
      <c r="AE116" s="353"/>
      <c r="AF116" s="353"/>
    </row>
    <row r="117" spans="1:85" ht="18" x14ac:dyDescent="0.2">
      <c r="A117" s="372"/>
      <c r="B117" s="1296" t="s">
        <v>410</v>
      </c>
      <c r="C117" s="1297"/>
      <c r="D117" s="1297"/>
      <c r="E117" s="1297"/>
      <c r="F117" s="1298"/>
      <c r="G117" s="373" t="s">
        <v>193</v>
      </c>
      <c r="H117" s="432"/>
      <c r="I117" s="432"/>
      <c r="J117" s="432"/>
      <c r="K117" s="432"/>
      <c r="L117" s="432"/>
      <c r="M117" s="353"/>
      <c r="N117" s="353"/>
      <c r="O117" s="353"/>
      <c r="P117" s="375"/>
      <c r="Q117" s="376"/>
      <c r="R117" s="377"/>
      <c r="S117" s="353"/>
      <c r="T117" s="353"/>
      <c r="U117" s="353"/>
      <c r="V117" s="353"/>
      <c r="W117" s="353"/>
      <c r="X117" s="353"/>
      <c r="Y117" s="353"/>
      <c r="Z117" s="353"/>
      <c r="AA117" s="353"/>
      <c r="AB117" s="353"/>
      <c r="AC117" s="353"/>
      <c r="AD117" s="353"/>
      <c r="AE117" s="353"/>
      <c r="AF117" s="353"/>
      <c r="AG117" s="353"/>
      <c r="AH117" s="353"/>
      <c r="AI117" s="353"/>
      <c r="AJ117" s="353"/>
      <c r="AK117" s="353"/>
      <c r="AL117" s="353"/>
      <c r="AM117" s="353"/>
      <c r="AN117" s="353"/>
      <c r="AO117" s="353"/>
      <c r="AP117" s="353"/>
      <c r="AQ117" s="353"/>
      <c r="AR117" s="353"/>
      <c r="AS117" s="353"/>
      <c r="AT117" s="353"/>
      <c r="AU117" s="353"/>
      <c r="AV117" s="353"/>
      <c r="AW117" s="353"/>
      <c r="AX117" s="353"/>
      <c r="AY117" s="353"/>
      <c r="AZ117" s="353"/>
      <c r="BA117" s="353"/>
      <c r="BB117" s="353"/>
      <c r="BC117" s="353"/>
      <c r="BD117" s="353"/>
      <c r="BE117" s="353"/>
      <c r="BF117" s="353"/>
      <c r="BG117" s="353"/>
      <c r="BH117" s="353"/>
      <c r="BI117" s="353"/>
      <c r="BJ117" s="353"/>
      <c r="BK117" s="353"/>
      <c r="BL117" s="353"/>
      <c r="BM117" s="353"/>
      <c r="BN117" s="353"/>
      <c r="BO117" s="353"/>
      <c r="BP117" s="353"/>
      <c r="BQ117" s="353"/>
      <c r="BR117" s="353"/>
      <c r="BS117" s="353"/>
      <c r="BT117" s="353"/>
      <c r="BU117" s="353"/>
      <c r="BV117" s="353"/>
      <c r="BW117" s="353"/>
      <c r="BX117" s="353"/>
      <c r="BY117" s="353"/>
      <c r="BZ117" s="353"/>
      <c r="CA117" s="353"/>
      <c r="CB117" s="353"/>
      <c r="CC117" s="353"/>
      <c r="CD117" s="353"/>
      <c r="CE117" s="353"/>
      <c r="CF117" s="353"/>
      <c r="CG117" s="353"/>
    </row>
    <row r="118" spans="1:85" ht="13.5" thickBot="1" x14ac:dyDescent="0.25">
      <c r="A118" s="378"/>
      <c r="B118" s="1287" t="s">
        <v>91</v>
      </c>
      <c r="C118" s="1288"/>
      <c r="D118" s="1288"/>
      <c r="E118" s="1288"/>
      <c r="F118" s="1289"/>
      <c r="G118" s="332"/>
      <c r="H118" s="433"/>
      <c r="I118" s="433"/>
      <c r="J118" s="433"/>
      <c r="K118" s="433"/>
      <c r="L118" s="433"/>
      <c r="M118" s="380"/>
      <c r="N118" s="380"/>
      <c r="O118" s="380"/>
      <c r="P118" s="380"/>
      <c r="Q118" s="380"/>
      <c r="R118" s="381"/>
      <c r="S118" s="353"/>
      <c r="T118" s="353"/>
      <c r="U118" s="353"/>
      <c r="V118" s="353"/>
      <c r="W118" s="353"/>
      <c r="X118" s="353"/>
      <c r="Y118" s="353"/>
      <c r="Z118" s="353"/>
      <c r="AA118" s="353"/>
      <c r="AB118" s="353"/>
      <c r="AC118" s="353"/>
      <c r="AD118" s="353"/>
      <c r="AE118" s="353"/>
      <c r="AF118" s="353"/>
    </row>
    <row r="119" spans="1:85" ht="15.75" x14ac:dyDescent="0.25">
      <c r="A119" s="378"/>
      <c r="B119" s="1285" t="s">
        <v>92</v>
      </c>
      <c r="C119" s="1286"/>
      <c r="D119" s="382"/>
      <c r="E119" s="382"/>
      <c r="F119" s="382"/>
      <c r="G119" s="383"/>
      <c r="H119" s="387"/>
      <c r="I119" s="387"/>
      <c r="J119" s="387"/>
      <c r="K119" s="387"/>
      <c r="L119" s="387"/>
      <c r="M119" s="387"/>
      <c r="N119" s="387"/>
      <c r="O119" s="387"/>
      <c r="P119" s="387"/>
      <c r="Q119" s="387"/>
      <c r="R119" s="388"/>
      <c r="S119" s="353"/>
      <c r="T119" s="353"/>
      <c r="U119" s="353"/>
      <c r="V119" s="353"/>
      <c r="W119" s="353"/>
      <c r="X119" s="353"/>
      <c r="Y119" s="353"/>
      <c r="Z119" s="353"/>
      <c r="AA119" s="353"/>
      <c r="AB119" s="353"/>
      <c r="AC119" s="353"/>
      <c r="AD119" s="353"/>
      <c r="AE119" s="353"/>
      <c r="AF119" s="353"/>
    </row>
    <row r="120" spans="1:85" ht="15" x14ac:dyDescent="0.25">
      <c r="A120" s="389"/>
      <c r="B120" s="1275" t="s">
        <v>19</v>
      </c>
      <c r="C120" s="1277"/>
      <c r="D120" s="1277"/>
      <c r="E120" s="1277"/>
      <c r="F120" s="1276"/>
      <c r="G120" s="1302" t="s">
        <v>20</v>
      </c>
      <c r="H120" s="1302"/>
      <c r="I120" s="1302"/>
      <c r="J120" s="1302"/>
      <c r="K120" s="1302"/>
      <c r="L120" s="1303"/>
      <c r="M120" s="1303"/>
      <c r="N120" s="371"/>
      <c r="O120" s="371"/>
      <c r="P120" s="434"/>
      <c r="Q120" s="434"/>
      <c r="R120" s="391"/>
      <c r="S120" s="353"/>
      <c r="T120" s="353"/>
      <c r="U120" s="353"/>
      <c r="V120" s="353"/>
      <c r="W120" s="353"/>
      <c r="X120" s="353"/>
      <c r="Y120" s="353"/>
      <c r="Z120" s="353"/>
      <c r="AA120" s="353"/>
      <c r="AB120" s="353"/>
    </row>
    <row r="121" spans="1:85" ht="33.75" x14ac:dyDescent="0.2">
      <c r="A121" s="389"/>
      <c r="B121" s="395" t="s">
        <v>205</v>
      </c>
      <c r="C121" s="1304" t="s">
        <v>206</v>
      </c>
      <c r="D121" s="1305"/>
      <c r="E121" s="1305"/>
      <c r="F121" s="1306"/>
      <c r="G121" s="396" t="s">
        <v>21</v>
      </c>
      <c r="H121" s="396" t="s">
        <v>22</v>
      </c>
      <c r="I121" s="395" t="s">
        <v>199</v>
      </c>
      <c r="J121" s="395" t="s">
        <v>198</v>
      </c>
      <c r="K121" s="397" t="s">
        <v>10</v>
      </c>
      <c r="L121" s="397" t="s">
        <v>11</v>
      </c>
      <c r="M121" s="397" t="s">
        <v>12</v>
      </c>
      <c r="N121" s="435"/>
      <c r="O121" s="375"/>
      <c r="P121" s="375"/>
      <c r="Q121" s="353"/>
      <c r="R121" s="355"/>
      <c r="S121" s="353"/>
      <c r="T121" s="353"/>
      <c r="U121" s="353"/>
      <c r="V121" s="353"/>
      <c r="W121" s="353"/>
      <c r="X121" s="353"/>
      <c r="Y121" s="353"/>
      <c r="Z121" s="353"/>
      <c r="AA121" s="353"/>
      <c r="AB121" s="353"/>
      <c r="AC121" s="353"/>
      <c r="AD121" s="353"/>
      <c r="AE121" s="353"/>
      <c r="AF121" s="353"/>
      <c r="AG121" s="353"/>
      <c r="AH121" s="353"/>
      <c r="AI121" s="353"/>
      <c r="AJ121" s="353"/>
      <c r="AK121" s="353"/>
      <c r="AL121" s="353"/>
      <c r="AM121" s="353"/>
      <c r="AN121" s="353"/>
      <c r="AO121" s="353"/>
      <c r="AP121" s="353"/>
      <c r="AQ121" s="353"/>
      <c r="AR121" s="353"/>
      <c r="AS121" s="353"/>
      <c r="AT121" s="353"/>
      <c r="AU121" s="353"/>
      <c r="AV121" s="353"/>
      <c r="AW121" s="353"/>
      <c r="AX121" s="353"/>
      <c r="AY121" s="353"/>
      <c r="AZ121" s="353"/>
      <c r="BA121" s="353"/>
      <c r="BB121" s="353"/>
      <c r="BC121" s="353"/>
      <c r="BD121" s="353"/>
      <c r="BE121" s="353"/>
      <c r="BF121" s="353"/>
      <c r="BG121" s="353"/>
      <c r="BH121" s="353"/>
      <c r="BI121" s="353"/>
      <c r="BJ121" s="353"/>
      <c r="BK121" s="353"/>
      <c r="BL121" s="353"/>
      <c r="BM121" s="353"/>
      <c r="BN121" s="353"/>
      <c r="BO121" s="353"/>
      <c r="BP121" s="353"/>
      <c r="BQ121" s="353"/>
      <c r="BR121" s="353"/>
      <c r="BS121" s="353"/>
      <c r="BT121" s="353"/>
      <c r="BU121" s="353"/>
      <c r="BV121" s="353"/>
      <c r="BW121" s="353"/>
      <c r="BX121" s="353"/>
      <c r="BY121" s="353"/>
    </row>
    <row r="122" spans="1:85" x14ac:dyDescent="0.2">
      <c r="A122" s="389"/>
      <c r="B122" s="464"/>
      <c r="C122" s="1313"/>
      <c r="D122" s="1314"/>
      <c r="E122" s="1314"/>
      <c r="F122" s="1315"/>
      <c r="G122" s="465"/>
      <c r="H122" s="465"/>
      <c r="I122" s="465"/>
      <c r="J122" s="465"/>
      <c r="K122" s="402"/>
      <c r="L122" s="403" t="s">
        <v>347</v>
      </c>
      <c r="M122" s="436" t="s">
        <v>347</v>
      </c>
      <c r="N122" s="403"/>
      <c r="O122" s="375"/>
      <c r="P122" s="375"/>
      <c r="Q122" s="353"/>
      <c r="R122" s="355"/>
      <c r="S122" s="353"/>
      <c r="T122" s="353"/>
      <c r="U122" s="353"/>
      <c r="V122" s="353"/>
      <c r="W122" s="353"/>
      <c r="X122" s="353"/>
      <c r="Y122" s="353"/>
      <c r="Z122" s="353"/>
      <c r="AA122" s="353"/>
      <c r="AB122" s="353"/>
      <c r="AC122" s="353"/>
      <c r="AD122" s="353"/>
      <c r="AE122" s="353"/>
      <c r="AF122" s="353"/>
      <c r="AG122" s="353"/>
      <c r="AH122" s="353"/>
      <c r="AI122" s="353"/>
      <c r="AJ122" s="353"/>
      <c r="AK122" s="353"/>
      <c r="AL122" s="353"/>
      <c r="AM122" s="353"/>
      <c r="AN122" s="353"/>
      <c r="AO122" s="353"/>
      <c r="AP122" s="353"/>
      <c r="AQ122" s="353"/>
      <c r="AR122" s="353"/>
      <c r="AS122" s="353"/>
      <c r="AT122" s="353"/>
      <c r="AU122" s="353"/>
      <c r="AV122" s="353"/>
      <c r="AW122" s="353"/>
      <c r="AX122" s="353"/>
      <c r="AY122" s="353"/>
      <c r="AZ122" s="353"/>
      <c r="BA122" s="353"/>
      <c r="BB122" s="353"/>
      <c r="BC122" s="353"/>
      <c r="BD122" s="353"/>
      <c r="BE122" s="353"/>
      <c r="BF122" s="353"/>
      <c r="BG122" s="353"/>
      <c r="BH122" s="353"/>
      <c r="BI122" s="353"/>
      <c r="BJ122" s="353"/>
      <c r="BK122" s="353"/>
      <c r="BL122" s="353"/>
      <c r="BM122" s="353"/>
      <c r="BN122" s="353"/>
      <c r="BO122" s="353"/>
      <c r="BP122" s="353"/>
      <c r="BQ122" s="353"/>
      <c r="BR122" s="353"/>
      <c r="BS122" s="353"/>
      <c r="BT122" s="353"/>
      <c r="BU122" s="353"/>
      <c r="BV122" s="353"/>
      <c r="BW122" s="353"/>
      <c r="BX122" s="353"/>
      <c r="BY122" s="353"/>
    </row>
    <row r="123" spans="1:85" x14ac:dyDescent="0.2">
      <c r="A123" s="378"/>
      <c r="B123" s="457"/>
      <c r="C123" s="1307"/>
      <c r="D123" s="1308"/>
      <c r="E123" s="1308"/>
      <c r="F123" s="1309"/>
      <c r="G123" s="459"/>
      <c r="H123" s="344"/>
      <c r="I123" s="344"/>
      <c r="J123" s="344"/>
      <c r="K123" s="407">
        <f>SUM(H123:J123)</f>
        <v>0</v>
      </c>
      <c r="L123" s="462"/>
      <c r="M123" s="463"/>
      <c r="N123" s="437"/>
      <c r="O123" s="353"/>
      <c r="P123" s="353"/>
      <c r="Q123" s="353"/>
      <c r="R123" s="355"/>
      <c r="S123" s="353"/>
      <c r="T123" s="353"/>
      <c r="U123" s="353"/>
      <c r="V123" s="353"/>
      <c r="W123" s="353"/>
      <c r="X123" s="353"/>
    </row>
    <row r="124" spans="1:85" x14ac:dyDescent="0.2">
      <c r="A124" s="378"/>
      <c r="B124" s="460"/>
      <c r="C124" s="1307"/>
      <c r="D124" s="1308"/>
      <c r="E124" s="1308"/>
      <c r="F124" s="1309"/>
      <c r="G124" s="459"/>
      <c r="H124" s="344"/>
      <c r="I124" s="344"/>
      <c r="J124" s="344"/>
      <c r="K124" s="407">
        <f>SUM(H124:J124)</f>
        <v>0</v>
      </c>
      <c r="L124" s="462"/>
      <c r="M124" s="463"/>
      <c r="N124" s="437"/>
      <c r="O124" s="353"/>
      <c r="P124" s="353"/>
      <c r="Q124" s="353"/>
      <c r="R124" s="355"/>
    </row>
    <row r="125" spans="1:85" x14ac:dyDescent="0.2">
      <c r="A125" s="378"/>
      <c r="B125" s="457"/>
      <c r="C125" s="1307"/>
      <c r="D125" s="1308"/>
      <c r="E125" s="1308"/>
      <c r="F125" s="1309"/>
      <c r="G125" s="459"/>
      <c r="H125" s="344"/>
      <c r="I125" s="344"/>
      <c r="J125" s="344"/>
      <c r="K125" s="407">
        <f>SUM(H125:J125)</f>
        <v>0</v>
      </c>
      <c r="L125" s="462"/>
      <c r="M125" s="463"/>
      <c r="N125" s="437"/>
      <c r="O125" s="353"/>
      <c r="P125" s="353"/>
      <c r="Q125" s="353"/>
      <c r="R125" s="355"/>
    </row>
    <row r="126" spans="1:85" x14ac:dyDescent="0.2">
      <c r="A126" s="410"/>
      <c r="B126" s="457"/>
      <c r="C126" s="1307"/>
      <c r="D126" s="1308"/>
      <c r="E126" s="1308"/>
      <c r="F126" s="1309"/>
      <c r="G126" s="461"/>
      <c r="H126" s="344"/>
      <c r="I126" s="344"/>
      <c r="J126" s="344"/>
      <c r="K126" s="407">
        <f>SUM(H126:J126)</f>
        <v>0</v>
      </c>
      <c r="L126" s="462"/>
      <c r="M126" s="463"/>
      <c r="N126" s="437"/>
      <c r="O126" s="421"/>
      <c r="P126" s="353"/>
      <c r="Q126" s="353"/>
      <c r="R126" s="355"/>
    </row>
    <row r="127" spans="1:85" ht="8.1" customHeight="1" x14ac:dyDescent="0.2">
      <c r="A127" s="411"/>
      <c r="B127" s="412"/>
      <c r="C127" s="413"/>
      <c r="D127" s="413"/>
      <c r="E127" s="353"/>
      <c r="F127" s="353"/>
      <c r="G127" s="353"/>
      <c r="H127" s="346"/>
      <c r="I127" s="346"/>
      <c r="J127" s="346"/>
      <c r="K127" s="438"/>
      <c r="L127" s="439"/>
      <c r="M127" s="439"/>
      <c r="N127" s="439"/>
      <c r="O127" s="353"/>
      <c r="P127" s="353"/>
      <c r="Q127" s="353"/>
      <c r="R127" s="355"/>
    </row>
    <row r="128" spans="1:85" ht="13.5" thickBot="1" x14ac:dyDescent="0.25">
      <c r="A128" s="417"/>
      <c r="B128" s="412"/>
      <c r="C128" s="413"/>
      <c r="D128" s="353"/>
      <c r="E128" s="353"/>
      <c r="F128" s="353"/>
      <c r="G128" s="353"/>
      <c r="H128" s="419">
        <f>SUM(H123:H126)</f>
        <v>0</v>
      </c>
      <c r="I128" s="419">
        <f>SUM(I123:I126)</f>
        <v>0</v>
      </c>
      <c r="J128" s="419">
        <f>SUM(J123:J126)</f>
        <v>0</v>
      </c>
      <c r="K128" s="420">
        <f>SUM(K123:K126)</f>
        <v>0</v>
      </c>
      <c r="L128" s="380"/>
      <c r="M128" s="380"/>
      <c r="N128" s="380"/>
      <c r="O128" s="437"/>
      <c r="P128" s="353"/>
      <c r="Q128" s="353"/>
      <c r="R128" s="355"/>
    </row>
    <row r="129" spans="1:71" ht="17.25" thickTop="1" thickBot="1" x14ac:dyDescent="0.3">
      <c r="A129" s="440"/>
      <c r="B129" s="441"/>
      <c r="C129" s="442"/>
      <c r="D129" s="442"/>
      <c r="E129" s="442"/>
      <c r="F129" s="442"/>
      <c r="G129" s="442"/>
      <c r="H129" s="442"/>
      <c r="I129" s="442"/>
      <c r="J129" s="442"/>
      <c r="K129" s="442"/>
      <c r="L129" s="442"/>
      <c r="M129" s="442"/>
      <c r="N129" s="442"/>
      <c r="O129" s="443"/>
      <c r="P129" s="443"/>
      <c r="Q129" s="443"/>
      <c r="R129" s="444"/>
    </row>
    <row r="130" spans="1:71" ht="20.25" x14ac:dyDescent="0.3">
      <c r="A130" s="367" t="s">
        <v>24</v>
      </c>
      <c r="B130" s="368"/>
      <c r="C130" s="368"/>
      <c r="D130" s="368"/>
      <c r="E130" s="368"/>
      <c r="F130" s="368"/>
      <c r="G130" s="368"/>
      <c r="H130" s="368"/>
      <c r="I130" s="368"/>
      <c r="J130" s="368"/>
      <c r="K130" s="368"/>
      <c r="L130" s="368"/>
      <c r="M130" s="368"/>
      <c r="N130" s="368"/>
      <c r="O130" s="368"/>
      <c r="P130" s="368"/>
      <c r="Q130" s="368"/>
      <c r="R130" s="369"/>
    </row>
    <row r="131" spans="1:71" ht="18" customHeight="1" x14ac:dyDescent="0.25">
      <c r="A131" s="1299" t="s">
        <v>25</v>
      </c>
      <c r="B131" s="1300"/>
      <c r="C131" s="1300"/>
      <c r="D131" s="1300"/>
      <c r="E131" s="1301"/>
      <c r="F131" s="353"/>
      <c r="G131" s="353"/>
      <c r="H131" s="353"/>
      <c r="I131" s="353"/>
      <c r="J131" s="353"/>
      <c r="K131" s="353"/>
      <c r="L131" s="353"/>
      <c r="M131" s="353"/>
      <c r="N131" s="353"/>
      <c r="O131" s="353"/>
      <c r="P131" s="353"/>
      <c r="Q131" s="353"/>
      <c r="R131" s="355"/>
    </row>
    <row r="132" spans="1:71" ht="23.25" customHeight="1" x14ac:dyDescent="0.25">
      <c r="A132" s="389"/>
      <c r="B132" s="1302" t="s">
        <v>19</v>
      </c>
      <c r="C132" s="1302"/>
      <c r="D132" s="1302"/>
      <c r="E132" s="1302"/>
      <c r="F132" s="1302"/>
      <c r="G132" s="445" t="s">
        <v>26</v>
      </c>
      <c r="H132" s="1302" t="s">
        <v>94</v>
      </c>
      <c r="I132" s="1302"/>
      <c r="J132" s="1302"/>
      <c r="K132" s="1302"/>
      <c r="L132" s="1303"/>
      <c r="M132" s="1303"/>
      <c r="N132" s="371"/>
      <c r="O132" s="371"/>
      <c r="P132" s="434"/>
      <c r="Q132" s="434"/>
      <c r="R132" s="391"/>
      <c r="S132" s="353"/>
      <c r="T132" s="353"/>
      <c r="U132" s="353"/>
      <c r="V132" s="353"/>
      <c r="W132" s="353"/>
      <c r="X132" s="353"/>
      <c r="Y132" s="353"/>
      <c r="Z132" s="353"/>
      <c r="AA132" s="353"/>
      <c r="AB132" s="353"/>
    </row>
    <row r="133" spans="1:71" ht="33.75" x14ac:dyDescent="0.2">
      <c r="A133" s="389"/>
      <c r="B133" s="395" t="s">
        <v>205</v>
      </c>
      <c r="C133" s="1304" t="s">
        <v>206</v>
      </c>
      <c r="D133" s="1305"/>
      <c r="E133" s="1305"/>
      <c r="F133" s="1306"/>
      <c r="G133" s="397" t="s">
        <v>95</v>
      </c>
      <c r="H133" s="446" t="s">
        <v>96</v>
      </c>
      <c r="I133" s="401" t="s">
        <v>199</v>
      </c>
      <c r="J133" s="401" t="s">
        <v>198</v>
      </c>
      <c r="K133" s="397" t="s">
        <v>10</v>
      </c>
      <c r="L133" s="397" t="s">
        <v>11</v>
      </c>
      <c r="M133" s="397" t="s">
        <v>12</v>
      </c>
      <c r="N133" s="353"/>
      <c r="O133" s="353"/>
      <c r="P133" s="353"/>
      <c r="Q133" s="353"/>
      <c r="R133" s="355"/>
      <c r="S133" s="353"/>
      <c r="T133" s="353"/>
      <c r="U133" s="353"/>
      <c r="V133" s="353"/>
      <c r="W133" s="353"/>
      <c r="X133" s="353"/>
      <c r="Y133" s="353"/>
      <c r="Z133" s="353"/>
      <c r="AA133" s="353"/>
      <c r="AB133" s="353"/>
      <c r="AC133" s="353"/>
      <c r="AD133" s="353"/>
      <c r="AE133" s="353"/>
      <c r="AF133" s="353"/>
      <c r="AG133" s="353"/>
      <c r="AH133" s="353"/>
      <c r="AI133" s="353"/>
      <c r="AJ133" s="353"/>
      <c r="AK133" s="353"/>
      <c r="AL133" s="353"/>
      <c r="AM133" s="353"/>
      <c r="AN133" s="353"/>
      <c r="AO133" s="353"/>
      <c r="AP133" s="353"/>
      <c r="AQ133" s="353"/>
      <c r="AR133" s="353"/>
      <c r="AS133" s="353"/>
      <c r="AT133" s="353"/>
      <c r="AU133" s="353"/>
      <c r="AV133" s="353"/>
      <c r="AW133" s="353"/>
      <c r="AX133" s="353"/>
      <c r="AY133" s="353"/>
      <c r="AZ133" s="353"/>
      <c r="BA133" s="353"/>
      <c r="BB133" s="353"/>
      <c r="BC133" s="353"/>
      <c r="BD133" s="353"/>
      <c r="BE133" s="353"/>
      <c r="BF133" s="353"/>
      <c r="BG133" s="353"/>
      <c r="BH133" s="353"/>
      <c r="BI133" s="353"/>
      <c r="BJ133" s="353"/>
      <c r="BK133" s="353"/>
      <c r="BL133" s="353"/>
      <c r="BM133" s="353"/>
      <c r="BN133" s="353"/>
      <c r="BO133" s="353"/>
      <c r="BP133" s="353"/>
      <c r="BQ133" s="353"/>
      <c r="BR133" s="353"/>
      <c r="BS133" s="353"/>
    </row>
    <row r="134" spans="1:71" x14ac:dyDescent="0.2">
      <c r="A134" s="389"/>
      <c r="B134" s="392"/>
      <c r="C134" s="1304"/>
      <c r="D134" s="1305"/>
      <c r="E134" s="1305"/>
      <c r="F134" s="1306"/>
      <c r="G134" s="402"/>
      <c r="H134" s="395"/>
      <c r="I134" s="395"/>
      <c r="J134" s="395"/>
      <c r="K134" s="402"/>
      <c r="L134" s="403" t="s">
        <v>347</v>
      </c>
      <c r="M134" s="436" t="s">
        <v>347</v>
      </c>
      <c r="N134" s="353"/>
      <c r="O134" s="353"/>
      <c r="P134" s="353"/>
      <c r="Q134" s="353"/>
      <c r="R134" s="355"/>
      <c r="S134" s="353"/>
      <c r="T134" s="353"/>
      <c r="U134" s="353"/>
      <c r="V134" s="353"/>
      <c r="W134" s="353"/>
      <c r="X134" s="353"/>
      <c r="Y134" s="353"/>
      <c r="Z134" s="353"/>
      <c r="AA134" s="353"/>
      <c r="AB134" s="353"/>
      <c r="AC134" s="353"/>
      <c r="AD134" s="353"/>
      <c r="AE134" s="353"/>
      <c r="AF134" s="353"/>
      <c r="AG134" s="353"/>
      <c r="AH134" s="353"/>
      <c r="AI134" s="353"/>
      <c r="AJ134" s="353"/>
      <c r="AK134" s="353"/>
      <c r="AL134" s="353"/>
      <c r="AM134" s="353"/>
      <c r="AN134" s="353"/>
      <c r="AO134" s="353"/>
      <c r="AP134" s="353"/>
      <c r="AQ134" s="353"/>
      <c r="AR134" s="353"/>
      <c r="AS134" s="353"/>
      <c r="AT134" s="353"/>
      <c r="AU134" s="353"/>
      <c r="AV134" s="353"/>
      <c r="AW134" s="353"/>
      <c r="AX134" s="353"/>
      <c r="AY134" s="353"/>
      <c r="AZ134" s="353"/>
      <c r="BA134" s="353"/>
      <c r="BB134" s="353"/>
      <c r="BC134" s="353"/>
      <c r="BD134" s="353"/>
      <c r="BE134" s="353"/>
      <c r="BF134" s="353"/>
      <c r="BG134" s="353"/>
      <c r="BH134" s="353"/>
      <c r="BI134" s="353"/>
      <c r="BJ134" s="353"/>
      <c r="BK134" s="353"/>
      <c r="BL134" s="353"/>
      <c r="BM134" s="353"/>
      <c r="BN134" s="353"/>
      <c r="BO134" s="353"/>
      <c r="BP134" s="353"/>
      <c r="BQ134" s="353"/>
      <c r="BR134" s="353"/>
      <c r="BS134" s="353"/>
    </row>
    <row r="135" spans="1:71" x14ac:dyDescent="0.2">
      <c r="A135" s="378"/>
      <c r="B135" s="405"/>
      <c r="C135" s="1310" t="s">
        <v>411</v>
      </c>
      <c r="D135" s="1311"/>
      <c r="E135" s="1311"/>
      <c r="F135" s="1312"/>
      <c r="G135" s="332"/>
      <c r="H135" s="344"/>
      <c r="I135" s="344"/>
      <c r="J135" s="344"/>
      <c r="K135" s="407">
        <f>SUM(H135:J135)</f>
        <v>0</v>
      </c>
      <c r="L135" s="408"/>
      <c r="M135" s="409"/>
      <c r="N135" s="353"/>
      <c r="O135" s="353"/>
      <c r="P135" s="353"/>
      <c r="Q135" s="353"/>
      <c r="R135" s="355"/>
    </row>
    <row r="136" spans="1:71" ht="8.1" customHeight="1" x14ac:dyDescent="0.2">
      <c r="A136" s="411"/>
      <c r="B136" s="412"/>
      <c r="C136" s="413"/>
      <c r="D136" s="413"/>
      <c r="E136" s="353"/>
      <c r="F136" s="353"/>
      <c r="G136" s="438"/>
      <c r="H136" s="346"/>
      <c r="I136" s="346"/>
      <c r="J136" s="346"/>
      <c r="K136" s="438"/>
      <c r="L136" s="439"/>
      <c r="M136" s="439"/>
      <c r="N136" s="353"/>
      <c r="O136" s="353"/>
      <c r="P136" s="353"/>
      <c r="Q136" s="353"/>
      <c r="R136" s="355"/>
    </row>
    <row r="137" spans="1:71" ht="13.5" thickBot="1" x14ac:dyDescent="0.25">
      <c r="A137" s="417"/>
      <c r="B137" s="412"/>
      <c r="C137" s="413"/>
      <c r="D137" s="353"/>
      <c r="E137" s="353"/>
      <c r="F137" s="353"/>
      <c r="G137" s="420">
        <f>SUM(G135:G135)</f>
        <v>0</v>
      </c>
      <c r="H137" s="419">
        <f>SUM(H135:H135)</f>
        <v>0</v>
      </c>
      <c r="I137" s="419">
        <f>SUM(I135:I135)</f>
        <v>0</v>
      </c>
      <c r="J137" s="419">
        <f>SUM(J135:J135)</f>
        <v>0</v>
      </c>
      <c r="K137" s="420">
        <f>SUM(K135:K135)</f>
        <v>0</v>
      </c>
      <c r="L137" s="380"/>
      <c r="M137" s="380"/>
      <c r="N137" s="353"/>
      <c r="O137" s="353"/>
      <c r="P137" s="353"/>
      <c r="Q137" s="353"/>
      <c r="R137" s="355"/>
    </row>
    <row r="138" spans="1:71" ht="13.5" thickTop="1" x14ac:dyDescent="0.2">
      <c r="A138" s="359"/>
      <c r="B138" s="353"/>
      <c r="C138" s="353"/>
      <c r="D138" s="353"/>
      <c r="E138" s="353"/>
      <c r="F138" s="353"/>
      <c r="G138" s="353"/>
      <c r="H138" s="353"/>
      <c r="I138" s="353"/>
      <c r="J138" s="353"/>
      <c r="K138" s="353"/>
      <c r="L138" s="353"/>
      <c r="M138" s="353"/>
      <c r="N138" s="353"/>
      <c r="O138" s="353"/>
      <c r="P138" s="353"/>
      <c r="Q138" s="353"/>
      <c r="R138" s="355"/>
    </row>
    <row r="139" spans="1:71" ht="13.5" thickBot="1" x14ac:dyDescent="0.25">
      <c r="A139" s="447"/>
      <c r="B139" s="442"/>
      <c r="C139" s="442"/>
      <c r="D139" s="442"/>
      <c r="E139" s="442"/>
      <c r="F139" s="442"/>
      <c r="G139" s="442"/>
      <c r="H139" s="442"/>
      <c r="I139" s="442"/>
      <c r="J139" s="442"/>
      <c r="K139" s="442"/>
      <c r="L139" s="442"/>
      <c r="M139" s="442"/>
      <c r="N139" s="442"/>
      <c r="O139" s="442"/>
      <c r="P139" s="442"/>
      <c r="Q139" s="442"/>
      <c r="R139" s="444"/>
    </row>
    <row r="140" spans="1:71" x14ac:dyDescent="0.2">
      <c r="A140" s="386"/>
      <c r="Q140" s="448"/>
    </row>
    <row r="141" spans="1:71" x14ac:dyDescent="0.2">
      <c r="A141" s="386"/>
      <c r="Q141" s="448"/>
    </row>
    <row r="142" spans="1:71" x14ac:dyDescent="0.2">
      <c r="A142" s="386"/>
      <c r="Q142" s="448"/>
    </row>
    <row r="143" spans="1:71" x14ac:dyDescent="0.2">
      <c r="A143" s="305" t="s">
        <v>97</v>
      </c>
      <c r="Q143" s="448"/>
    </row>
    <row r="144" spans="1:71" x14ac:dyDescent="0.2">
      <c r="A144" s="305"/>
      <c r="B144" s="449"/>
      <c r="M144" s="450"/>
      <c r="N144" s="449"/>
      <c r="Q144" s="448"/>
    </row>
    <row r="145" spans="1:17" x14ac:dyDescent="0.2">
      <c r="A145" s="129" t="s">
        <v>339</v>
      </c>
      <c r="Q145" s="448"/>
    </row>
    <row r="146" spans="1:17" x14ac:dyDescent="0.2">
      <c r="A146" s="129" t="s">
        <v>340</v>
      </c>
    </row>
    <row r="147" spans="1:17" x14ac:dyDescent="0.2">
      <c r="A147" s="129" t="s">
        <v>39</v>
      </c>
    </row>
    <row r="148" spans="1:17" x14ac:dyDescent="0.2">
      <c r="A148" s="129" t="s">
        <v>341</v>
      </c>
    </row>
    <row r="149" spans="1:17" x14ac:dyDescent="0.2">
      <c r="A149" s="305"/>
    </row>
    <row r="150" spans="1:17" x14ac:dyDescent="0.2">
      <c r="A150" s="62" t="s">
        <v>98</v>
      </c>
    </row>
    <row r="151" spans="1:17" x14ac:dyDescent="0.2">
      <c r="A151" s="62"/>
      <c r="C151" s="305"/>
      <c r="D151" s="305" t="s">
        <v>65</v>
      </c>
      <c r="E151" s="305" t="s">
        <v>66</v>
      </c>
      <c r="F151" s="305" t="s">
        <v>240</v>
      </c>
    </row>
    <row r="152" spans="1:17" s="305" customFormat="1" x14ac:dyDescent="0.2">
      <c r="A152" s="451" t="s">
        <v>342</v>
      </c>
      <c r="C152" s="452"/>
      <c r="D152" s="453">
        <f>SUMIF(R$22:R$67,"Admin/Support - Health Director's Office and Staff",P$22:P$67)</f>
        <v>0</v>
      </c>
      <c r="E152" s="453">
        <f>SUMIF(M$81:M$135,"Admin/Support - Health Director's Office and Staff",K$81:K$135)</f>
        <v>0</v>
      </c>
      <c r="F152" s="454">
        <f t="shared" ref="F152:F186" si="4">SUM(D152:E152)</f>
        <v>0</v>
      </c>
    </row>
    <row r="153" spans="1:17" s="305" customFormat="1" x14ac:dyDescent="0.2">
      <c r="A153" s="455" t="s">
        <v>102</v>
      </c>
      <c r="C153" s="452"/>
      <c r="D153" s="453">
        <f>SUMIF(R$22:R$67,"Admin/Support - Finance Office and Staff",P$22:P$67)</f>
        <v>0</v>
      </c>
      <c r="E153" s="453">
        <f>SUMIF(M$81:M$135,"Admin/Support - Finance Office and Staff",K$81:K$135)</f>
        <v>0</v>
      </c>
      <c r="F153" s="454">
        <f t="shared" si="4"/>
        <v>0</v>
      </c>
    </row>
    <row r="154" spans="1:17" s="305" customFormat="1" x14ac:dyDescent="0.2">
      <c r="A154" s="455" t="s">
        <v>343</v>
      </c>
      <c r="C154" s="452"/>
      <c r="D154" s="453">
        <f>SUMIF(R$22:R$67,"Admin/Support - Other Personnel",P$22:P$67)</f>
        <v>0</v>
      </c>
      <c r="E154" s="453">
        <f>SUMIF(M$81:M$135,"Admin/Support - Other Personnel",K$81:K$135)</f>
        <v>0</v>
      </c>
      <c r="F154" s="454">
        <f t="shared" si="4"/>
        <v>0</v>
      </c>
    </row>
    <row r="155" spans="1:17" s="305" customFormat="1" x14ac:dyDescent="0.2">
      <c r="A155" s="455" t="s">
        <v>103</v>
      </c>
      <c r="C155" s="452"/>
      <c r="D155" s="453">
        <f>SUMIF(R$22:R$67,"Admin/Support - Supplies",P$22:P$67)</f>
        <v>0</v>
      </c>
      <c r="E155" s="453">
        <f>SUMIF(M$81:M$135,"Admin/Support - Supplies",K$81:K$135)</f>
        <v>0</v>
      </c>
      <c r="F155" s="454">
        <f t="shared" si="4"/>
        <v>0</v>
      </c>
    </row>
    <row r="156" spans="1:17" s="305" customFormat="1" x14ac:dyDescent="0.2">
      <c r="A156" s="455" t="s">
        <v>104</v>
      </c>
      <c r="C156" s="452"/>
      <c r="D156" s="453">
        <f>SUMIF(R$22:R$67,"Admin/Support - Capital Expenditures",P$22:P$67)</f>
        <v>0</v>
      </c>
      <c r="E156" s="453">
        <f>SUMIF(M$81:M$135,"Admin/Support - Capital Expenditures",K$81:K$135)</f>
        <v>0</v>
      </c>
      <c r="F156" s="454">
        <f t="shared" si="4"/>
        <v>0</v>
      </c>
    </row>
    <row r="157" spans="1:17" s="305" customFormat="1" x14ac:dyDescent="0.2">
      <c r="A157" s="455" t="s">
        <v>105</v>
      </c>
      <c r="C157" s="452"/>
      <c r="D157" s="453">
        <f>SUMIF(R$22:R$67,"Admin/Support - Contracted Services",P$22:P$67)</f>
        <v>0</v>
      </c>
      <c r="E157" s="453">
        <f>SUMIF(M$81:M$135,"Admin/Support - Contracted Services",K$81:K$135)</f>
        <v>0</v>
      </c>
      <c r="F157" s="454">
        <f t="shared" si="4"/>
        <v>0</v>
      </c>
    </row>
    <row r="158" spans="1:17" s="305" customFormat="1" x14ac:dyDescent="0.2">
      <c r="A158" s="455" t="s">
        <v>106</v>
      </c>
      <c r="C158" s="452"/>
      <c r="D158" s="453">
        <f>SUMIF(R$22:R$67,"Admin/Support - Other Operating Expenditures",P$22:P$67)</f>
        <v>0</v>
      </c>
      <c r="E158" s="453">
        <f>SUMIF(M$81:M$135,"Admin/Support - Other Operating Expenditures",K$81:K$135)</f>
        <v>0</v>
      </c>
      <c r="F158" s="454">
        <f t="shared" si="4"/>
        <v>0</v>
      </c>
    </row>
    <row r="159" spans="1:17" s="305" customFormat="1" x14ac:dyDescent="0.2">
      <c r="A159" s="62" t="s">
        <v>111</v>
      </c>
      <c r="C159" s="452"/>
      <c r="D159" s="453">
        <f>SUMIF(R$22:R$67,"Clinical Admin - Nursing Director's Office and Clinical Supervisors",P$22:P$67)</f>
        <v>0</v>
      </c>
      <c r="E159" s="453">
        <f>SUMIF(M$81:M$135,"Clinical Admin - Nursing Director's Office and Clinical Supervisors",K$81:K$135)</f>
        <v>0</v>
      </c>
      <c r="F159" s="454">
        <f t="shared" si="4"/>
        <v>0</v>
      </c>
    </row>
    <row r="160" spans="1:17" s="305" customFormat="1" x14ac:dyDescent="0.2">
      <c r="A160" s="62" t="s">
        <v>344</v>
      </c>
      <c r="C160" s="452"/>
      <c r="D160" s="453">
        <f>SUMIF(R$22:R$67,"Clinical Admin - Billing Office",P$22:P$67)</f>
        <v>0</v>
      </c>
      <c r="E160" s="453">
        <f>SUMIF(M$81:M$135,"Clinical Admin - Billing Office",K$81:K$135)</f>
        <v>0</v>
      </c>
      <c r="F160" s="454">
        <f t="shared" si="4"/>
        <v>0</v>
      </c>
    </row>
    <row r="161" spans="1:6" s="305" customFormat="1" x14ac:dyDescent="0.2">
      <c r="A161" s="62" t="s">
        <v>345</v>
      </c>
      <c r="C161" s="452"/>
      <c r="D161" s="453">
        <f>SUMIF(R$22:R$67,"Clinical Admin - Interpreters",P$22:P$67)</f>
        <v>0</v>
      </c>
      <c r="E161" s="453">
        <f>SUMIF(M$81:M$135,"Clinical Admin - Interpreters",K$81:K$135)</f>
        <v>0</v>
      </c>
      <c r="F161" s="454">
        <f t="shared" si="4"/>
        <v>0</v>
      </c>
    </row>
    <row r="162" spans="1:6" s="305" customFormat="1" x14ac:dyDescent="0.2">
      <c r="A162" s="62" t="s">
        <v>346</v>
      </c>
      <c r="C162" s="452"/>
      <c r="D162" s="453">
        <f>SUMIF(R$22:R$67,"Clinical Admin - Other Personnel",P$22:P$67)</f>
        <v>0</v>
      </c>
      <c r="E162" s="453">
        <f>SUMIF(M$81:M$135,"Clinical Admin - Other Personnel",K$81:K$135)</f>
        <v>0</v>
      </c>
      <c r="F162" s="454">
        <f t="shared" si="4"/>
        <v>0</v>
      </c>
    </row>
    <row r="163" spans="1:6" s="305" customFormat="1" x14ac:dyDescent="0.2">
      <c r="A163" s="455" t="s">
        <v>107</v>
      </c>
      <c r="C163" s="452"/>
      <c r="D163" s="453">
        <f>SUMIF(R$22:R$67,"Clinical Admin - Supplies",P$22:P$67)</f>
        <v>0</v>
      </c>
      <c r="E163" s="453">
        <f>SUMIF(M$81:M$135,"Clinical Admin - Supplies",K$81:K$135)</f>
        <v>0</v>
      </c>
      <c r="F163" s="454">
        <f t="shared" si="4"/>
        <v>0</v>
      </c>
    </row>
    <row r="164" spans="1:6" s="305" customFormat="1" x14ac:dyDescent="0.2">
      <c r="A164" s="455" t="s">
        <v>108</v>
      </c>
      <c r="C164" s="452"/>
      <c r="D164" s="453">
        <f>SUMIF(R$22:R$67,"Clinical Admin - Capital Expenditures",P$22:P$67)</f>
        <v>0</v>
      </c>
      <c r="E164" s="453">
        <f>SUMIF(M$81:M$135,"Clinical Admin - Capital Expenditures",K$81:K$135)</f>
        <v>0</v>
      </c>
      <c r="F164" s="454">
        <f t="shared" si="4"/>
        <v>0</v>
      </c>
    </row>
    <row r="165" spans="1:6" s="305" customFormat="1" x14ac:dyDescent="0.2">
      <c r="A165" s="455" t="s">
        <v>109</v>
      </c>
      <c r="C165" s="452"/>
      <c r="D165" s="453">
        <f>SUMIF(R$22:R$67,"Clinical Admin - Contracted Services",P$22:P$67)</f>
        <v>0</v>
      </c>
      <c r="E165" s="453">
        <f>SUMIF(M$81:M$135,"Clinical Admin - Contracted Services",K$81:K$135)</f>
        <v>0</v>
      </c>
      <c r="F165" s="454">
        <f t="shared" si="4"/>
        <v>0</v>
      </c>
    </row>
    <row r="166" spans="1:6" s="305" customFormat="1" x14ac:dyDescent="0.2">
      <c r="A166" s="455" t="s">
        <v>110</v>
      </c>
      <c r="C166" s="452"/>
      <c r="D166" s="453">
        <f>SUMIF(R$22:R$67,"Clinical Admin - Other Operating Expenditures",P$22:P$67)</f>
        <v>0</v>
      </c>
      <c r="E166" s="453">
        <f>SUMIF(M$81:M$135,"Clinical Admin - Other Operating Expenditures",K$81:K$135)</f>
        <v>0</v>
      </c>
      <c r="F166" s="454">
        <f t="shared" si="4"/>
        <v>0</v>
      </c>
    </row>
    <row r="167" spans="1:6" s="305" customFormat="1" x14ac:dyDescent="0.2">
      <c r="A167" s="62" t="s">
        <v>29</v>
      </c>
      <c r="C167" s="452"/>
      <c r="D167" s="453">
        <f>SUMIF(R$22:R$67,"Direct Medical / Clinic - Physician, PA, PE",P$22:P$67)</f>
        <v>0</v>
      </c>
      <c r="E167" s="453">
        <f>SUMIF(M$81:M$135,"Direct Medical / Clinic - Physician, PA, PE",K$81:K$135)</f>
        <v>0</v>
      </c>
      <c r="F167" s="454">
        <f t="shared" si="4"/>
        <v>0</v>
      </c>
    </row>
    <row r="168" spans="1:6" s="305" customFormat="1" x14ac:dyDescent="0.2">
      <c r="A168" s="62" t="s">
        <v>30</v>
      </c>
      <c r="C168" s="452"/>
      <c r="D168" s="453">
        <f>SUMIF(R$22:R$67,"Direct Medical / Clinic - Nurse (PHN, RN, Etc.)",P$22:P$67)</f>
        <v>0</v>
      </c>
      <c r="E168" s="453">
        <f>SUMIF(M$81:M$135,"Direct Medical / Clinic - Nurse (PHN, RN, Etc.)",K$81:K$135)</f>
        <v>0</v>
      </c>
      <c r="F168" s="454">
        <f t="shared" si="4"/>
        <v>0</v>
      </c>
    </row>
    <row r="169" spans="1:6" s="305" customFormat="1" x14ac:dyDescent="0.2">
      <c r="A169" s="62" t="s">
        <v>31</v>
      </c>
      <c r="C169" s="452"/>
      <c r="D169" s="453">
        <f>SUMIF(R$22:R$67,"Direct Medical / Clinic - Social Worker",P$22:P$67)</f>
        <v>0</v>
      </c>
      <c r="E169" s="453">
        <f>SUMIF(M$81:M$135,"Direct Medical / Clinic - Social Worker",K$81:K$135)</f>
        <v>0</v>
      </c>
      <c r="F169" s="454">
        <f t="shared" si="4"/>
        <v>0</v>
      </c>
    </row>
    <row r="170" spans="1:6" s="305" customFormat="1" x14ac:dyDescent="0.2">
      <c r="A170" s="62" t="s">
        <v>32</v>
      </c>
      <c r="C170" s="452"/>
      <c r="D170" s="453">
        <f>SUMIF(R$22:R$67,"Direct Medical / Clinic - Outreach Worker/Health Education",P$22:P$67)</f>
        <v>0</v>
      </c>
      <c r="E170" s="453">
        <f>SUMIF(M$81:M$135,"Direct Medical / Clinic - Outreach Worker/Health Education",K$81:K$135)</f>
        <v>0</v>
      </c>
      <c r="F170" s="454">
        <f t="shared" si="4"/>
        <v>0</v>
      </c>
    </row>
    <row r="171" spans="1:6" s="305" customFormat="1" x14ac:dyDescent="0.2">
      <c r="A171" s="62" t="s">
        <v>42</v>
      </c>
      <c r="C171" s="452"/>
      <c r="D171" s="453">
        <f>SUMIF(R$22:R$67,"Direct Medical / Clinic - Laboratory Staff",P$22:P$67)</f>
        <v>0</v>
      </c>
      <c r="E171" s="453">
        <f>SUMIF(M$81:M$135,"Direct Medical / Clinic - Laboratory Staff",K$81:K$135)</f>
        <v>0</v>
      </c>
      <c r="F171" s="454">
        <f t="shared" si="4"/>
        <v>0</v>
      </c>
    </row>
    <row r="172" spans="1:6" s="305" customFormat="1" x14ac:dyDescent="0.2">
      <c r="A172" s="62" t="s">
        <v>33</v>
      </c>
      <c r="C172" s="452"/>
      <c r="D172" s="453">
        <f>SUMIF(R$22:R$67,"Direct Medical / Clinic - Other Medical / Clinic Personnel",P$22:P$67)</f>
        <v>0</v>
      </c>
      <c r="E172" s="453">
        <f>SUMIF(M$81:M$135,"Direct Medical / Clinic - Other Medical / Clinic Personnel",K$81:K$135)</f>
        <v>0</v>
      </c>
      <c r="F172" s="454">
        <f t="shared" si="4"/>
        <v>0</v>
      </c>
    </row>
    <row r="173" spans="1:6" s="305" customFormat="1" x14ac:dyDescent="0.2">
      <c r="A173" s="455" t="s">
        <v>34</v>
      </c>
      <c r="C173" s="452"/>
      <c r="D173" s="453">
        <f>SUMIF(R$22:R$67,"Direct Medical / Clinic - Supplies",P$22:P$67)</f>
        <v>0</v>
      </c>
      <c r="E173" s="453">
        <f>SUMIF(M$81:M$135,"Direct Medical / Clinic - Supplies",K$81:K$135)</f>
        <v>0</v>
      </c>
      <c r="F173" s="454">
        <f t="shared" si="4"/>
        <v>0</v>
      </c>
    </row>
    <row r="174" spans="1:6" s="305" customFormat="1" x14ac:dyDescent="0.2">
      <c r="A174" s="455" t="s">
        <v>35</v>
      </c>
      <c r="C174" s="452"/>
      <c r="D174" s="453">
        <f>SUMIF(R$22:R$67,"Direct Medical / Clinic - Capital Expenditures",P$22:P$67)</f>
        <v>0</v>
      </c>
      <c r="E174" s="453">
        <f>SUMIF(M$81:M$135,"Direct Medical / Clinic - Capital Expenditures",K$81:K$135)</f>
        <v>0</v>
      </c>
      <c r="F174" s="454">
        <f t="shared" si="4"/>
        <v>0</v>
      </c>
    </row>
    <row r="175" spans="1:6" s="305" customFormat="1" x14ac:dyDescent="0.2">
      <c r="A175" s="455" t="s">
        <v>37</v>
      </c>
      <c r="C175" s="452"/>
      <c r="D175" s="453">
        <f>SUMIF(R$22:R$67,"Direct Medical / Clinic - Contracted Services",P$22:P$67)</f>
        <v>0</v>
      </c>
      <c r="E175" s="453">
        <f>SUMIF(M$81:M$135,"Direct Medical / Clinic - Contracted Services",K$81:K$135)</f>
        <v>0</v>
      </c>
      <c r="F175" s="454">
        <f t="shared" si="4"/>
        <v>0</v>
      </c>
    </row>
    <row r="176" spans="1:6" s="305" customFormat="1" x14ac:dyDescent="0.2">
      <c r="A176" s="455" t="s">
        <v>36</v>
      </c>
      <c r="C176" s="452"/>
      <c r="D176" s="453">
        <f>SUMIF(R$22:R$67,"Direct Medical / Clinic - Laboratory Expenditures",P$22:P$67)</f>
        <v>0</v>
      </c>
      <c r="E176" s="453">
        <f>SUMIF(M$81:M$135,"Direct Medical / Clinic - Laboratory Expenditures",K$81:K$135)</f>
        <v>0</v>
      </c>
      <c r="F176" s="454">
        <f t="shared" si="4"/>
        <v>0</v>
      </c>
    </row>
    <row r="177" spans="1:6" s="305" customFormat="1" x14ac:dyDescent="0.2">
      <c r="A177" s="62" t="s">
        <v>38</v>
      </c>
      <c r="C177" s="452"/>
      <c r="D177" s="453">
        <f>SUMIF(R$22:R$67,"Direct Medical / Clinic - Other Operating Expenditures",P$22:P$67)</f>
        <v>0</v>
      </c>
      <c r="E177" s="453">
        <f>SUMIF(M$81:M$135,"Direct Medical / Clinic - Other Operating Expenditures",K$81:K$135)</f>
        <v>0</v>
      </c>
      <c r="F177" s="454">
        <f t="shared" si="4"/>
        <v>0</v>
      </c>
    </row>
    <row r="178" spans="1:6" s="305" customFormat="1" x14ac:dyDescent="0.2">
      <c r="A178" s="62" t="s">
        <v>350</v>
      </c>
      <c r="C178" s="452"/>
      <c r="D178" s="453">
        <f>SUMIF(R$22:R$67,"Non-Reimbursable - Non Clinical/Medical Personnel",P$22:P$67)</f>
        <v>0</v>
      </c>
      <c r="E178" s="453">
        <f>SUMIF(M$81:M$135,"Non-Reimbursable - Non Clinical/Medical Personnel",K$81:K$135)</f>
        <v>0</v>
      </c>
      <c r="F178" s="454">
        <f t="shared" si="4"/>
        <v>0</v>
      </c>
    </row>
    <row r="179" spans="1:6" s="305" customFormat="1" x14ac:dyDescent="0.2">
      <c r="A179" s="62" t="s">
        <v>16</v>
      </c>
      <c r="C179" s="452"/>
      <c r="D179" s="453">
        <f>SUMIF(R$22:R$67,"Non-Reimbursable - Environmental Health",P$22:P$67)</f>
        <v>0</v>
      </c>
      <c r="E179" s="453">
        <f>SUMIF(M$81:M$135,"Non-Reimbursable - Environmental Health",K$81:K$135)</f>
        <v>0</v>
      </c>
      <c r="F179" s="454">
        <f t="shared" si="4"/>
        <v>0</v>
      </c>
    </row>
    <row r="180" spans="1:6" s="305" customFormat="1" x14ac:dyDescent="0.2">
      <c r="A180" s="62" t="s">
        <v>41</v>
      </c>
      <c r="C180" s="452"/>
      <c r="D180" s="453">
        <f>SUMIF(R$22:R$67,"Non-Reimbursable - Home Health",P$22:P$67)</f>
        <v>0</v>
      </c>
      <c r="E180" s="453">
        <f>SUMIF(M$81:M$135,"Non-Reimbursable - Home Health",K$81:K$135)</f>
        <v>0</v>
      </c>
      <c r="F180" s="454">
        <f t="shared" si="4"/>
        <v>0</v>
      </c>
    </row>
    <row r="181" spans="1:6" s="305" customFormat="1" x14ac:dyDescent="0.2">
      <c r="A181" s="62" t="s">
        <v>99</v>
      </c>
      <c r="C181" s="452"/>
      <c r="D181" s="453">
        <f>SUMIF(R$22:R$67,"Non-Reimbursable - CC4C",P$22:P$67)</f>
        <v>0</v>
      </c>
      <c r="E181" s="453">
        <f>SUMIF(M$81:M$135,"Non-Reimbursable - CC4C",K$81:K$135)</f>
        <v>0</v>
      </c>
      <c r="F181" s="454">
        <f t="shared" si="4"/>
        <v>0</v>
      </c>
    </row>
    <row r="182" spans="1:6" s="305" customFormat="1" x14ac:dyDescent="0.2">
      <c r="A182" s="62" t="s">
        <v>100</v>
      </c>
      <c r="C182" s="452"/>
      <c r="D182" s="453">
        <f>SUMIF(R$22:R$67,"Non-Reimbursable - PCM",P$22:P$67)</f>
        <v>0</v>
      </c>
      <c r="E182" s="453">
        <f>SUMIF(M$81:M$135,"Non-Reimbursable - PCM",K$81:K$135)</f>
        <v>0</v>
      </c>
      <c r="F182" s="454">
        <f t="shared" si="4"/>
        <v>0</v>
      </c>
    </row>
    <row r="183" spans="1:6" s="305" customFormat="1" x14ac:dyDescent="0.2">
      <c r="A183" s="62" t="s">
        <v>13</v>
      </c>
      <c r="C183" s="452"/>
      <c r="D183" s="453">
        <f>SUMIF(R$22:R$67,"Non-Reimbursable - WIC",P$22:P$67)</f>
        <v>0</v>
      </c>
      <c r="E183" s="453">
        <f>SUMIF(M$81:M$135,"Non-Reimbursable - WIC",K$81:K$135)</f>
        <v>0</v>
      </c>
      <c r="F183" s="454">
        <f t="shared" si="4"/>
        <v>0</v>
      </c>
    </row>
    <row r="184" spans="1:6" s="305" customFormat="1" x14ac:dyDescent="0.2">
      <c r="A184" s="62" t="s">
        <v>23</v>
      </c>
      <c r="C184" s="452"/>
      <c r="D184" s="453">
        <f>SUMIF(R$22:R$67,"Non-Reimbursable - Capital Expenditures",P$22:P$67)</f>
        <v>0</v>
      </c>
      <c r="E184" s="453">
        <f>SUMIF(M$81:M$135,"Non-Reimbursable - Capital Expenditures",K$81:K$135)</f>
        <v>0</v>
      </c>
      <c r="F184" s="454">
        <f t="shared" si="4"/>
        <v>0</v>
      </c>
    </row>
    <row r="185" spans="1:6" s="305" customFormat="1" x14ac:dyDescent="0.2">
      <c r="A185" s="62" t="s">
        <v>101</v>
      </c>
      <c r="C185" s="452"/>
      <c r="D185" s="453">
        <f>SUMIF(R$22:R$67,"Non-Reimbursable - Reference Lab",P$22:P$67)</f>
        <v>0</v>
      </c>
      <c r="E185" s="453">
        <f>SUMIF(M$81:M$135,"Non-Reimbursable - Reference Lab",K$81:K$135)</f>
        <v>0</v>
      </c>
      <c r="F185" s="454">
        <f t="shared" si="4"/>
        <v>0</v>
      </c>
    </row>
    <row r="186" spans="1:6" s="305" customFormat="1" x14ac:dyDescent="0.2">
      <c r="A186" s="62" t="s">
        <v>15</v>
      </c>
      <c r="C186" s="452"/>
      <c r="D186" s="453">
        <f>SUMIF(R$22:R$67,"Non-Reimbursable - Other Non-Reimbursable",P$22:P$67)</f>
        <v>0</v>
      </c>
      <c r="E186" s="453">
        <f>SUMIF(M$81:M$135,"Non-Reimbursable - Other Non-Reimbursable",K$81:K$135)</f>
        <v>0</v>
      </c>
      <c r="F186" s="454">
        <f t="shared" si="4"/>
        <v>0</v>
      </c>
    </row>
    <row r="187" spans="1:6" s="305" customFormat="1" x14ac:dyDescent="0.2">
      <c r="C187" s="456" t="s">
        <v>240</v>
      </c>
      <c r="D187" s="454">
        <f>SUM(D152:D186)</f>
        <v>0</v>
      </c>
      <c r="E187" s="454">
        <f>SUM(E152:E186)</f>
        <v>0</v>
      </c>
      <c r="F187" s="454">
        <f>SUM(F152:F186)</f>
        <v>0</v>
      </c>
    </row>
  </sheetData>
  <sheetProtection password="D9EB" sheet="1" selectLockedCells="1"/>
  <mergeCells count="116">
    <mergeCell ref="Q116:R116"/>
    <mergeCell ref="P102:Q102"/>
    <mergeCell ref="C135:F135"/>
    <mergeCell ref="A131:E131"/>
    <mergeCell ref="B132:F132"/>
    <mergeCell ref="B119:C119"/>
    <mergeCell ref="B120:F120"/>
    <mergeCell ref="C122:F122"/>
    <mergeCell ref="L132:M132"/>
    <mergeCell ref="B117:F117"/>
    <mergeCell ref="C134:F134"/>
    <mergeCell ref="C124:F124"/>
    <mergeCell ref="C123:F123"/>
    <mergeCell ref="C125:F125"/>
    <mergeCell ref="C133:F133"/>
    <mergeCell ref="C107:F107"/>
    <mergeCell ref="C121:F121"/>
    <mergeCell ref="B118:F118"/>
    <mergeCell ref="C126:F126"/>
    <mergeCell ref="H132:K132"/>
    <mergeCell ref="G120:K120"/>
    <mergeCell ref="L106:M106"/>
    <mergeCell ref="B116:F116"/>
    <mergeCell ref="C108:F108"/>
    <mergeCell ref="C112:F112"/>
    <mergeCell ref="C110:F110"/>
    <mergeCell ref="L120:M120"/>
    <mergeCell ref="C111:F111"/>
    <mergeCell ref="C109:F109"/>
    <mergeCell ref="Q74:R74"/>
    <mergeCell ref="C84:F84"/>
    <mergeCell ref="C80:F80"/>
    <mergeCell ref="C83:F83"/>
    <mergeCell ref="B78:F78"/>
    <mergeCell ref="G106:K106"/>
    <mergeCell ref="B106:F106"/>
    <mergeCell ref="B105:C105"/>
    <mergeCell ref="B104:F104"/>
    <mergeCell ref="C93:F93"/>
    <mergeCell ref="B103:F103"/>
    <mergeCell ref="B102:F102"/>
    <mergeCell ref="C97:F97"/>
    <mergeCell ref="C98:F98"/>
    <mergeCell ref="C96:F96"/>
    <mergeCell ref="C95:F95"/>
    <mergeCell ref="C94:F94"/>
    <mergeCell ref="G92:K92"/>
    <mergeCell ref="L92:M92"/>
    <mergeCell ref="B60:C60"/>
    <mergeCell ref="B92:F92"/>
    <mergeCell ref="B90:F90"/>
    <mergeCell ref="B91:C91"/>
    <mergeCell ref="B88:F88"/>
    <mergeCell ref="B89:F89"/>
    <mergeCell ref="G57:L57"/>
    <mergeCell ref="B57:F57"/>
    <mergeCell ref="A73:E73"/>
    <mergeCell ref="G78:K78"/>
    <mergeCell ref="B75:F75"/>
    <mergeCell ref="B76:F76"/>
    <mergeCell ref="B77:C77"/>
    <mergeCell ref="L78:M78"/>
    <mergeCell ref="C79:F79"/>
    <mergeCell ref="F69:G69"/>
    <mergeCell ref="B61:F61"/>
    <mergeCell ref="C82:F82"/>
    <mergeCell ref="B74:F74"/>
    <mergeCell ref="C81:F81"/>
    <mergeCell ref="B46:C46"/>
    <mergeCell ref="B59:F59"/>
    <mergeCell ref="Q15:R15"/>
    <mergeCell ref="L5:M5"/>
    <mergeCell ref="B15:F15"/>
    <mergeCell ref="B17:F17"/>
    <mergeCell ref="B18:C18"/>
    <mergeCell ref="B16:F16"/>
    <mergeCell ref="A14:E14"/>
    <mergeCell ref="G29:L29"/>
    <mergeCell ref="B19:F19"/>
    <mergeCell ref="B29:F29"/>
    <mergeCell ref="B44:F44"/>
    <mergeCell ref="B45:F45"/>
    <mergeCell ref="G47:M47"/>
    <mergeCell ref="B33:F33"/>
    <mergeCell ref="G33:M33"/>
    <mergeCell ref="F41:G41"/>
    <mergeCell ref="B30:F30"/>
    <mergeCell ref="B32:C32"/>
    <mergeCell ref="G19:M19"/>
    <mergeCell ref="B31:F31"/>
    <mergeCell ref="F27:G27"/>
    <mergeCell ref="B58:F58"/>
    <mergeCell ref="L2:M2"/>
    <mergeCell ref="G3:H3"/>
    <mergeCell ref="J3:M3"/>
    <mergeCell ref="Q3:R3"/>
    <mergeCell ref="G4:H4"/>
    <mergeCell ref="L4:M4"/>
    <mergeCell ref="O4:P4"/>
    <mergeCell ref="O3:P3"/>
    <mergeCell ref="Q88:R88"/>
    <mergeCell ref="N61:O61"/>
    <mergeCell ref="N33:O33"/>
    <mergeCell ref="N19:O19"/>
    <mergeCell ref="Q29:R29"/>
    <mergeCell ref="Q43:R43"/>
    <mergeCell ref="N47:O47"/>
    <mergeCell ref="Q57:R57"/>
    <mergeCell ref="G15:L15"/>
    <mergeCell ref="O5:P5"/>
    <mergeCell ref="G5:H5"/>
    <mergeCell ref="F55:G55"/>
    <mergeCell ref="G43:L43"/>
    <mergeCell ref="B47:F47"/>
    <mergeCell ref="B43:F43"/>
    <mergeCell ref="G61:M61"/>
  </mergeCells>
  <phoneticPr fontId="40" type="noConversion"/>
  <dataValidations count="3">
    <dataValidation type="list" allowBlank="1" showInputMessage="1" showErrorMessage="1" errorTitle="STOP" error="Please select from dropdown list." promptTitle="Dropdown" prompt="Please select from dropdown" sqref="N109:N112 N123:N126 N81:N84 N95:N98" xr:uid="{00000000-0002-0000-0500-000000000000}">
      <formula1>#REF!</formula1>
    </dataValidation>
    <dataValidation type="list" allowBlank="1" showInputMessage="1" showErrorMessage="1" errorTitle="STOP" error="Please select from dropdown list." promptTitle="Dropdown" prompt="Please select from dropdown" sqref="L81:L84 L123:L126 Q64:Q67 Q50:Q53 L95:L98 L109:L112 Q36:Q39 L135 Q22:Q25" xr:uid="{00000000-0002-0000-0500-000001000000}">
      <formula1>$A$145:$A$148</formula1>
    </dataValidation>
    <dataValidation type="list" allowBlank="1" showInputMessage="1" showErrorMessage="1" errorTitle="STOP" error="Please select from dropdown list." promptTitle="Dropdown" prompt="Please select from dropdown" sqref="M135 M123:M126 M109:M112 M95:M98 M81:M84 R64:R67 R50:R53 R36:R39 R22:R25" xr:uid="{00000000-0002-0000-0500-000002000000}">
      <formula1>$A$152:$A$186</formula1>
    </dataValidation>
  </dataValidations>
  <printOptions horizontalCentered="1" headings="1"/>
  <pageMargins left="0" right="0" top="0.25" bottom="0.5" header="0.5" footer="0.25"/>
  <pageSetup scale="53" firstPageNumber="9" fitToHeight="0" orientation="landscape" r:id="rId1"/>
  <headerFooter alignWithMargins="0">
    <oddFooter>&amp;L
&amp;CPage &amp;P of &amp;N&amp;R&amp;A
&amp;F</oddFooter>
  </headerFooter>
  <rowBreaks count="2" manualBreakCount="2">
    <brk id="55" max="12" man="1"/>
    <brk id="10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CF241"/>
  <sheetViews>
    <sheetView showGridLines="0" zoomScale="90" zoomScaleNormal="90" workbookViewId="0">
      <selection activeCell="G17" sqref="G17"/>
    </sheetView>
  </sheetViews>
  <sheetFormatPr defaultColWidth="9.140625" defaultRowHeight="12.75" x14ac:dyDescent="0.2"/>
  <cols>
    <col min="1" max="1" width="5" style="138" customWidth="1"/>
    <col min="2" max="2" width="14.85546875" style="138" customWidth="1"/>
    <col min="3" max="3" width="16.85546875" style="138" customWidth="1"/>
    <col min="4" max="4" width="13.7109375" style="138" customWidth="1"/>
    <col min="5" max="5" width="16.85546875" style="138" customWidth="1"/>
    <col min="6" max="6" width="9.7109375" style="138" bestFit="1" customWidth="1"/>
    <col min="7" max="7" width="23" style="138" customWidth="1"/>
    <col min="8" max="8" width="22.7109375" style="138" customWidth="1"/>
    <col min="9" max="9" width="20" style="138" customWidth="1"/>
    <col min="10" max="11" width="21.85546875" style="138" customWidth="1"/>
    <col min="12" max="12" width="28.5703125" style="138" customWidth="1"/>
    <col min="13" max="13" width="33.7109375" style="138" customWidth="1"/>
    <col min="14" max="16" width="24.5703125" style="138" customWidth="1"/>
    <col min="17" max="17" width="31.42578125" style="138" customWidth="1"/>
    <col min="18" max="18" width="28.28515625" style="138" customWidth="1"/>
    <col min="19" max="16384" width="9.140625" style="138"/>
  </cols>
  <sheetData>
    <row r="1" spans="1:84" ht="15.75" x14ac:dyDescent="0.25">
      <c r="A1" s="135" t="s">
        <v>601</v>
      </c>
      <c r="B1" s="136"/>
      <c r="C1" s="136"/>
      <c r="D1" s="136"/>
      <c r="E1" s="136"/>
      <c r="F1" s="136"/>
      <c r="G1" s="136"/>
      <c r="H1" s="136"/>
      <c r="I1" s="136"/>
      <c r="J1" s="136"/>
      <c r="K1" s="136"/>
      <c r="L1" s="1332"/>
      <c r="M1" s="1333"/>
      <c r="N1" s="190"/>
      <c r="O1" s="136"/>
      <c r="P1" s="190"/>
      <c r="Q1" s="136"/>
      <c r="R1" s="137"/>
    </row>
    <row r="2" spans="1:84" ht="15.75" x14ac:dyDescent="0.25">
      <c r="A2" s="139" t="s">
        <v>214</v>
      </c>
      <c r="B2" s="37"/>
      <c r="C2" s="37"/>
      <c r="D2" s="37"/>
      <c r="E2" s="37"/>
      <c r="F2" s="37"/>
      <c r="G2" s="37"/>
      <c r="H2" s="37"/>
      <c r="I2" s="37"/>
      <c r="J2" s="37"/>
      <c r="K2" s="37"/>
      <c r="L2" s="35"/>
      <c r="M2" s="67"/>
      <c r="N2" s="36"/>
      <c r="O2" s="37"/>
      <c r="P2" s="35"/>
      <c r="Q2" s="37"/>
      <c r="R2" s="140"/>
    </row>
    <row r="3" spans="1:84" ht="15.75" x14ac:dyDescent="0.25">
      <c r="A3" s="141" t="s">
        <v>229</v>
      </c>
      <c r="B3" s="142"/>
      <c r="C3" s="37"/>
      <c r="D3" s="37"/>
      <c r="E3" s="37"/>
      <c r="F3" s="37"/>
      <c r="G3" s="1334"/>
      <c r="H3" s="1334"/>
      <c r="I3" s="67"/>
      <c r="J3" s="1316"/>
      <c r="K3" s="1316"/>
      <c r="L3" s="1316"/>
      <c r="M3" s="1316"/>
      <c r="N3" s="37"/>
      <c r="O3" s="1316"/>
      <c r="P3" s="1316"/>
      <c r="Q3" s="1316"/>
      <c r="R3" s="1317"/>
    </row>
    <row r="4" spans="1:84" ht="15.75" x14ac:dyDescent="0.25">
      <c r="A4" s="75">
        <f>'Exhibit 1a - CPE'!$D$11</f>
        <v>0</v>
      </c>
      <c r="B4" s="142"/>
      <c r="C4" s="37"/>
      <c r="D4" s="37"/>
      <c r="E4" s="37"/>
      <c r="F4" s="37"/>
      <c r="G4" s="1316"/>
      <c r="H4" s="1316"/>
      <c r="I4" s="35"/>
      <c r="J4" s="35"/>
      <c r="K4" s="35"/>
      <c r="L4" s="1316"/>
      <c r="M4" s="1316"/>
      <c r="N4" s="35"/>
      <c r="O4" s="1316"/>
      <c r="P4" s="1316"/>
      <c r="Q4" s="37"/>
      <c r="R4" s="140"/>
    </row>
    <row r="5" spans="1:84" ht="15.75" customHeight="1" x14ac:dyDescent="0.25">
      <c r="A5" s="1087" t="s">
        <v>145</v>
      </c>
      <c r="B5" s="1089"/>
      <c r="C5" s="1090"/>
      <c r="D5" s="37"/>
      <c r="E5" s="37"/>
      <c r="F5" s="37"/>
      <c r="G5" s="1323"/>
      <c r="H5" s="1324"/>
      <c r="I5" s="143"/>
      <c r="J5" s="37"/>
      <c r="K5" s="37"/>
      <c r="L5" s="1323"/>
      <c r="M5" s="1323"/>
      <c r="N5" s="143"/>
      <c r="O5" s="1323"/>
      <c r="P5" s="1324"/>
      <c r="Q5" s="37"/>
      <c r="R5" s="140"/>
    </row>
    <row r="6" spans="1:84" ht="15" customHeight="1" x14ac:dyDescent="0.2">
      <c r="A6" s="144"/>
      <c r="B6" s="142"/>
      <c r="C6" s="37"/>
      <c r="D6" s="37"/>
      <c r="E6" s="37"/>
      <c r="F6" s="37"/>
      <c r="G6" s="37"/>
      <c r="H6" s="37"/>
      <c r="I6" s="37"/>
      <c r="J6" s="37"/>
      <c r="K6" s="37"/>
      <c r="L6" s="37"/>
      <c r="M6" s="37"/>
      <c r="N6" s="37"/>
      <c r="O6" s="37"/>
      <c r="P6" s="37"/>
      <c r="Q6" s="37"/>
      <c r="R6" s="140"/>
    </row>
    <row r="7" spans="1:84" ht="15" customHeight="1" x14ac:dyDescent="0.25">
      <c r="A7" s="146" t="s">
        <v>285</v>
      </c>
      <c r="B7" s="37"/>
      <c r="C7" s="37"/>
      <c r="D7" s="37"/>
      <c r="E7" s="37"/>
      <c r="F7" s="37"/>
      <c r="G7" s="37"/>
      <c r="H7" s="37"/>
      <c r="I7" s="37"/>
      <c r="J7" s="37"/>
      <c r="K7" s="37"/>
      <c r="L7" s="37"/>
      <c r="M7" s="37"/>
      <c r="N7" s="37"/>
      <c r="O7" s="37"/>
      <c r="P7" s="145"/>
      <c r="Q7" s="37"/>
      <c r="R7" s="140"/>
    </row>
    <row r="8" spans="1:84" ht="14.25" customHeight="1" x14ac:dyDescent="0.25">
      <c r="A8" s="144"/>
      <c r="B8" s="37"/>
      <c r="C8" s="37"/>
      <c r="D8" s="37"/>
      <c r="E8" s="37"/>
      <c r="F8" s="37"/>
      <c r="G8" s="37"/>
      <c r="H8" s="37"/>
      <c r="I8" s="37"/>
      <c r="J8" s="37"/>
      <c r="K8" s="37"/>
      <c r="L8" s="37"/>
      <c r="M8" s="37"/>
      <c r="N8" s="37"/>
      <c r="O8" s="37"/>
      <c r="P8" s="145"/>
      <c r="Q8" s="37"/>
      <c r="R8" s="140"/>
    </row>
    <row r="9" spans="1:84" ht="15" customHeight="1" x14ac:dyDescent="0.25">
      <c r="A9" s="146" t="s">
        <v>281</v>
      </c>
      <c r="B9" s="37"/>
      <c r="C9" s="37"/>
      <c r="D9" s="37"/>
      <c r="E9" s="37"/>
      <c r="F9" s="37"/>
      <c r="G9" s="37"/>
      <c r="H9" s="37"/>
      <c r="I9" s="37"/>
      <c r="J9" s="37"/>
      <c r="K9" s="37"/>
      <c r="L9" s="37"/>
      <c r="M9" s="37"/>
      <c r="N9" s="37"/>
      <c r="O9" s="37"/>
      <c r="P9" s="145"/>
      <c r="Q9" s="37"/>
      <c r="R9" s="140"/>
    </row>
    <row r="10" spans="1:84" ht="15" customHeight="1" x14ac:dyDescent="0.25">
      <c r="A10" s="144"/>
      <c r="B10" s="67" t="s">
        <v>283</v>
      </c>
      <c r="C10" s="749">
        <f>'Exhibit 1a - CPE'!$F$27</f>
        <v>42917</v>
      </c>
      <c r="D10" s="37"/>
      <c r="F10" s="83" t="s">
        <v>568</v>
      </c>
      <c r="G10" s="1052">
        <f>'Exhibit 1a - CPE'!$I$15</f>
        <v>0</v>
      </c>
      <c r="H10" s="37"/>
      <c r="I10" s="37"/>
      <c r="J10" s="37"/>
      <c r="K10" s="37"/>
      <c r="L10" s="37"/>
      <c r="M10" s="37"/>
      <c r="N10" s="37"/>
      <c r="O10" s="37"/>
      <c r="P10" s="145"/>
      <c r="Q10" s="37"/>
      <c r="R10" s="140"/>
    </row>
    <row r="11" spans="1:84" ht="15" customHeight="1" x14ac:dyDescent="0.25">
      <c r="A11" s="144"/>
      <c r="B11" s="67" t="s">
        <v>284</v>
      </c>
      <c r="C11" s="749">
        <f>'Exhibit 1a - CPE'!$F$29</f>
        <v>43281</v>
      </c>
      <c r="D11" s="37"/>
      <c r="F11" s="83" t="s">
        <v>352</v>
      </c>
      <c r="G11" s="1052">
        <f>'Exhibit 1a - CPE'!$L$15</f>
        <v>0</v>
      </c>
      <c r="H11" s="37"/>
      <c r="I11" s="37"/>
      <c r="J11" s="37"/>
      <c r="K11" s="37"/>
      <c r="L11" s="37"/>
      <c r="M11" s="37"/>
      <c r="N11" s="37"/>
      <c r="O11" s="37"/>
      <c r="P11" s="145"/>
      <c r="Q11" s="37"/>
      <c r="R11" s="140"/>
    </row>
    <row r="12" spans="1:84" ht="9.75" customHeight="1" x14ac:dyDescent="0.25">
      <c r="A12" s="147"/>
      <c r="B12" s="66"/>
      <c r="C12" s="66"/>
      <c r="D12" s="66"/>
      <c r="E12" s="66"/>
      <c r="F12" s="66"/>
      <c r="G12" s="66"/>
      <c r="H12" s="66"/>
      <c r="I12" s="66"/>
      <c r="J12" s="66"/>
      <c r="K12" s="66"/>
      <c r="L12" s="66"/>
      <c r="M12" s="66"/>
      <c r="N12" s="66"/>
      <c r="O12" s="66"/>
      <c r="P12" s="148"/>
      <c r="Q12" s="66"/>
      <c r="R12" s="149"/>
    </row>
    <row r="13" spans="1:84" ht="20.25" x14ac:dyDescent="0.3">
      <c r="A13" s="150" t="s">
        <v>86</v>
      </c>
      <c r="B13" s="151"/>
      <c r="C13" s="151"/>
      <c r="D13" s="151"/>
      <c r="E13" s="151"/>
      <c r="F13" s="151"/>
      <c r="G13" s="151"/>
      <c r="H13" s="151"/>
      <c r="I13" s="151"/>
      <c r="J13" s="151"/>
      <c r="K13" s="151"/>
      <c r="L13" s="151"/>
      <c r="M13" s="151"/>
      <c r="N13" s="151"/>
      <c r="O13" s="151"/>
      <c r="P13" s="151"/>
      <c r="Q13" s="151"/>
      <c r="R13" s="152"/>
    </row>
    <row r="14" spans="1:84" ht="18" x14ac:dyDescent="0.25">
      <c r="A14" s="1335" t="s">
        <v>87</v>
      </c>
      <c r="B14" s="1336"/>
      <c r="C14" s="1336"/>
      <c r="D14" s="1336"/>
      <c r="E14" s="1337"/>
      <c r="F14" s="37"/>
      <c r="G14" s="37"/>
      <c r="H14" s="37"/>
      <c r="I14" s="37"/>
      <c r="J14" s="37"/>
      <c r="K14" s="37"/>
      <c r="L14" s="37"/>
      <c r="M14" s="37"/>
      <c r="N14" s="37"/>
      <c r="O14" s="37"/>
      <c r="P14" s="37"/>
      <c r="Q14" s="37"/>
      <c r="R14" s="140"/>
    </row>
    <row r="15" spans="1:84" ht="15" customHeight="1" x14ac:dyDescent="0.25">
      <c r="A15" s="153"/>
      <c r="B15" s="1338" t="s">
        <v>88</v>
      </c>
      <c r="C15" s="1338"/>
      <c r="D15" s="1338"/>
      <c r="E15" s="1338"/>
      <c r="F15" s="1339"/>
      <c r="G15" s="1318" t="s">
        <v>89</v>
      </c>
      <c r="H15" s="1319"/>
      <c r="I15" s="1319"/>
      <c r="J15" s="1319"/>
      <c r="K15" s="1319"/>
      <c r="L15" s="1320"/>
      <c r="M15" s="6"/>
      <c r="N15" s="6"/>
      <c r="O15" s="6"/>
      <c r="P15" s="6"/>
      <c r="Q15" s="1321"/>
      <c r="R15" s="1322"/>
      <c r="S15" s="37"/>
      <c r="T15" s="37"/>
      <c r="U15" s="37"/>
      <c r="V15" s="37"/>
      <c r="W15" s="37"/>
      <c r="X15" s="37"/>
      <c r="Y15" s="37"/>
      <c r="Z15" s="37"/>
      <c r="AA15" s="37"/>
      <c r="AB15" s="37"/>
      <c r="AC15" s="37"/>
      <c r="AD15" s="37"/>
      <c r="AE15" s="37"/>
    </row>
    <row r="16" spans="1:84" ht="45" x14ac:dyDescent="0.2">
      <c r="A16" s="154"/>
      <c r="B16" s="1328" t="s">
        <v>466</v>
      </c>
      <c r="C16" s="1328"/>
      <c r="D16" s="1328"/>
      <c r="E16" s="1328"/>
      <c r="F16" s="1329"/>
      <c r="G16" s="155" t="s">
        <v>412</v>
      </c>
      <c r="H16" s="156" t="s">
        <v>413</v>
      </c>
      <c r="I16" s="156" t="s">
        <v>414</v>
      </c>
      <c r="J16" s="156" t="s">
        <v>415</v>
      </c>
      <c r="K16" s="156" t="s">
        <v>416</v>
      </c>
      <c r="L16" s="156" t="s">
        <v>90</v>
      </c>
      <c r="M16" s="37"/>
      <c r="N16" s="37"/>
      <c r="O16" s="37"/>
      <c r="P16" s="24"/>
      <c r="Q16" s="25"/>
      <c r="R16" s="26"/>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row>
    <row r="17" spans="1:84" ht="13.5" thickBot="1" x14ac:dyDescent="0.25">
      <c r="A17" s="157"/>
      <c r="B17" s="1325" t="s">
        <v>91</v>
      </c>
      <c r="C17" s="1325"/>
      <c r="D17" s="1325"/>
      <c r="E17" s="1325"/>
      <c r="F17" s="1325"/>
      <c r="G17" s="1124"/>
      <c r="H17" s="1125"/>
      <c r="I17" s="1125"/>
      <c r="J17" s="1125"/>
      <c r="K17" s="1125"/>
      <c r="L17" s="44">
        <f>SUM(G17:K17)</f>
        <v>0</v>
      </c>
      <c r="M17" s="2"/>
      <c r="N17" s="2"/>
      <c r="O17" s="2"/>
      <c r="P17" s="2"/>
      <c r="Q17" s="2"/>
      <c r="R17" s="7"/>
      <c r="S17" s="37"/>
      <c r="T17" s="37"/>
      <c r="U17" s="37"/>
      <c r="V17" s="37"/>
      <c r="W17" s="37"/>
      <c r="X17" s="37"/>
      <c r="Y17" s="37"/>
      <c r="Z17" s="37"/>
      <c r="AA17" s="37"/>
      <c r="AB17" s="37"/>
      <c r="AC17" s="37"/>
      <c r="AD17" s="37"/>
      <c r="AE17" s="37"/>
    </row>
    <row r="18" spans="1:84" ht="15.75" x14ac:dyDescent="0.25">
      <c r="A18" s="157"/>
      <c r="B18" s="1330" t="s">
        <v>92</v>
      </c>
      <c r="C18" s="1331"/>
      <c r="D18" s="27"/>
      <c r="E18" s="27"/>
      <c r="F18" s="27"/>
      <c r="G18" s="49"/>
      <c r="H18" s="63"/>
      <c r="I18" s="51"/>
      <c r="J18" s="28"/>
      <c r="K18" s="51"/>
      <c r="L18" s="51"/>
      <c r="M18" s="52"/>
      <c r="N18" s="52"/>
      <c r="O18" s="52"/>
      <c r="P18" s="52"/>
      <c r="Q18" s="52"/>
      <c r="R18" s="53"/>
      <c r="S18" s="37"/>
      <c r="T18" s="37"/>
      <c r="U18" s="37"/>
      <c r="V18" s="37"/>
      <c r="W18" s="37"/>
      <c r="X18" s="37"/>
      <c r="Y18" s="37"/>
      <c r="Z18" s="37"/>
      <c r="AA18" s="37"/>
      <c r="AB18" s="37"/>
      <c r="AC18" s="37"/>
      <c r="AD18" s="37"/>
      <c r="AE18" s="37"/>
    </row>
    <row r="19" spans="1:84" ht="15" x14ac:dyDescent="0.25">
      <c r="A19" s="158"/>
      <c r="B19" s="1318" t="s">
        <v>93</v>
      </c>
      <c r="C19" s="1319"/>
      <c r="D19" s="1319"/>
      <c r="E19" s="1319"/>
      <c r="F19" s="1320"/>
      <c r="G19" s="1318" t="s">
        <v>1</v>
      </c>
      <c r="H19" s="1319"/>
      <c r="I19" s="1319"/>
      <c r="J19" s="1319"/>
      <c r="K19" s="1319"/>
      <c r="L19" s="1319"/>
      <c r="M19" s="1320"/>
      <c r="N19" s="1318" t="s">
        <v>2</v>
      </c>
      <c r="O19" s="1320"/>
      <c r="P19" s="6"/>
      <c r="Q19" s="159"/>
      <c r="R19" s="160"/>
      <c r="S19" s="37"/>
      <c r="T19" s="37"/>
      <c r="U19" s="37"/>
      <c r="V19" s="37"/>
      <c r="W19" s="37"/>
      <c r="X19" s="37"/>
      <c r="Y19" s="37"/>
      <c r="Z19" s="37"/>
      <c r="AA19" s="37"/>
      <c r="AB19" s="37"/>
      <c r="AC19" s="37"/>
    </row>
    <row r="20" spans="1:84" ht="33.75" x14ac:dyDescent="0.2">
      <c r="A20" s="158"/>
      <c r="B20" s="170" t="s">
        <v>204</v>
      </c>
      <c r="C20" s="169" t="s">
        <v>203</v>
      </c>
      <c r="D20" s="163" t="s">
        <v>202</v>
      </c>
      <c r="E20" s="163" t="s">
        <v>201</v>
      </c>
      <c r="F20" s="164" t="s">
        <v>200</v>
      </c>
      <c r="G20" s="165" t="s">
        <v>3</v>
      </c>
      <c r="H20" s="165" t="s">
        <v>4</v>
      </c>
      <c r="I20" s="165" t="s">
        <v>5</v>
      </c>
      <c r="J20" s="165" t="s">
        <v>6</v>
      </c>
      <c r="K20" s="165" t="s">
        <v>7</v>
      </c>
      <c r="L20" s="165" t="s">
        <v>8</v>
      </c>
      <c r="M20" s="165" t="s">
        <v>9</v>
      </c>
      <c r="N20" s="164" t="s">
        <v>199</v>
      </c>
      <c r="O20" s="164" t="s">
        <v>198</v>
      </c>
      <c r="P20" s="166" t="s">
        <v>10</v>
      </c>
      <c r="Q20" s="167" t="s">
        <v>11</v>
      </c>
      <c r="R20" s="168" t="s">
        <v>12</v>
      </c>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row>
    <row r="21" spans="1:84" x14ac:dyDescent="0.2">
      <c r="A21" s="158"/>
      <c r="B21" s="161"/>
      <c r="C21" s="162"/>
      <c r="D21" s="169"/>
      <c r="E21" s="169"/>
      <c r="F21" s="170"/>
      <c r="G21" s="164"/>
      <c r="H21" s="164"/>
      <c r="I21" s="165"/>
      <c r="J21" s="164"/>
      <c r="K21" s="164"/>
      <c r="L21" s="165"/>
      <c r="M21" s="165"/>
      <c r="N21" s="164"/>
      <c r="O21" s="164"/>
      <c r="P21" s="171"/>
      <c r="Q21" s="33" t="s">
        <v>347</v>
      </c>
      <c r="R21" s="172" t="s">
        <v>347</v>
      </c>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row>
    <row r="22" spans="1:84" x14ac:dyDescent="0.2">
      <c r="A22" s="157"/>
      <c r="B22" s="457"/>
      <c r="C22" s="458"/>
      <c r="D22" s="458"/>
      <c r="E22" s="458"/>
      <c r="F22" s="458"/>
      <c r="G22" s="459"/>
      <c r="H22" s="344"/>
      <c r="I22" s="344"/>
      <c r="J22" s="344"/>
      <c r="K22" s="344"/>
      <c r="L22" s="344"/>
      <c r="M22" s="54">
        <f>SUM(H22:L22)</f>
        <v>0</v>
      </c>
      <c r="N22" s="344"/>
      <c r="O22" s="344"/>
      <c r="P22" s="39">
        <f>M22+N22+O22</f>
        <v>0</v>
      </c>
      <c r="Q22" s="462"/>
      <c r="R22" s="466"/>
      <c r="S22" s="37"/>
      <c r="T22" s="37"/>
      <c r="U22" s="37"/>
      <c r="V22" s="37"/>
      <c r="W22" s="37"/>
      <c r="X22" s="37"/>
      <c r="Y22" s="37"/>
      <c r="Z22" s="37"/>
      <c r="AA22" s="37"/>
      <c r="AB22" s="37"/>
    </row>
    <row r="23" spans="1:84" x14ac:dyDescent="0.2">
      <c r="A23" s="157"/>
      <c r="B23" s="460"/>
      <c r="C23" s="458"/>
      <c r="D23" s="458"/>
      <c r="E23" s="458"/>
      <c r="F23" s="458"/>
      <c r="G23" s="459"/>
      <c r="H23" s="344"/>
      <c r="I23" s="344"/>
      <c r="J23" s="344"/>
      <c r="K23" s="344"/>
      <c r="L23" s="344"/>
      <c r="M23" s="54">
        <f>SUM(H23:L23)</f>
        <v>0</v>
      </c>
      <c r="N23" s="344"/>
      <c r="O23" s="344"/>
      <c r="P23" s="39">
        <f>M23+N23+O23</f>
        <v>0</v>
      </c>
      <c r="Q23" s="462"/>
      <c r="R23" s="466"/>
    </row>
    <row r="24" spans="1:84" x14ac:dyDescent="0.2">
      <c r="A24" s="157"/>
      <c r="B24" s="457"/>
      <c r="C24" s="458"/>
      <c r="D24" s="458"/>
      <c r="E24" s="458"/>
      <c r="F24" s="458"/>
      <c r="G24" s="459"/>
      <c r="H24" s="344"/>
      <c r="I24" s="344"/>
      <c r="J24" s="344"/>
      <c r="K24" s="344"/>
      <c r="L24" s="344"/>
      <c r="M24" s="54">
        <f>SUM(H24:L24)</f>
        <v>0</v>
      </c>
      <c r="N24" s="344"/>
      <c r="O24" s="344"/>
      <c r="P24" s="39">
        <f>M24+N24+O24</f>
        <v>0</v>
      </c>
      <c r="Q24" s="462"/>
      <c r="R24" s="466"/>
    </row>
    <row r="25" spans="1:84" x14ac:dyDescent="0.2">
      <c r="A25" s="174"/>
      <c r="B25" s="457"/>
      <c r="C25" s="458"/>
      <c r="D25" s="458"/>
      <c r="E25" s="461"/>
      <c r="F25" s="461"/>
      <c r="G25" s="461"/>
      <c r="H25" s="344"/>
      <c r="I25" s="344"/>
      <c r="J25" s="344"/>
      <c r="K25" s="344"/>
      <c r="L25" s="344"/>
      <c r="M25" s="54">
        <f>SUM(H25:L25)</f>
        <v>0</v>
      </c>
      <c r="N25" s="344"/>
      <c r="O25" s="344"/>
      <c r="P25" s="39">
        <f>M25+N25+O25</f>
        <v>0</v>
      </c>
      <c r="Q25" s="462"/>
      <c r="R25" s="466"/>
    </row>
    <row r="26" spans="1:84" ht="8.1" customHeight="1" x14ac:dyDescent="0.2">
      <c r="A26" s="175"/>
      <c r="B26" s="1"/>
      <c r="C26" s="29"/>
      <c r="D26" s="29"/>
      <c r="E26" s="37"/>
      <c r="F26" s="37"/>
      <c r="G26" s="37"/>
      <c r="H26" s="56"/>
      <c r="I26" s="64"/>
      <c r="J26" s="56"/>
      <c r="K26" s="56"/>
      <c r="L26" s="56"/>
      <c r="M26" s="56"/>
      <c r="N26" s="56"/>
      <c r="O26" s="56"/>
      <c r="P26" s="56"/>
      <c r="Q26" s="57"/>
      <c r="R26" s="16"/>
    </row>
    <row r="27" spans="1:84" ht="13.5" thickBot="1" x14ac:dyDescent="0.25">
      <c r="A27" s="176"/>
      <c r="B27" s="1"/>
      <c r="C27" s="29"/>
      <c r="D27" s="37"/>
      <c r="E27" s="177"/>
      <c r="F27" s="1326" t="s">
        <v>14</v>
      </c>
      <c r="G27" s="1327"/>
      <c r="H27" s="65">
        <f t="shared" ref="H27:P27" si="0">SUM(H22:H25)</f>
        <v>0</v>
      </c>
      <c r="I27" s="65">
        <f t="shared" si="0"/>
        <v>0</v>
      </c>
      <c r="J27" s="65">
        <f t="shared" si="0"/>
        <v>0</v>
      </c>
      <c r="K27" s="65">
        <f t="shared" si="0"/>
        <v>0</v>
      </c>
      <c r="L27" s="65">
        <f t="shared" si="0"/>
        <v>0</v>
      </c>
      <c r="M27" s="42">
        <f t="shared" si="0"/>
        <v>0</v>
      </c>
      <c r="N27" s="65">
        <f t="shared" si="0"/>
        <v>0</v>
      </c>
      <c r="O27" s="65">
        <f t="shared" si="0"/>
        <v>0</v>
      </c>
      <c r="P27" s="42">
        <f t="shared" si="0"/>
        <v>0</v>
      </c>
      <c r="Q27" s="37"/>
      <c r="R27" s="7"/>
    </row>
    <row r="28" spans="1:84" ht="16.5" thickTop="1" x14ac:dyDescent="0.25">
      <c r="A28" s="191"/>
      <c r="B28" s="37"/>
      <c r="C28" s="37"/>
      <c r="D28" s="37"/>
      <c r="E28" s="37"/>
      <c r="F28" s="37"/>
      <c r="G28" s="37"/>
      <c r="H28" s="37"/>
      <c r="I28" s="37"/>
      <c r="J28" s="37"/>
      <c r="K28" s="37"/>
      <c r="L28" s="37"/>
      <c r="M28" s="37"/>
      <c r="N28" s="37"/>
      <c r="O28" s="68"/>
      <c r="P28" s="68"/>
      <c r="Q28" s="68"/>
      <c r="R28" s="7"/>
    </row>
    <row r="29" spans="1:84" ht="15" customHeight="1" x14ac:dyDescent="0.25">
      <c r="A29" s="153"/>
      <c r="B29" s="1338" t="s">
        <v>88</v>
      </c>
      <c r="C29" s="1338"/>
      <c r="D29" s="1338"/>
      <c r="E29" s="1338"/>
      <c r="F29" s="1339"/>
      <c r="G29" s="1318" t="s">
        <v>89</v>
      </c>
      <c r="H29" s="1319"/>
      <c r="I29" s="1319"/>
      <c r="J29" s="1319"/>
      <c r="K29" s="1319"/>
      <c r="L29" s="1320"/>
      <c r="M29" s="6"/>
      <c r="N29" s="6"/>
      <c r="O29" s="6"/>
      <c r="P29" s="6"/>
      <c r="Q29" s="1321"/>
      <c r="R29" s="1322"/>
      <c r="S29" s="37"/>
      <c r="T29" s="37"/>
      <c r="U29" s="37"/>
      <c r="V29" s="37"/>
      <c r="W29" s="37"/>
      <c r="X29" s="37"/>
      <c r="Y29" s="37"/>
      <c r="Z29" s="37"/>
      <c r="AA29" s="37"/>
      <c r="AB29" s="37"/>
      <c r="AC29" s="37"/>
      <c r="AD29" s="37"/>
      <c r="AE29" s="37"/>
    </row>
    <row r="30" spans="1:84" ht="45" x14ac:dyDescent="0.2">
      <c r="A30" s="154"/>
      <c r="B30" s="1328" t="s">
        <v>482</v>
      </c>
      <c r="C30" s="1328"/>
      <c r="D30" s="1328"/>
      <c r="E30" s="1328"/>
      <c r="F30" s="1329"/>
      <c r="G30" s="155" t="s">
        <v>419</v>
      </c>
      <c r="H30" s="156" t="s">
        <v>418</v>
      </c>
      <c r="I30" s="156" t="s">
        <v>417</v>
      </c>
      <c r="J30" s="156" t="s">
        <v>420</v>
      </c>
      <c r="K30" s="156" t="s">
        <v>421</v>
      </c>
      <c r="L30" s="156" t="s">
        <v>90</v>
      </c>
      <c r="M30" s="37"/>
      <c r="N30" s="37"/>
      <c r="O30" s="37"/>
      <c r="P30" s="24"/>
      <c r="Q30" s="25"/>
      <c r="R30" s="26"/>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row>
    <row r="31" spans="1:84" ht="13.5" thickBot="1" x14ac:dyDescent="0.25">
      <c r="A31" s="157"/>
      <c r="B31" s="1325" t="s">
        <v>91</v>
      </c>
      <c r="C31" s="1325"/>
      <c r="D31" s="1325"/>
      <c r="E31" s="1325"/>
      <c r="F31" s="1325"/>
      <c r="G31" s="332"/>
      <c r="H31" s="333"/>
      <c r="I31" s="333"/>
      <c r="J31" s="333"/>
      <c r="K31" s="333"/>
      <c r="L31" s="44">
        <f>SUM(G31:K31)</f>
        <v>0</v>
      </c>
      <c r="M31" s="2"/>
      <c r="N31" s="2"/>
      <c r="O31" s="2"/>
      <c r="P31" s="2"/>
      <c r="Q31" s="2"/>
      <c r="R31" s="7"/>
      <c r="S31" s="37"/>
      <c r="T31" s="37"/>
      <c r="U31" s="37"/>
      <c r="V31" s="37"/>
      <c r="W31" s="37"/>
      <c r="X31" s="37"/>
      <c r="Y31" s="37"/>
      <c r="Z31" s="37"/>
      <c r="AA31" s="37"/>
      <c r="AB31" s="37"/>
      <c r="AC31" s="37"/>
      <c r="AD31" s="37"/>
      <c r="AE31" s="37"/>
    </row>
    <row r="32" spans="1:84" ht="15.75" x14ac:dyDescent="0.25">
      <c r="A32" s="157"/>
      <c r="B32" s="1330" t="s">
        <v>92</v>
      </c>
      <c r="C32" s="1331"/>
      <c r="D32" s="27"/>
      <c r="E32" s="27"/>
      <c r="F32" s="27"/>
      <c r="G32" s="49"/>
      <c r="H32" s="63"/>
      <c r="I32" s="51"/>
      <c r="J32" s="28"/>
      <c r="K32" s="51"/>
      <c r="L32" s="51"/>
      <c r="M32" s="52"/>
      <c r="N32" s="52"/>
      <c r="O32" s="52"/>
      <c r="P32" s="52"/>
      <c r="Q32" s="52"/>
      <c r="R32" s="53"/>
      <c r="S32" s="37"/>
      <c r="T32" s="37"/>
      <c r="U32" s="37"/>
      <c r="V32" s="37"/>
      <c r="W32" s="37"/>
      <c r="X32" s="37"/>
      <c r="Y32" s="37"/>
      <c r="Z32" s="37"/>
      <c r="AA32" s="37"/>
      <c r="AB32" s="37"/>
      <c r="AC32" s="37"/>
      <c r="AD32" s="37"/>
      <c r="AE32" s="37"/>
    </row>
    <row r="33" spans="1:84" ht="15" x14ac:dyDescent="0.25">
      <c r="A33" s="158"/>
      <c r="B33" s="1318" t="s">
        <v>93</v>
      </c>
      <c r="C33" s="1319"/>
      <c r="D33" s="1319"/>
      <c r="E33" s="1319"/>
      <c r="F33" s="1320"/>
      <c r="G33" s="1318" t="s">
        <v>1</v>
      </c>
      <c r="H33" s="1319"/>
      <c r="I33" s="1319"/>
      <c r="J33" s="1319"/>
      <c r="K33" s="1319"/>
      <c r="L33" s="1319"/>
      <c r="M33" s="1320"/>
      <c r="N33" s="1318" t="s">
        <v>2</v>
      </c>
      <c r="O33" s="1320"/>
      <c r="P33" s="6"/>
      <c r="Q33" s="159"/>
      <c r="R33" s="160"/>
      <c r="S33" s="37"/>
      <c r="T33" s="37"/>
      <c r="U33" s="37"/>
      <c r="V33" s="37"/>
      <c r="W33" s="37"/>
      <c r="X33" s="37"/>
      <c r="Y33" s="37"/>
      <c r="Z33" s="37"/>
      <c r="AA33" s="37"/>
      <c r="AB33" s="37"/>
      <c r="AC33" s="37"/>
    </row>
    <row r="34" spans="1:84" ht="33.75" x14ac:dyDescent="0.2">
      <c r="A34" s="158"/>
      <c r="B34" s="170" t="s">
        <v>204</v>
      </c>
      <c r="C34" s="169" t="s">
        <v>203</v>
      </c>
      <c r="D34" s="163" t="s">
        <v>202</v>
      </c>
      <c r="E34" s="163" t="s">
        <v>201</v>
      </c>
      <c r="F34" s="164" t="s">
        <v>200</v>
      </c>
      <c r="G34" s="165" t="s">
        <v>3</v>
      </c>
      <c r="H34" s="165" t="s">
        <v>4</v>
      </c>
      <c r="I34" s="165" t="s">
        <v>5</v>
      </c>
      <c r="J34" s="165" t="s">
        <v>6</v>
      </c>
      <c r="K34" s="165" t="s">
        <v>7</v>
      </c>
      <c r="L34" s="165" t="s">
        <v>8</v>
      </c>
      <c r="M34" s="165" t="s">
        <v>9</v>
      </c>
      <c r="N34" s="164" t="s">
        <v>199</v>
      </c>
      <c r="O34" s="164" t="s">
        <v>198</v>
      </c>
      <c r="P34" s="166" t="s">
        <v>10</v>
      </c>
      <c r="Q34" s="167" t="s">
        <v>11</v>
      </c>
      <c r="R34" s="168" t="s">
        <v>12</v>
      </c>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row>
    <row r="35" spans="1:84" x14ac:dyDescent="0.2">
      <c r="A35" s="158"/>
      <c r="B35" s="161"/>
      <c r="C35" s="162"/>
      <c r="D35" s="169"/>
      <c r="E35" s="169"/>
      <c r="F35" s="170"/>
      <c r="G35" s="164"/>
      <c r="H35" s="164"/>
      <c r="I35" s="165"/>
      <c r="J35" s="164"/>
      <c r="K35" s="164"/>
      <c r="L35" s="165"/>
      <c r="M35" s="165"/>
      <c r="N35" s="164"/>
      <c r="O35" s="164"/>
      <c r="P35" s="171"/>
      <c r="Q35" s="33" t="s">
        <v>347</v>
      </c>
      <c r="R35" s="172" t="s">
        <v>347</v>
      </c>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row>
    <row r="36" spans="1:84" x14ac:dyDescent="0.2">
      <c r="A36" s="157"/>
      <c r="B36" s="457"/>
      <c r="C36" s="458"/>
      <c r="D36" s="458"/>
      <c r="E36" s="458"/>
      <c r="F36" s="458"/>
      <c r="G36" s="459"/>
      <c r="H36" s="344"/>
      <c r="I36" s="344"/>
      <c r="J36" s="344"/>
      <c r="K36" s="344"/>
      <c r="L36" s="344"/>
      <c r="M36" s="54">
        <f>SUM(H36:L36)</f>
        <v>0</v>
      </c>
      <c r="N36" s="344"/>
      <c r="O36" s="344"/>
      <c r="P36" s="39">
        <f>M36+N36+O36</f>
        <v>0</v>
      </c>
      <c r="Q36" s="462"/>
      <c r="R36" s="466"/>
      <c r="S36" s="37"/>
      <c r="T36" s="37"/>
      <c r="U36" s="37"/>
      <c r="V36" s="37"/>
      <c r="W36" s="37"/>
      <c r="X36" s="37"/>
      <c r="Y36" s="37"/>
      <c r="Z36" s="37"/>
      <c r="AA36" s="37"/>
      <c r="AB36" s="37"/>
    </row>
    <row r="37" spans="1:84" x14ac:dyDescent="0.2">
      <c r="A37" s="157"/>
      <c r="B37" s="460"/>
      <c r="C37" s="458"/>
      <c r="D37" s="458"/>
      <c r="E37" s="458"/>
      <c r="F37" s="458"/>
      <c r="G37" s="459"/>
      <c r="H37" s="344"/>
      <c r="I37" s="344"/>
      <c r="J37" s="344"/>
      <c r="K37" s="344"/>
      <c r="L37" s="344"/>
      <c r="M37" s="54">
        <f>SUM(H37:L37)</f>
        <v>0</v>
      </c>
      <c r="N37" s="344"/>
      <c r="O37" s="344"/>
      <c r="P37" s="39">
        <f>M37+N37+O37</f>
        <v>0</v>
      </c>
      <c r="Q37" s="462"/>
      <c r="R37" s="466"/>
    </row>
    <row r="38" spans="1:84" x14ac:dyDescent="0.2">
      <c r="A38" s="157"/>
      <c r="B38" s="457"/>
      <c r="C38" s="458"/>
      <c r="D38" s="458"/>
      <c r="E38" s="458"/>
      <c r="F38" s="458"/>
      <c r="G38" s="459"/>
      <c r="H38" s="344"/>
      <c r="I38" s="344"/>
      <c r="J38" s="344"/>
      <c r="K38" s="344"/>
      <c r="L38" s="344"/>
      <c r="M38" s="54">
        <f>SUM(H38:L38)</f>
        <v>0</v>
      </c>
      <c r="N38" s="344"/>
      <c r="O38" s="344"/>
      <c r="P38" s="39">
        <f>M38+N38+O38</f>
        <v>0</v>
      </c>
      <c r="Q38" s="462"/>
      <c r="R38" s="466"/>
    </row>
    <row r="39" spans="1:84" x14ac:dyDescent="0.2">
      <c r="A39" s="174"/>
      <c r="B39" s="457"/>
      <c r="C39" s="458"/>
      <c r="D39" s="458"/>
      <c r="E39" s="461"/>
      <c r="F39" s="461"/>
      <c r="G39" s="461"/>
      <c r="H39" s="344"/>
      <c r="I39" s="344"/>
      <c r="J39" s="344"/>
      <c r="K39" s="344"/>
      <c r="L39" s="344"/>
      <c r="M39" s="54">
        <f>SUM(H39:L39)</f>
        <v>0</v>
      </c>
      <c r="N39" s="344"/>
      <c r="O39" s="344"/>
      <c r="P39" s="39">
        <f>M39+N39+O39</f>
        <v>0</v>
      </c>
      <c r="Q39" s="462"/>
      <c r="R39" s="466"/>
    </row>
    <row r="40" spans="1:84" ht="8.1" customHeight="1" x14ac:dyDescent="0.2">
      <c r="A40" s="175"/>
      <c r="B40" s="1"/>
      <c r="C40" s="29"/>
      <c r="D40" s="29"/>
      <c r="E40" s="37"/>
      <c r="F40" s="37"/>
      <c r="G40" s="37"/>
      <c r="H40" s="56"/>
      <c r="I40" s="64"/>
      <c r="J40" s="56"/>
      <c r="K40" s="56"/>
      <c r="L40" s="56"/>
      <c r="M40" s="56"/>
      <c r="N40" s="56"/>
      <c r="O40" s="56"/>
      <c r="P40" s="56"/>
      <c r="Q40" s="57"/>
      <c r="R40" s="16"/>
    </row>
    <row r="41" spans="1:84" ht="13.5" thickBot="1" x14ac:dyDescent="0.25">
      <c r="A41" s="176"/>
      <c r="B41" s="1"/>
      <c r="C41" s="29"/>
      <c r="D41" s="37"/>
      <c r="E41" s="177"/>
      <c r="F41" s="1326" t="s">
        <v>14</v>
      </c>
      <c r="G41" s="1327"/>
      <c r="H41" s="65">
        <f t="shared" ref="H41:P41" si="1">SUM(H36:H39)</f>
        <v>0</v>
      </c>
      <c r="I41" s="65">
        <f t="shared" si="1"/>
        <v>0</v>
      </c>
      <c r="J41" s="65">
        <f t="shared" si="1"/>
        <v>0</v>
      </c>
      <c r="K41" s="65">
        <f t="shared" si="1"/>
        <v>0</v>
      </c>
      <c r="L41" s="65">
        <f t="shared" si="1"/>
        <v>0</v>
      </c>
      <c r="M41" s="42">
        <f t="shared" si="1"/>
        <v>0</v>
      </c>
      <c r="N41" s="65">
        <f t="shared" si="1"/>
        <v>0</v>
      </c>
      <c r="O41" s="65">
        <f t="shared" si="1"/>
        <v>0</v>
      </c>
      <c r="P41" s="42">
        <f t="shared" si="1"/>
        <v>0</v>
      </c>
      <c r="Q41" s="37"/>
      <c r="R41" s="7"/>
    </row>
    <row r="42" spans="1:84" ht="16.5" thickTop="1" x14ac:dyDescent="0.25">
      <c r="A42" s="191"/>
      <c r="B42" s="37"/>
      <c r="C42" s="37"/>
      <c r="D42" s="37"/>
      <c r="E42" s="37"/>
      <c r="F42" s="37"/>
      <c r="G42" s="37"/>
      <c r="H42" s="37"/>
      <c r="I42" s="37"/>
      <c r="J42" s="37"/>
      <c r="K42" s="37"/>
      <c r="L42" s="37"/>
      <c r="M42" s="37"/>
      <c r="N42" s="37"/>
      <c r="O42" s="68"/>
      <c r="P42" s="68"/>
      <c r="Q42" s="68"/>
      <c r="R42" s="7"/>
    </row>
    <row r="43" spans="1:84" ht="15" customHeight="1" x14ac:dyDescent="0.25">
      <c r="A43" s="153"/>
      <c r="B43" s="1338" t="s">
        <v>88</v>
      </c>
      <c r="C43" s="1338"/>
      <c r="D43" s="1338"/>
      <c r="E43" s="1338"/>
      <c r="F43" s="1339"/>
      <c r="G43" s="1318" t="s">
        <v>89</v>
      </c>
      <c r="H43" s="1319"/>
      <c r="I43" s="1319"/>
      <c r="J43" s="1319"/>
      <c r="K43" s="1319"/>
      <c r="L43" s="1320"/>
      <c r="M43" s="6"/>
      <c r="N43" s="6"/>
      <c r="O43" s="6"/>
      <c r="P43" s="6"/>
      <c r="Q43" s="1321"/>
      <c r="R43" s="1322"/>
      <c r="S43" s="37"/>
      <c r="T43" s="37"/>
      <c r="U43" s="37"/>
      <c r="V43" s="37"/>
      <c r="W43" s="37"/>
      <c r="X43" s="37"/>
      <c r="Y43" s="37"/>
      <c r="Z43" s="37"/>
      <c r="AA43" s="37"/>
      <c r="AB43" s="37"/>
      <c r="AC43" s="37"/>
      <c r="AD43" s="37"/>
      <c r="AE43" s="37"/>
    </row>
    <row r="44" spans="1:84" ht="45" x14ac:dyDescent="0.2">
      <c r="A44" s="154"/>
      <c r="B44" s="1328" t="s">
        <v>422</v>
      </c>
      <c r="C44" s="1328"/>
      <c r="D44" s="1328"/>
      <c r="E44" s="1328"/>
      <c r="F44" s="1329"/>
      <c r="G44" s="155" t="s">
        <v>423</v>
      </c>
      <c r="H44" s="156" t="s">
        <v>424</v>
      </c>
      <c r="I44" s="156" t="s">
        <v>425</v>
      </c>
      <c r="J44" s="156" t="s">
        <v>426</v>
      </c>
      <c r="K44" s="156" t="s">
        <v>427</v>
      </c>
      <c r="L44" s="156" t="s">
        <v>90</v>
      </c>
      <c r="M44" s="37"/>
      <c r="N44" s="37"/>
      <c r="O44" s="37"/>
      <c r="P44" s="24"/>
      <c r="Q44" s="25"/>
      <c r="R44" s="26"/>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row>
    <row r="45" spans="1:84" ht="13.5" thickBot="1" x14ac:dyDescent="0.25">
      <c r="A45" s="157"/>
      <c r="B45" s="1325" t="s">
        <v>91</v>
      </c>
      <c r="C45" s="1325"/>
      <c r="D45" s="1325"/>
      <c r="E45" s="1325"/>
      <c r="F45" s="1325"/>
      <c r="G45" s="332"/>
      <c r="H45" s="333"/>
      <c r="I45" s="333"/>
      <c r="J45" s="333"/>
      <c r="K45" s="333"/>
      <c r="L45" s="44">
        <f>SUM(G45:K45)</f>
        <v>0</v>
      </c>
      <c r="M45" s="2"/>
      <c r="N45" s="2"/>
      <c r="O45" s="2"/>
      <c r="P45" s="2"/>
      <c r="Q45" s="2"/>
      <c r="R45" s="7"/>
      <c r="S45" s="37"/>
      <c r="T45" s="37"/>
      <c r="U45" s="37"/>
      <c r="V45" s="37"/>
      <c r="W45" s="37"/>
      <c r="X45" s="37"/>
      <c r="Y45" s="37"/>
      <c r="Z45" s="37"/>
      <c r="AA45" s="37"/>
      <c r="AB45" s="37"/>
      <c r="AC45" s="37"/>
      <c r="AD45" s="37"/>
      <c r="AE45" s="37"/>
    </row>
    <row r="46" spans="1:84" ht="15.75" x14ac:dyDescent="0.25">
      <c r="A46" s="157"/>
      <c r="B46" s="1330" t="s">
        <v>92</v>
      </c>
      <c r="C46" s="1331"/>
      <c r="D46" s="27"/>
      <c r="E46" s="27"/>
      <c r="F46" s="27"/>
      <c r="G46" s="49"/>
      <c r="H46" s="63"/>
      <c r="I46" s="51"/>
      <c r="J46" s="28"/>
      <c r="K46" s="51"/>
      <c r="L46" s="51"/>
      <c r="M46" s="52"/>
      <c r="N46" s="52"/>
      <c r="O46" s="52"/>
      <c r="P46" s="52"/>
      <c r="Q46" s="52"/>
      <c r="R46" s="53"/>
      <c r="S46" s="37"/>
      <c r="T46" s="37"/>
      <c r="U46" s="37"/>
      <c r="V46" s="37"/>
      <c r="W46" s="37"/>
      <c r="X46" s="37"/>
      <c r="Y46" s="37"/>
      <c r="Z46" s="37"/>
      <c r="AA46" s="37"/>
      <c r="AB46" s="37"/>
      <c r="AC46" s="37"/>
      <c r="AD46" s="37"/>
      <c r="AE46" s="37"/>
    </row>
    <row r="47" spans="1:84" ht="15" x14ac:dyDescent="0.25">
      <c r="A47" s="158"/>
      <c r="B47" s="1318" t="s">
        <v>93</v>
      </c>
      <c r="C47" s="1319"/>
      <c r="D47" s="1319"/>
      <c r="E47" s="1319"/>
      <c r="F47" s="1320"/>
      <c r="G47" s="1318" t="s">
        <v>1</v>
      </c>
      <c r="H47" s="1319"/>
      <c r="I47" s="1319"/>
      <c r="J47" s="1319"/>
      <c r="K47" s="1319"/>
      <c r="L47" s="1319"/>
      <c r="M47" s="1320"/>
      <c r="N47" s="1318" t="s">
        <v>2</v>
      </c>
      <c r="O47" s="1320"/>
      <c r="P47" s="6"/>
      <c r="Q47" s="159"/>
      <c r="R47" s="160"/>
      <c r="S47" s="37"/>
      <c r="T47" s="37"/>
      <c r="U47" s="37"/>
      <c r="V47" s="37"/>
      <c r="W47" s="37"/>
      <c r="X47" s="37"/>
      <c r="Y47" s="37"/>
      <c r="Z47" s="37"/>
      <c r="AA47" s="37"/>
      <c r="AB47" s="37"/>
      <c r="AC47" s="37"/>
    </row>
    <row r="48" spans="1:84" ht="33.75" x14ac:dyDescent="0.2">
      <c r="A48" s="158"/>
      <c r="B48" s="170" t="s">
        <v>204</v>
      </c>
      <c r="C48" s="169" t="s">
        <v>203</v>
      </c>
      <c r="D48" s="163" t="s">
        <v>202</v>
      </c>
      <c r="E48" s="163" t="s">
        <v>201</v>
      </c>
      <c r="F48" s="164" t="s">
        <v>200</v>
      </c>
      <c r="G48" s="165" t="s">
        <v>3</v>
      </c>
      <c r="H48" s="165" t="s">
        <v>4</v>
      </c>
      <c r="I48" s="165" t="s">
        <v>5</v>
      </c>
      <c r="J48" s="165" t="s">
        <v>6</v>
      </c>
      <c r="K48" s="165" t="s">
        <v>7</v>
      </c>
      <c r="L48" s="165" t="s">
        <v>8</v>
      </c>
      <c r="M48" s="165" t="s">
        <v>9</v>
      </c>
      <c r="N48" s="164" t="s">
        <v>199</v>
      </c>
      <c r="O48" s="164" t="s">
        <v>198</v>
      </c>
      <c r="P48" s="166" t="s">
        <v>10</v>
      </c>
      <c r="Q48" s="167" t="s">
        <v>11</v>
      </c>
      <c r="R48" s="168" t="s">
        <v>12</v>
      </c>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row>
    <row r="49" spans="1:84" x14ac:dyDescent="0.2">
      <c r="A49" s="158"/>
      <c r="B49" s="161"/>
      <c r="C49" s="162"/>
      <c r="D49" s="169"/>
      <c r="E49" s="169"/>
      <c r="F49" s="170"/>
      <c r="G49" s="164"/>
      <c r="H49" s="164"/>
      <c r="I49" s="165"/>
      <c r="J49" s="164"/>
      <c r="K49" s="164"/>
      <c r="L49" s="165"/>
      <c r="M49" s="165"/>
      <c r="N49" s="164"/>
      <c r="O49" s="164"/>
      <c r="P49" s="171"/>
      <c r="Q49" s="33" t="s">
        <v>347</v>
      </c>
      <c r="R49" s="172" t="s">
        <v>347</v>
      </c>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row>
    <row r="50" spans="1:84" x14ac:dyDescent="0.2">
      <c r="A50" s="157"/>
      <c r="B50" s="457"/>
      <c r="C50" s="458"/>
      <c r="D50" s="458"/>
      <c r="E50" s="458"/>
      <c r="F50" s="458"/>
      <c r="G50" s="459"/>
      <c r="H50" s="344"/>
      <c r="I50" s="344"/>
      <c r="J50" s="344"/>
      <c r="K50" s="344"/>
      <c r="L50" s="344"/>
      <c r="M50" s="54">
        <f>SUM(H50:L50)</f>
        <v>0</v>
      </c>
      <c r="N50" s="344"/>
      <c r="O50" s="344"/>
      <c r="P50" s="39">
        <f>M50+N50+O50</f>
        <v>0</v>
      </c>
      <c r="Q50" s="462"/>
      <c r="R50" s="466"/>
      <c r="S50" s="37"/>
      <c r="T50" s="37"/>
      <c r="U50" s="37"/>
      <c r="V50" s="37"/>
      <c r="W50" s="37"/>
      <c r="X50" s="37"/>
      <c r="Y50" s="37"/>
      <c r="Z50" s="37"/>
      <c r="AA50" s="37"/>
      <c r="AB50" s="37"/>
    </row>
    <row r="51" spans="1:84" x14ac:dyDescent="0.2">
      <c r="A51" s="157"/>
      <c r="B51" s="460"/>
      <c r="C51" s="458"/>
      <c r="D51" s="458"/>
      <c r="E51" s="458"/>
      <c r="F51" s="458"/>
      <c r="G51" s="459"/>
      <c r="H51" s="344"/>
      <c r="I51" s="344"/>
      <c r="J51" s="344"/>
      <c r="K51" s="344"/>
      <c r="L51" s="344"/>
      <c r="M51" s="54">
        <f>SUM(H51:L51)</f>
        <v>0</v>
      </c>
      <c r="N51" s="344"/>
      <c r="O51" s="344"/>
      <c r="P51" s="39">
        <f>M51+N51+O51</f>
        <v>0</v>
      </c>
      <c r="Q51" s="462"/>
      <c r="R51" s="466"/>
    </row>
    <row r="52" spans="1:84" x14ac:dyDescent="0.2">
      <c r="A52" s="157"/>
      <c r="B52" s="457"/>
      <c r="C52" s="458"/>
      <c r="D52" s="458"/>
      <c r="E52" s="458"/>
      <c r="F52" s="458"/>
      <c r="G52" s="459"/>
      <c r="H52" s="344"/>
      <c r="I52" s="344"/>
      <c r="J52" s="344"/>
      <c r="K52" s="344"/>
      <c r="L52" s="344"/>
      <c r="M52" s="54">
        <f>SUM(H52:L52)</f>
        <v>0</v>
      </c>
      <c r="N52" s="344"/>
      <c r="O52" s="344"/>
      <c r="P52" s="39">
        <f>M52+N52+O52</f>
        <v>0</v>
      </c>
      <c r="Q52" s="462"/>
      <c r="R52" s="466"/>
    </row>
    <row r="53" spans="1:84" x14ac:dyDescent="0.2">
      <c r="A53" s="174"/>
      <c r="B53" s="457"/>
      <c r="C53" s="458"/>
      <c r="D53" s="458"/>
      <c r="E53" s="461"/>
      <c r="F53" s="461"/>
      <c r="G53" s="461"/>
      <c r="H53" s="344"/>
      <c r="I53" s="344"/>
      <c r="J53" s="344"/>
      <c r="K53" s="344"/>
      <c r="L53" s="344"/>
      <c r="M53" s="54">
        <f>SUM(H53:L53)</f>
        <v>0</v>
      </c>
      <c r="N53" s="344"/>
      <c r="O53" s="344"/>
      <c r="P53" s="39">
        <f>M53+N53+O53</f>
        <v>0</v>
      </c>
      <c r="Q53" s="462"/>
      <c r="R53" s="466"/>
    </row>
    <row r="54" spans="1:84" ht="8.1" customHeight="1" x14ac:dyDescent="0.2">
      <c r="A54" s="175"/>
      <c r="B54" s="1"/>
      <c r="C54" s="29"/>
      <c r="D54" s="29"/>
      <c r="E54" s="37"/>
      <c r="F54" s="37"/>
      <c r="G54" s="37"/>
      <c r="H54" s="56"/>
      <c r="I54" s="64"/>
      <c r="J54" s="56"/>
      <c r="K54" s="56"/>
      <c r="L54" s="56"/>
      <c r="M54" s="56"/>
      <c r="N54" s="56"/>
      <c r="O54" s="56"/>
      <c r="P54" s="56"/>
      <c r="Q54" s="57"/>
      <c r="R54" s="16"/>
    </row>
    <row r="55" spans="1:84" ht="13.5" thickBot="1" x14ac:dyDescent="0.25">
      <c r="A55" s="176"/>
      <c r="B55" s="1"/>
      <c r="C55" s="29"/>
      <c r="D55" s="37"/>
      <c r="E55" s="177"/>
      <c r="F55" s="1326" t="s">
        <v>14</v>
      </c>
      <c r="G55" s="1327"/>
      <c r="H55" s="65">
        <f t="shared" ref="H55:P55" si="2">SUM(H50:H53)</f>
        <v>0</v>
      </c>
      <c r="I55" s="65">
        <f t="shared" si="2"/>
        <v>0</v>
      </c>
      <c r="J55" s="65">
        <f t="shared" si="2"/>
        <v>0</v>
      </c>
      <c r="K55" s="65">
        <f t="shared" si="2"/>
        <v>0</v>
      </c>
      <c r="L55" s="65">
        <f t="shared" si="2"/>
        <v>0</v>
      </c>
      <c r="M55" s="42">
        <f t="shared" si="2"/>
        <v>0</v>
      </c>
      <c r="N55" s="65">
        <f t="shared" si="2"/>
        <v>0</v>
      </c>
      <c r="O55" s="65">
        <f t="shared" si="2"/>
        <v>0</v>
      </c>
      <c r="P55" s="42">
        <f t="shared" si="2"/>
        <v>0</v>
      </c>
      <c r="Q55" s="37"/>
      <c r="R55" s="7"/>
    </row>
    <row r="56" spans="1:84" ht="16.5" thickTop="1" x14ac:dyDescent="0.25">
      <c r="A56" s="191"/>
      <c r="B56" s="37"/>
      <c r="C56" s="37"/>
      <c r="D56" s="37"/>
      <c r="E56" s="37"/>
      <c r="F56" s="37"/>
      <c r="G56" s="37"/>
      <c r="H56" s="37"/>
      <c r="I56" s="37"/>
      <c r="J56" s="37"/>
      <c r="K56" s="37"/>
      <c r="L56" s="37"/>
      <c r="M56" s="37"/>
      <c r="N56" s="37"/>
      <c r="O56" s="68"/>
      <c r="P56" s="68"/>
      <c r="Q56" s="68"/>
      <c r="R56" s="7"/>
    </row>
    <row r="57" spans="1:84" ht="15" customHeight="1" x14ac:dyDescent="0.25">
      <c r="A57" s="153"/>
      <c r="B57" s="1338" t="s">
        <v>88</v>
      </c>
      <c r="C57" s="1338"/>
      <c r="D57" s="1338"/>
      <c r="E57" s="1338"/>
      <c r="F57" s="1339"/>
      <c r="G57" s="1318" t="s">
        <v>89</v>
      </c>
      <c r="H57" s="1319"/>
      <c r="I57" s="1319"/>
      <c r="J57" s="1319"/>
      <c r="K57" s="1319"/>
      <c r="L57" s="1320"/>
      <c r="M57" s="6"/>
      <c r="N57" s="6"/>
      <c r="O57" s="6"/>
      <c r="P57" s="6"/>
      <c r="Q57" s="1321"/>
      <c r="R57" s="1322"/>
      <c r="S57" s="37"/>
      <c r="T57" s="37"/>
      <c r="U57" s="37"/>
      <c r="V57" s="37"/>
      <c r="W57" s="37"/>
      <c r="X57" s="37"/>
      <c r="Y57" s="37"/>
      <c r="Z57" s="37"/>
      <c r="AA57" s="37"/>
      <c r="AB57" s="37"/>
      <c r="AC57" s="37"/>
      <c r="AD57" s="37"/>
      <c r="AE57" s="37"/>
    </row>
    <row r="58" spans="1:84" ht="45" x14ac:dyDescent="0.2">
      <c r="A58" s="154"/>
      <c r="B58" s="1328" t="s">
        <v>488</v>
      </c>
      <c r="C58" s="1328"/>
      <c r="D58" s="1328"/>
      <c r="E58" s="1328"/>
      <c r="F58" s="1329"/>
      <c r="G58" s="155" t="s">
        <v>428</v>
      </c>
      <c r="H58" s="156" t="s">
        <v>429</v>
      </c>
      <c r="I58" s="156" t="s">
        <v>430</v>
      </c>
      <c r="J58" s="156" t="s">
        <v>431</v>
      </c>
      <c r="K58" s="156" t="s">
        <v>432</v>
      </c>
      <c r="L58" s="156" t="s">
        <v>90</v>
      </c>
      <c r="M58" s="37"/>
      <c r="N58" s="37"/>
      <c r="O58" s="37"/>
      <c r="P58" s="24"/>
      <c r="Q58" s="25"/>
      <c r="R58" s="26"/>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row>
    <row r="59" spans="1:84" ht="13.5" thickBot="1" x14ac:dyDescent="0.25">
      <c r="A59" s="157"/>
      <c r="B59" s="1325" t="s">
        <v>91</v>
      </c>
      <c r="C59" s="1325"/>
      <c r="D59" s="1325"/>
      <c r="E59" s="1325"/>
      <c r="F59" s="1325"/>
      <c r="G59" s="1124"/>
      <c r="H59" s="1125"/>
      <c r="I59" s="1125"/>
      <c r="J59" s="1125"/>
      <c r="K59" s="1125"/>
      <c r="L59" s="44">
        <f>SUM(G59:K59)</f>
        <v>0</v>
      </c>
      <c r="M59" s="2"/>
      <c r="N59" s="2"/>
      <c r="O59" s="2"/>
      <c r="P59" s="2"/>
      <c r="Q59" s="2"/>
      <c r="R59" s="7"/>
      <c r="S59" s="37"/>
      <c r="T59" s="37"/>
      <c r="U59" s="37"/>
      <c r="V59" s="37"/>
      <c r="W59" s="37"/>
      <c r="X59" s="37"/>
      <c r="Y59" s="37"/>
      <c r="Z59" s="37"/>
      <c r="AA59" s="37"/>
      <c r="AB59" s="37"/>
      <c r="AC59" s="37"/>
      <c r="AD59" s="37"/>
      <c r="AE59" s="37"/>
    </row>
    <row r="60" spans="1:84" ht="15.75" x14ac:dyDescent="0.25">
      <c r="A60" s="157"/>
      <c r="B60" s="1330" t="s">
        <v>92</v>
      </c>
      <c r="C60" s="1331"/>
      <c r="D60" s="27"/>
      <c r="E60" s="27"/>
      <c r="F60" s="27"/>
      <c r="G60" s="49"/>
      <c r="H60" s="63"/>
      <c r="I60" s="51"/>
      <c r="J60" s="28"/>
      <c r="K60" s="51"/>
      <c r="L60" s="51"/>
      <c r="M60" s="52"/>
      <c r="N60" s="52"/>
      <c r="O60" s="52"/>
      <c r="P60" s="52"/>
      <c r="Q60" s="52"/>
      <c r="R60" s="53"/>
      <c r="S60" s="37"/>
      <c r="T60" s="37"/>
      <c r="U60" s="37"/>
      <c r="V60" s="37"/>
      <c r="W60" s="37"/>
      <c r="X60" s="37"/>
      <c r="Y60" s="37"/>
      <c r="Z60" s="37"/>
      <c r="AA60" s="37"/>
      <c r="AB60" s="37"/>
      <c r="AC60" s="37"/>
      <c r="AD60" s="37"/>
      <c r="AE60" s="37"/>
    </row>
    <row r="61" spans="1:84" ht="15" x14ac:dyDescent="0.25">
      <c r="A61" s="158"/>
      <c r="B61" s="1318" t="s">
        <v>93</v>
      </c>
      <c r="C61" s="1319"/>
      <c r="D61" s="1319"/>
      <c r="E61" s="1319"/>
      <c r="F61" s="1320"/>
      <c r="G61" s="1318" t="s">
        <v>1</v>
      </c>
      <c r="H61" s="1319"/>
      <c r="I61" s="1319"/>
      <c r="J61" s="1319"/>
      <c r="K61" s="1319"/>
      <c r="L61" s="1319"/>
      <c r="M61" s="1320"/>
      <c r="N61" s="1318" t="s">
        <v>2</v>
      </c>
      <c r="O61" s="1320"/>
      <c r="P61" s="6"/>
      <c r="Q61" s="159"/>
      <c r="R61" s="160"/>
      <c r="S61" s="37"/>
      <c r="T61" s="37"/>
      <c r="U61" s="37"/>
      <c r="V61" s="37"/>
      <c r="W61" s="37"/>
      <c r="X61" s="37"/>
      <c r="Y61" s="37"/>
      <c r="Z61" s="37"/>
      <c r="AA61" s="37"/>
      <c r="AB61" s="37"/>
      <c r="AC61" s="37"/>
    </row>
    <row r="62" spans="1:84" ht="33.75" x14ac:dyDescent="0.2">
      <c r="A62" s="158"/>
      <c r="B62" s="170" t="s">
        <v>204</v>
      </c>
      <c r="C62" s="169" t="s">
        <v>203</v>
      </c>
      <c r="D62" s="163" t="s">
        <v>202</v>
      </c>
      <c r="E62" s="163" t="s">
        <v>201</v>
      </c>
      <c r="F62" s="164" t="s">
        <v>200</v>
      </c>
      <c r="G62" s="165" t="s">
        <v>3</v>
      </c>
      <c r="H62" s="165" t="s">
        <v>4</v>
      </c>
      <c r="I62" s="165" t="s">
        <v>5</v>
      </c>
      <c r="J62" s="165" t="s">
        <v>6</v>
      </c>
      <c r="K62" s="165" t="s">
        <v>7</v>
      </c>
      <c r="L62" s="165" t="s">
        <v>8</v>
      </c>
      <c r="M62" s="165" t="s">
        <v>9</v>
      </c>
      <c r="N62" s="164" t="s">
        <v>199</v>
      </c>
      <c r="O62" s="164" t="s">
        <v>198</v>
      </c>
      <c r="P62" s="166" t="s">
        <v>10</v>
      </c>
      <c r="Q62" s="167" t="s">
        <v>11</v>
      </c>
      <c r="R62" s="168" t="s">
        <v>12</v>
      </c>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row>
    <row r="63" spans="1:84" x14ac:dyDescent="0.2">
      <c r="A63" s="158"/>
      <c r="B63" s="161"/>
      <c r="C63" s="162"/>
      <c r="D63" s="169"/>
      <c r="E63" s="169"/>
      <c r="F63" s="170"/>
      <c r="G63" s="164"/>
      <c r="H63" s="164"/>
      <c r="I63" s="165"/>
      <c r="J63" s="164"/>
      <c r="K63" s="164"/>
      <c r="L63" s="165"/>
      <c r="M63" s="165"/>
      <c r="N63" s="164"/>
      <c r="O63" s="164"/>
      <c r="P63" s="171"/>
      <c r="Q63" s="33" t="s">
        <v>347</v>
      </c>
      <c r="R63" s="172" t="s">
        <v>347</v>
      </c>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row>
    <row r="64" spans="1:84" x14ac:dyDescent="0.2">
      <c r="A64" s="157"/>
      <c r="B64" s="457"/>
      <c r="C64" s="458"/>
      <c r="D64" s="458"/>
      <c r="E64" s="458"/>
      <c r="F64" s="458"/>
      <c r="G64" s="459"/>
      <c r="H64" s="344"/>
      <c r="I64" s="344"/>
      <c r="J64" s="344"/>
      <c r="K64" s="344"/>
      <c r="L64" s="344"/>
      <c r="M64" s="54">
        <f>SUM(H64:L64)</f>
        <v>0</v>
      </c>
      <c r="N64" s="344"/>
      <c r="O64" s="344"/>
      <c r="P64" s="39">
        <f>M64+N64+O64</f>
        <v>0</v>
      </c>
      <c r="Q64" s="462"/>
      <c r="R64" s="466"/>
      <c r="S64" s="37"/>
      <c r="T64" s="37"/>
      <c r="U64" s="37"/>
      <c r="V64" s="37"/>
      <c r="W64" s="37"/>
      <c r="X64" s="37"/>
      <c r="Y64" s="37"/>
      <c r="Z64" s="37"/>
      <c r="AA64" s="37"/>
      <c r="AB64" s="37"/>
    </row>
    <row r="65" spans="1:84" x14ac:dyDescent="0.2">
      <c r="A65" s="157"/>
      <c r="B65" s="460"/>
      <c r="C65" s="458"/>
      <c r="D65" s="458"/>
      <c r="E65" s="458"/>
      <c r="F65" s="458"/>
      <c r="G65" s="459"/>
      <c r="H65" s="344"/>
      <c r="I65" s="344"/>
      <c r="J65" s="344"/>
      <c r="K65" s="344"/>
      <c r="L65" s="344"/>
      <c r="M65" s="54">
        <f>SUM(H65:L65)</f>
        <v>0</v>
      </c>
      <c r="N65" s="344"/>
      <c r="O65" s="344"/>
      <c r="P65" s="39">
        <f>M65+N65+O65</f>
        <v>0</v>
      </c>
      <c r="Q65" s="462"/>
      <c r="R65" s="466"/>
    </row>
    <row r="66" spans="1:84" x14ac:dyDescent="0.2">
      <c r="A66" s="157"/>
      <c r="B66" s="457"/>
      <c r="C66" s="458"/>
      <c r="D66" s="458"/>
      <c r="E66" s="458"/>
      <c r="F66" s="458"/>
      <c r="G66" s="459"/>
      <c r="H66" s="344"/>
      <c r="I66" s="344"/>
      <c r="J66" s="344"/>
      <c r="K66" s="344"/>
      <c r="L66" s="344"/>
      <c r="M66" s="54">
        <f>SUM(H66:L66)</f>
        <v>0</v>
      </c>
      <c r="N66" s="344"/>
      <c r="O66" s="344"/>
      <c r="P66" s="39">
        <f>M66+N66+O66</f>
        <v>0</v>
      </c>
      <c r="Q66" s="462"/>
      <c r="R66" s="466"/>
    </row>
    <row r="67" spans="1:84" x14ac:dyDescent="0.2">
      <c r="A67" s="174"/>
      <c r="B67" s="457"/>
      <c r="C67" s="458"/>
      <c r="D67" s="458"/>
      <c r="E67" s="461"/>
      <c r="F67" s="461"/>
      <c r="G67" s="461"/>
      <c r="H67" s="344"/>
      <c r="I67" s="344"/>
      <c r="J67" s="344"/>
      <c r="K67" s="344"/>
      <c r="L67" s="344"/>
      <c r="M67" s="54">
        <f>SUM(H67:L67)</f>
        <v>0</v>
      </c>
      <c r="N67" s="344"/>
      <c r="O67" s="344"/>
      <c r="P67" s="39">
        <f>M67+N67+O67</f>
        <v>0</v>
      </c>
      <c r="Q67" s="462"/>
      <c r="R67" s="466"/>
    </row>
    <row r="68" spans="1:84" ht="8.1" customHeight="1" x14ac:dyDescent="0.2">
      <c r="A68" s="175"/>
      <c r="B68" s="1"/>
      <c r="C68" s="29"/>
      <c r="D68" s="29"/>
      <c r="E68" s="37"/>
      <c r="F68" s="37"/>
      <c r="G68" s="37"/>
      <c r="H68" s="56"/>
      <c r="I68" s="64"/>
      <c r="J68" s="56"/>
      <c r="K68" s="56"/>
      <c r="L68" s="56"/>
      <c r="M68" s="56"/>
      <c r="N68" s="56"/>
      <c r="O68" s="56"/>
      <c r="P68" s="56"/>
      <c r="Q68" s="57"/>
      <c r="R68" s="16"/>
    </row>
    <row r="69" spans="1:84" ht="13.5" thickBot="1" x14ac:dyDescent="0.25">
      <c r="A69" s="176"/>
      <c r="B69" s="1"/>
      <c r="C69" s="29"/>
      <c r="D69" s="37"/>
      <c r="E69" s="177"/>
      <c r="F69" s="1326" t="s">
        <v>14</v>
      </c>
      <c r="G69" s="1327"/>
      <c r="H69" s="65">
        <f t="shared" ref="H69:P69" si="3">SUM(H64:H67)</f>
        <v>0</v>
      </c>
      <c r="I69" s="65">
        <f t="shared" si="3"/>
        <v>0</v>
      </c>
      <c r="J69" s="65">
        <f t="shared" si="3"/>
        <v>0</v>
      </c>
      <c r="K69" s="65">
        <f t="shared" si="3"/>
        <v>0</v>
      </c>
      <c r="L69" s="65">
        <f t="shared" si="3"/>
        <v>0</v>
      </c>
      <c r="M69" s="42">
        <f t="shared" si="3"/>
        <v>0</v>
      </c>
      <c r="N69" s="65">
        <f t="shared" si="3"/>
        <v>0</v>
      </c>
      <c r="O69" s="65">
        <f t="shared" si="3"/>
        <v>0</v>
      </c>
      <c r="P69" s="42">
        <f t="shared" si="3"/>
        <v>0</v>
      </c>
      <c r="Q69" s="37"/>
      <c r="R69" s="7"/>
    </row>
    <row r="70" spans="1:84" ht="16.5" thickTop="1" x14ac:dyDescent="0.25">
      <c r="A70" s="191"/>
      <c r="B70" s="37"/>
      <c r="C70" s="37"/>
      <c r="D70" s="37"/>
      <c r="E70" s="37"/>
      <c r="F70" s="37"/>
      <c r="G70" s="37"/>
      <c r="H70" s="37"/>
      <c r="I70" s="37"/>
      <c r="J70" s="37"/>
      <c r="K70" s="37"/>
      <c r="L70" s="37"/>
      <c r="M70" s="37"/>
      <c r="N70" s="37"/>
      <c r="O70" s="68"/>
      <c r="P70" s="68"/>
      <c r="Q70" s="68"/>
      <c r="R70" s="7"/>
    </row>
    <row r="71" spans="1:84" ht="15" customHeight="1" x14ac:dyDescent="0.25">
      <c r="A71" s="153"/>
      <c r="B71" s="1338" t="s">
        <v>88</v>
      </c>
      <c r="C71" s="1338"/>
      <c r="D71" s="1338"/>
      <c r="E71" s="1338"/>
      <c r="F71" s="1339"/>
      <c r="G71" s="1318" t="s">
        <v>89</v>
      </c>
      <c r="H71" s="1319"/>
      <c r="I71" s="1319"/>
      <c r="J71" s="1319"/>
      <c r="K71" s="1319"/>
      <c r="L71" s="1320"/>
      <c r="M71" s="6"/>
      <c r="N71" s="6"/>
      <c r="O71" s="6"/>
      <c r="P71" s="6"/>
      <c r="Q71" s="1321"/>
      <c r="R71" s="1322"/>
      <c r="S71" s="37"/>
      <c r="T71" s="37"/>
      <c r="U71" s="37"/>
      <c r="V71" s="37"/>
      <c r="W71" s="37"/>
      <c r="X71" s="37"/>
      <c r="Y71" s="37"/>
      <c r="Z71" s="37"/>
      <c r="AA71" s="37"/>
      <c r="AB71" s="37"/>
      <c r="AC71" s="37"/>
      <c r="AD71" s="37"/>
      <c r="AE71" s="37"/>
    </row>
    <row r="72" spans="1:84" ht="45" x14ac:dyDescent="0.2">
      <c r="A72" s="154"/>
      <c r="B72" s="1328" t="s">
        <v>433</v>
      </c>
      <c r="C72" s="1328"/>
      <c r="D72" s="1328"/>
      <c r="E72" s="1328"/>
      <c r="F72" s="1329"/>
      <c r="G72" s="155" t="s">
        <v>434</v>
      </c>
      <c r="H72" s="156" t="s">
        <v>435</v>
      </c>
      <c r="I72" s="156" t="s">
        <v>436</v>
      </c>
      <c r="J72" s="156" t="s">
        <v>437</v>
      </c>
      <c r="K72" s="156" t="s">
        <v>438</v>
      </c>
      <c r="L72" s="156" t="s">
        <v>90</v>
      </c>
      <c r="M72" s="37"/>
      <c r="N72" s="37"/>
      <c r="O72" s="37"/>
      <c r="P72" s="24"/>
      <c r="Q72" s="25"/>
      <c r="R72" s="26"/>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row>
    <row r="73" spans="1:84" ht="13.5" thickBot="1" x14ac:dyDescent="0.25">
      <c r="A73" s="157"/>
      <c r="B73" s="1325" t="s">
        <v>91</v>
      </c>
      <c r="C73" s="1325"/>
      <c r="D73" s="1325"/>
      <c r="E73" s="1325"/>
      <c r="F73" s="1325"/>
      <c r="G73" s="1129"/>
      <c r="H73" s="1130"/>
      <c r="I73" s="1130"/>
      <c r="J73" s="1130"/>
      <c r="K73" s="1130"/>
      <c r="L73" s="44">
        <f>SUM(G73:K73)</f>
        <v>0</v>
      </c>
      <c r="M73" s="2"/>
      <c r="N73" s="2"/>
      <c r="O73" s="2"/>
      <c r="P73" s="2"/>
      <c r="Q73" s="2"/>
      <c r="R73" s="7"/>
      <c r="S73" s="37"/>
      <c r="T73" s="37"/>
      <c r="U73" s="37"/>
      <c r="V73" s="37"/>
      <c r="W73" s="37"/>
      <c r="X73" s="37"/>
      <c r="Y73" s="37"/>
      <c r="Z73" s="37"/>
      <c r="AA73" s="37"/>
      <c r="AB73" s="37"/>
      <c r="AC73" s="37"/>
      <c r="AD73" s="37"/>
      <c r="AE73" s="37"/>
    </row>
    <row r="74" spans="1:84" ht="15.75" x14ac:dyDescent="0.25">
      <c r="A74" s="157"/>
      <c r="B74" s="1330" t="s">
        <v>92</v>
      </c>
      <c r="C74" s="1331"/>
      <c r="D74" s="27"/>
      <c r="E74" s="27"/>
      <c r="F74" s="27"/>
      <c r="G74" s="49"/>
      <c r="H74" s="63"/>
      <c r="I74" s="51"/>
      <c r="J74" s="28"/>
      <c r="K74" s="51"/>
      <c r="L74" s="51"/>
      <c r="M74" s="52"/>
      <c r="N74" s="52"/>
      <c r="O74" s="52"/>
      <c r="P74" s="52"/>
      <c r="Q74" s="52"/>
      <c r="R74" s="53"/>
      <c r="S74" s="37"/>
      <c r="T74" s="37"/>
      <c r="U74" s="37"/>
      <c r="V74" s="37"/>
      <c r="W74" s="37"/>
      <c r="X74" s="37"/>
      <c r="Y74" s="37"/>
      <c r="Z74" s="37"/>
      <c r="AA74" s="37"/>
      <c r="AB74" s="37"/>
      <c r="AC74" s="37"/>
      <c r="AD74" s="37"/>
      <c r="AE74" s="37"/>
    </row>
    <row r="75" spans="1:84" ht="15" x14ac:dyDescent="0.25">
      <c r="A75" s="158"/>
      <c r="B75" s="1318" t="s">
        <v>93</v>
      </c>
      <c r="C75" s="1319"/>
      <c r="D75" s="1319"/>
      <c r="E75" s="1319"/>
      <c r="F75" s="1320"/>
      <c r="G75" s="1318" t="s">
        <v>1</v>
      </c>
      <c r="H75" s="1319"/>
      <c r="I75" s="1319"/>
      <c r="J75" s="1319"/>
      <c r="K75" s="1319"/>
      <c r="L75" s="1319"/>
      <c r="M75" s="1320"/>
      <c r="N75" s="1318" t="s">
        <v>2</v>
      </c>
      <c r="O75" s="1320"/>
      <c r="P75" s="6"/>
      <c r="Q75" s="159"/>
      <c r="R75" s="160"/>
      <c r="S75" s="37"/>
      <c r="T75" s="37"/>
      <c r="U75" s="37"/>
      <c r="V75" s="37"/>
      <c r="W75" s="37"/>
      <c r="X75" s="37"/>
      <c r="Y75" s="37"/>
      <c r="Z75" s="37"/>
      <c r="AA75" s="37"/>
      <c r="AB75" s="37"/>
      <c r="AC75" s="37"/>
    </row>
    <row r="76" spans="1:84" ht="33.75" x14ac:dyDescent="0.2">
      <c r="A76" s="158"/>
      <c r="B76" s="170" t="s">
        <v>204</v>
      </c>
      <c r="C76" s="169" t="s">
        <v>203</v>
      </c>
      <c r="D76" s="163" t="s">
        <v>202</v>
      </c>
      <c r="E76" s="163" t="s">
        <v>201</v>
      </c>
      <c r="F76" s="164" t="s">
        <v>200</v>
      </c>
      <c r="G76" s="165" t="s">
        <v>3</v>
      </c>
      <c r="H76" s="165" t="s">
        <v>4</v>
      </c>
      <c r="I76" s="165" t="s">
        <v>5</v>
      </c>
      <c r="J76" s="165" t="s">
        <v>6</v>
      </c>
      <c r="K76" s="165" t="s">
        <v>7</v>
      </c>
      <c r="L76" s="165" t="s">
        <v>8</v>
      </c>
      <c r="M76" s="165" t="s">
        <v>9</v>
      </c>
      <c r="N76" s="164" t="s">
        <v>199</v>
      </c>
      <c r="O76" s="164" t="s">
        <v>198</v>
      </c>
      <c r="P76" s="166" t="s">
        <v>10</v>
      </c>
      <c r="Q76" s="167" t="s">
        <v>11</v>
      </c>
      <c r="R76" s="168" t="s">
        <v>12</v>
      </c>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row>
    <row r="77" spans="1:84" x14ac:dyDescent="0.2">
      <c r="A77" s="158"/>
      <c r="B77" s="161"/>
      <c r="C77" s="162"/>
      <c r="D77" s="169"/>
      <c r="E77" s="169"/>
      <c r="F77" s="170"/>
      <c r="G77" s="164"/>
      <c r="H77" s="1127"/>
      <c r="I77" s="1128"/>
      <c r="J77" s="1127"/>
      <c r="K77" s="1127"/>
      <c r="L77" s="1128"/>
      <c r="M77" s="165"/>
      <c r="N77" s="164"/>
      <c r="O77" s="164"/>
      <c r="P77" s="171"/>
      <c r="Q77" s="33" t="s">
        <v>347</v>
      </c>
      <c r="R77" s="172" t="s">
        <v>347</v>
      </c>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row>
    <row r="78" spans="1:84" x14ac:dyDescent="0.2">
      <c r="A78" s="157"/>
      <c r="B78" s="457"/>
      <c r="C78" s="458"/>
      <c r="D78" s="458"/>
      <c r="E78" s="458"/>
      <c r="F78" s="458"/>
      <c r="G78" s="459"/>
      <c r="H78" s="344"/>
      <c r="I78" s="344"/>
      <c r="J78" s="344"/>
      <c r="K78" s="344"/>
      <c r="L78" s="344"/>
      <c r="M78" s="54">
        <f>SUM(H78:L78)</f>
        <v>0</v>
      </c>
      <c r="N78" s="344"/>
      <c r="O78" s="344"/>
      <c r="P78" s="39">
        <f>M78+N78+O78</f>
        <v>0</v>
      </c>
      <c r="Q78" s="462"/>
      <c r="R78" s="466"/>
      <c r="S78" s="37"/>
      <c r="T78" s="37"/>
      <c r="U78" s="37"/>
      <c r="V78" s="37"/>
      <c r="W78" s="37"/>
      <c r="X78" s="37"/>
      <c r="Y78" s="37"/>
      <c r="Z78" s="37"/>
      <c r="AA78" s="37"/>
      <c r="AB78" s="37"/>
    </row>
    <row r="79" spans="1:84" x14ac:dyDescent="0.2">
      <c r="A79" s="157"/>
      <c r="B79" s="460"/>
      <c r="C79" s="458"/>
      <c r="D79" s="458"/>
      <c r="E79" s="458"/>
      <c r="F79" s="458"/>
      <c r="G79" s="459"/>
      <c r="H79" s="344"/>
      <c r="I79" s="344"/>
      <c r="J79" s="344"/>
      <c r="K79" s="344"/>
      <c r="L79" s="344"/>
      <c r="M79" s="54">
        <f>SUM(H79:L79)</f>
        <v>0</v>
      </c>
      <c r="N79" s="344"/>
      <c r="O79" s="344"/>
      <c r="P79" s="39">
        <f>M79+N79+O79</f>
        <v>0</v>
      </c>
      <c r="Q79" s="462"/>
      <c r="R79" s="466"/>
    </row>
    <row r="80" spans="1:84" x14ac:dyDescent="0.2">
      <c r="A80" s="157"/>
      <c r="B80" s="457"/>
      <c r="C80" s="458"/>
      <c r="D80" s="458"/>
      <c r="E80" s="458"/>
      <c r="F80" s="458"/>
      <c r="G80" s="459"/>
      <c r="H80" s="344"/>
      <c r="I80" s="344"/>
      <c r="J80" s="344"/>
      <c r="K80" s="344"/>
      <c r="L80" s="344"/>
      <c r="M80" s="54">
        <f>SUM(H80:L80)</f>
        <v>0</v>
      </c>
      <c r="N80" s="344"/>
      <c r="O80" s="344"/>
      <c r="P80" s="39">
        <f>M80+N80+O80</f>
        <v>0</v>
      </c>
      <c r="Q80" s="462"/>
      <c r="R80" s="466"/>
    </row>
    <row r="81" spans="1:84" x14ac:dyDescent="0.2">
      <c r="A81" s="174"/>
      <c r="B81" s="457"/>
      <c r="C81" s="458"/>
      <c r="D81" s="458"/>
      <c r="E81" s="461"/>
      <c r="F81" s="461"/>
      <c r="G81" s="461"/>
      <c r="H81" s="344"/>
      <c r="I81" s="344"/>
      <c r="J81" s="344"/>
      <c r="K81" s="344"/>
      <c r="L81" s="344"/>
      <c r="M81" s="54">
        <f>SUM(H81:L81)</f>
        <v>0</v>
      </c>
      <c r="N81" s="344"/>
      <c r="O81" s="344"/>
      <c r="P81" s="39">
        <f>M81+N81+O81</f>
        <v>0</v>
      </c>
      <c r="Q81" s="462"/>
      <c r="R81" s="466"/>
    </row>
    <row r="82" spans="1:84" ht="8.1" customHeight="1" x14ac:dyDescent="0.2">
      <c r="A82" s="175"/>
      <c r="B82" s="1"/>
      <c r="C82" s="29"/>
      <c r="D82" s="29"/>
      <c r="E82" s="37"/>
      <c r="F82" s="37"/>
      <c r="G82" s="37"/>
      <c r="H82" s="56"/>
      <c r="I82" s="64"/>
      <c r="J82" s="56"/>
      <c r="K82" s="56"/>
      <c r="L82" s="56"/>
      <c r="M82" s="56"/>
      <c r="N82" s="56"/>
      <c r="O82" s="56"/>
      <c r="P82" s="56"/>
      <c r="Q82" s="57"/>
      <c r="R82" s="16"/>
    </row>
    <row r="83" spans="1:84" ht="13.5" thickBot="1" x14ac:dyDescent="0.25">
      <c r="A83" s="176"/>
      <c r="B83" s="1"/>
      <c r="C83" s="29"/>
      <c r="D83" s="37"/>
      <c r="E83" s="177"/>
      <c r="F83" s="1326" t="s">
        <v>14</v>
      </c>
      <c r="G83" s="1327"/>
      <c r="H83" s="65">
        <f t="shared" ref="H83:P83" si="4">SUM(H78:H81)</f>
        <v>0</v>
      </c>
      <c r="I83" s="65">
        <f t="shared" si="4"/>
        <v>0</v>
      </c>
      <c r="J83" s="65">
        <f t="shared" si="4"/>
        <v>0</v>
      </c>
      <c r="K83" s="65">
        <f t="shared" si="4"/>
        <v>0</v>
      </c>
      <c r="L83" s="65">
        <f t="shared" si="4"/>
        <v>0</v>
      </c>
      <c r="M83" s="42">
        <f t="shared" si="4"/>
        <v>0</v>
      </c>
      <c r="N83" s="65">
        <f t="shared" si="4"/>
        <v>0</v>
      </c>
      <c r="O83" s="65">
        <f t="shared" si="4"/>
        <v>0</v>
      </c>
      <c r="P83" s="42">
        <f t="shared" si="4"/>
        <v>0</v>
      </c>
      <c r="Q83" s="37"/>
      <c r="R83" s="7"/>
    </row>
    <row r="84" spans="1:84" ht="16.5" thickTop="1" x14ac:dyDescent="0.25">
      <c r="A84" s="191"/>
      <c r="B84" s="37"/>
      <c r="C84" s="37"/>
      <c r="D84" s="37"/>
      <c r="E84" s="37"/>
      <c r="F84" s="37"/>
      <c r="G84" s="37"/>
      <c r="H84" s="37"/>
      <c r="I84" s="37"/>
      <c r="J84" s="37"/>
      <c r="K84" s="37"/>
      <c r="L84" s="37"/>
      <c r="M84" s="37"/>
      <c r="N84" s="37"/>
      <c r="O84" s="68"/>
      <c r="P84" s="68"/>
      <c r="Q84" s="68"/>
      <c r="R84" s="7"/>
    </row>
    <row r="85" spans="1:84" ht="15" customHeight="1" x14ac:dyDescent="0.25">
      <c r="A85" s="153"/>
      <c r="B85" s="1338" t="s">
        <v>88</v>
      </c>
      <c r="C85" s="1338"/>
      <c r="D85" s="1338"/>
      <c r="E85" s="1338"/>
      <c r="F85" s="1339"/>
      <c r="G85" s="1318" t="s">
        <v>89</v>
      </c>
      <c r="H85" s="1319"/>
      <c r="I85" s="1319"/>
      <c r="J85" s="1319"/>
      <c r="K85" s="1319"/>
      <c r="L85" s="1320"/>
      <c r="M85" s="6"/>
      <c r="N85" s="6"/>
      <c r="O85" s="6"/>
      <c r="P85" s="6"/>
      <c r="Q85" s="1321"/>
      <c r="R85" s="1322"/>
      <c r="S85" s="37"/>
      <c r="T85" s="37"/>
      <c r="U85" s="37"/>
      <c r="V85" s="37"/>
      <c r="W85" s="37"/>
      <c r="X85" s="37"/>
      <c r="Y85" s="37"/>
      <c r="Z85" s="37"/>
      <c r="AA85" s="37"/>
      <c r="AB85" s="37"/>
      <c r="AC85" s="37"/>
      <c r="AD85" s="37"/>
      <c r="AE85" s="37"/>
    </row>
    <row r="86" spans="1:84" ht="45" x14ac:dyDescent="0.2">
      <c r="A86" s="154"/>
      <c r="B86" s="1328" t="s">
        <v>439</v>
      </c>
      <c r="C86" s="1328"/>
      <c r="D86" s="1328"/>
      <c r="E86" s="1328"/>
      <c r="F86" s="1329"/>
      <c r="G86" s="155" t="s">
        <v>440</v>
      </c>
      <c r="H86" s="156" t="s">
        <v>441</v>
      </c>
      <c r="I86" s="156" t="s">
        <v>442</v>
      </c>
      <c r="J86" s="156" t="s">
        <v>443</v>
      </c>
      <c r="K86" s="156" t="s">
        <v>444</v>
      </c>
      <c r="L86" s="156" t="s">
        <v>90</v>
      </c>
      <c r="M86" s="37"/>
      <c r="N86" s="37"/>
      <c r="O86" s="37"/>
      <c r="P86" s="24"/>
      <c r="Q86" s="25"/>
      <c r="R86" s="26"/>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row>
    <row r="87" spans="1:84" ht="13.5" thickBot="1" x14ac:dyDescent="0.25">
      <c r="A87" s="157"/>
      <c r="B87" s="1325" t="s">
        <v>91</v>
      </c>
      <c r="C87" s="1325"/>
      <c r="D87" s="1325"/>
      <c r="E87" s="1325"/>
      <c r="F87" s="1325"/>
      <c r="G87" s="1124"/>
      <c r="H87" s="1125"/>
      <c r="I87" s="1125"/>
      <c r="J87" s="1125"/>
      <c r="K87" s="1125"/>
      <c r="L87" s="44">
        <f>SUM(G87:K87)</f>
        <v>0</v>
      </c>
      <c r="M87" s="2"/>
      <c r="N87" s="2"/>
      <c r="O87" s="2"/>
      <c r="P87" s="2"/>
      <c r="Q87" s="2"/>
      <c r="R87" s="7"/>
      <c r="S87" s="37"/>
      <c r="T87" s="37"/>
      <c r="U87" s="37"/>
      <c r="V87" s="37"/>
      <c r="W87" s="37"/>
      <c r="X87" s="37"/>
      <c r="Y87" s="37"/>
      <c r="Z87" s="37"/>
      <c r="AA87" s="37"/>
      <c r="AB87" s="37"/>
      <c r="AC87" s="37"/>
      <c r="AD87" s="37"/>
      <c r="AE87" s="37"/>
    </row>
    <row r="88" spans="1:84" ht="15.75" x14ac:dyDescent="0.25">
      <c r="A88" s="157"/>
      <c r="B88" s="1330" t="s">
        <v>92</v>
      </c>
      <c r="C88" s="1331"/>
      <c r="D88" s="27"/>
      <c r="E88" s="27"/>
      <c r="F88" s="27"/>
      <c r="G88" s="49"/>
      <c r="H88" s="63"/>
      <c r="I88" s="51"/>
      <c r="J88" s="28"/>
      <c r="K88" s="51"/>
      <c r="L88" s="51"/>
      <c r="M88" s="52"/>
      <c r="N88" s="52"/>
      <c r="O88" s="52"/>
      <c r="P88" s="52"/>
      <c r="Q88" s="52"/>
      <c r="R88" s="53"/>
      <c r="S88" s="37"/>
      <c r="T88" s="37"/>
      <c r="U88" s="37"/>
      <c r="V88" s="37"/>
      <c r="W88" s="37"/>
      <c r="X88" s="37"/>
      <c r="Y88" s="37"/>
      <c r="Z88" s="37"/>
      <c r="AA88" s="37"/>
      <c r="AB88" s="37"/>
      <c r="AC88" s="37"/>
      <c r="AD88" s="37"/>
      <c r="AE88" s="37"/>
    </row>
    <row r="89" spans="1:84" ht="15" x14ac:dyDescent="0.25">
      <c r="A89" s="158"/>
      <c r="B89" s="1318" t="s">
        <v>93</v>
      </c>
      <c r="C89" s="1319"/>
      <c r="D89" s="1319"/>
      <c r="E89" s="1319"/>
      <c r="F89" s="1320"/>
      <c r="G89" s="1318" t="s">
        <v>1</v>
      </c>
      <c r="H89" s="1319"/>
      <c r="I89" s="1319"/>
      <c r="J89" s="1319"/>
      <c r="K89" s="1319"/>
      <c r="L89" s="1319"/>
      <c r="M89" s="1320"/>
      <c r="N89" s="1318" t="s">
        <v>2</v>
      </c>
      <c r="O89" s="1320"/>
      <c r="P89" s="6"/>
      <c r="Q89" s="159"/>
      <c r="R89" s="160"/>
      <c r="S89" s="37"/>
      <c r="T89" s="37"/>
      <c r="U89" s="37"/>
      <c r="V89" s="37"/>
      <c r="W89" s="37"/>
      <c r="X89" s="37"/>
      <c r="Y89" s="37"/>
      <c r="Z89" s="37"/>
      <c r="AA89" s="37"/>
      <c r="AB89" s="37"/>
      <c r="AC89" s="37"/>
    </row>
    <row r="90" spans="1:84" ht="33.75" x14ac:dyDescent="0.2">
      <c r="A90" s="158"/>
      <c r="B90" s="170" t="s">
        <v>204</v>
      </c>
      <c r="C90" s="169" t="s">
        <v>203</v>
      </c>
      <c r="D90" s="163" t="s">
        <v>202</v>
      </c>
      <c r="E90" s="163" t="s">
        <v>201</v>
      </c>
      <c r="F90" s="164" t="s">
        <v>200</v>
      </c>
      <c r="G90" s="165" t="s">
        <v>3</v>
      </c>
      <c r="H90" s="165" t="s">
        <v>4</v>
      </c>
      <c r="I90" s="165" t="s">
        <v>5</v>
      </c>
      <c r="J90" s="165" t="s">
        <v>6</v>
      </c>
      <c r="K90" s="165" t="s">
        <v>7</v>
      </c>
      <c r="L90" s="165" t="s">
        <v>8</v>
      </c>
      <c r="M90" s="165" t="s">
        <v>9</v>
      </c>
      <c r="N90" s="164" t="s">
        <v>199</v>
      </c>
      <c r="O90" s="164" t="s">
        <v>198</v>
      </c>
      <c r="P90" s="166" t="s">
        <v>10</v>
      </c>
      <c r="Q90" s="167" t="s">
        <v>11</v>
      </c>
      <c r="R90" s="168" t="s">
        <v>12</v>
      </c>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row>
    <row r="91" spans="1:84" x14ac:dyDescent="0.2">
      <c r="A91" s="158"/>
      <c r="B91" s="161"/>
      <c r="C91" s="162"/>
      <c r="D91" s="169"/>
      <c r="E91" s="169"/>
      <c r="F91" s="170"/>
      <c r="G91" s="164"/>
      <c r="H91" s="164"/>
      <c r="I91" s="165"/>
      <c r="J91" s="164"/>
      <c r="K91" s="164"/>
      <c r="L91" s="165"/>
      <c r="M91" s="165"/>
      <c r="N91" s="164"/>
      <c r="O91" s="164"/>
      <c r="P91" s="171"/>
      <c r="Q91" s="33" t="s">
        <v>347</v>
      </c>
      <c r="R91" s="172" t="s">
        <v>347</v>
      </c>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row>
    <row r="92" spans="1:84" x14ac:dyDescent="0.2">
      <c r="A92" s="157"/>
      <c r="B92" s="457"/>
      <c r="C92" s="458"/>
      <c r="D92" s="458"/>
      <c r="E92" s="458"/>
      <c r="F92" s="458"/>
      <c r="G92" s="459"/>
      <c r="H92" s="344"/>
      <c r="I92" s="344"/>
      <c r="J92" s="344"/>
      <c r="K92" s="344"/>
      <c r="L92" s="344"/>
      <c r="M92" s="54">
        <f>SUM(H92:L92)</f>
        <v>0</v>
      </c>
      <c r="N92" s="344"/>
      <c r="O92" s="344"/>
      <c r="P92" s="39">
        <f>M92+N92+O92</f>
        <v>0</v>
      </c>
      <c r="Q92" s="462"/>
      <c r="R92" s="466"/>
      <c r="S92" s="37"/>
      <c r="T92" s="37"/>
      <c r="U92" s="37"/>
      <c r="V92" s="37"/>
      <c r="W92" s="37"/>
      <c r="X92" s="37"/>
      <c r="Y92" s="37"/>
      <c r="Z92" s="37"/>
      <c r="AA92" s="37"/>
      <c r="AB92" s="37"/>
    </row>
    <row r="93" spans="1:84" x14ac:dyDescent="0.2">
      <c r="A93" s="157"/>
      <c r="B93" s="460"/>
      <c r="C93" s="458"/>
      <c r="D93" s="458"/>
      <c r="E93" s="458"/>
      <c r="F93" s="458"/>
      <c r="G93" s="459"/>
      <c r="H93" s="344"/>
      <c r="I93" s="344"/>
      <c r="J93" s="344"/>
      <c r="K93" s="344"/>
      <c r="L93" s="344"/>
      <c r="M93" s="54">
        <f>SUM(H93:L93)</f>
        <v>0</v>
      </c>
      <c r="N93" s="344"/>
      <c r="O93" s="344"/>
      <c r="P93" s="39">
        <f>M93+N93+O93</f>
        <v>0</v>
      </c>
      <c r="Q93" s="462"/>
      <c r="R93" s="466"/>
    </row>
    <row r="94" spans="1:84" x14ac:dyDescent="0.2">
      <c r="A94" s="157"/>
      <c r="B94" s="457"/>
      <c r="C94" s="458"/>
      <c r="D94" s="458"/>
      <c r="E94" s="458"/>
      <c r="F94" s="458"/>
      <c r="G94" s="459"/>
      <c r="H94" s="344"/>
      <c r="I94" s="344"/>
      <c r="J94" s="344"/>
      <c r="K94" s="344"/>
      <c r="L94" s="344"/>
      <c r="M94" s="54">
        <f>SUM(H94:L94)</f>
        <v>0</v>
      </c>
      <c r="N94" s="344"/>
      <c r="O94" s="344"/>
      <c r="P94" s="39">
        <f>M94+N94+O94</f>
        <v>0</v>
      </c>
      <c r="Q94" s="462"/>
      <c r="R94" s="466"/>
    </row>
    <row r="95" spans="1:84" x14ac:dyDescent="0.2">
      <c r="A95" s="174"/>
      <c r="B95" s="457"/>
      <c r="C95" s="458"/>
      <c r="D95" s="458"/>
      <c r="E95" s="461"/>
      <c r="F95" s="461"/>
      <c r="G95" s="461"/>
      <c r="H95" s="344"/>
      <c r="I95" s="344"/>
      <c r="J95" s="344"/>
      <c r="K95" s="344"/>
      <c r="L95" s="344"/>
      <c r="M95" s="54">
        <f>SUM(H95:L95)</f>
        <v>0</v>
      </c>
      <c r="N95" s="344"/>
      <c r="O95" s="344"/>
      <c r="P95" s="39">
        <f>M95+N95+O95</f>
        <v>0</v>
      </c>
      <c r="Q95" s="462"/>
      <c r="R95" s="466"/>
    </row>
    <row r="96" spans="1:84" ht="8.1" customHeight="1" x14ac:dyDescent="0.2">
      <c r="A96" s="175"/>
      <c r="B96" s="1"/>
      <c r="C96" s="29"/>
      <c r="D96" s="29"/>
      <c r="E96" s="37"/>
      <c r="F96" s="37"/>
      <c r="G96" s="37"/>
      <c r="H96" s="56"/>
      <c r="I96" s="64"/>
      <c r="J96" s="56"/>
      <c r="K96" s="56"/>
      <c r="L96" s="56"/>
      <c r="M96" s="56"/>
      <c r="N96" s="56"/>
      <c r="O96" s="56"/>
      <c r="P96" s="56"/>
      <c r="Q96" s="57"/>
      <c r="R96" s="16"/>
    </row>
    <row r="97" spans="1:80" ht="13.5" thickBot="1" x14ac:dyDescent="0.25">
      <c r="A97" s="176"/>
      <c r="B97" s="1"/>
      <c r="C97" s="29"/>
      <c r="D97" s="37"/>
      <c r="E97" s="177"/>
      <c r="F97" s="1326" t="s">
        <v>14</v>
      </c>
      <c r="G97" s="1327"/>
      <c r="H97" s="65">
        <f t="shared" ref="H97:P97" si="5">SUM(H92:H95)</f>
        <v>0</v>
      </c>
      <c r="I97" s="65">
        <f t="shared" si="5"/>
        <v>0</v>
      </c>
      <c r="J97" s="65">
        <f t="shared" si="5"/>
        <v>0</v>
      </c>
      <c r="K97" s="65">
        <f t="shared" si="5"/>
        <v>0</v>
      </c>
      <c r="L97" s="65">
        <f t="shared" si="5"/>
        <v>0</v>
      </c>
      <c r="M97" s="42">
        <f t="shared" si="5"/>
        <v>0</v>
      </c>
      <c r="N97" s="65">
        <f t="shared" si="5"/>
        <v>0</v>
      </c>
      <c r="O97" s="65">
        <f t="shared" si="5"/>
        <v>0</v>
      </c>
      <c r="P97" s="42">
        <f t="shared" si="5"/>
        <v>0</v>
      </c>
      <c r="Q97" s="37"/>
      <c r="R97" s="7"/>
    </row>
    <row r="98" spans="1:80" ht="16.5" thickTop="1" x14ac:dyDescent="0.25">
      <c r="A98" s="191"/>
      <c r="B98" s="37"/>
      <c r="C98" s="37"/>
      <c r="D98" s="37"/>
      <c r="E98" s="37"/>
      <c r="F98" s="37"/>
      <c r="G98" s="37"/>
      <c r="H98" s="37"/>
      <c r="I98" s="37"/>
      <c r="J98" s="37"/>
      <c r="K98" s="37"/>
      <c r="L98" s="37"/>
      <c r="M98" s="37"/>
      <c r="N98" s="37"/>
      <c r="O98" s="68"/>
      <c r="P98" s="68"/>
      <c r="Q98" s="68"/>
      <c r="R98" s="140"/>
    </row>
    <row r="99" spans="1:80" ht="21.75" customHeight="1" x14ac:dyDescent="0.3">
      <c r="A99" s="150" t="s">
        <v>17</v>
      </c>
      <c r="B99" s="151"/>
      <c r="C99" s="151"/>
      <c r="D99" s="151"/>
      <c r="E99" s="151"/>
      <c r="F99" s="151"/>
      <c r="G99" s="151"/>
      <c r="H99" s="151"/>
      <c r="I99" s="151"/>
      <c r="J99" s="151"/>
      <c r="K99" s="151"/>
      <c r="L99" s="151"/>
      <c r="M99" s="151"/>
      <c r="N99" s="151"/>
      <c r="O99" s="151"/>
      <c r="P99" s="151"/>
      <c r="Q99" s="151"/>
      <c r="R99" s="152"/>
    </row>
    <row r="100" spans="1:80" ht="18" customHeight="1" x14ac:dyDescent="0.25">
      <c r="A100" s="1340" t="s">
        <v>18</v>
      </c>
      <c r="B100" s="1341"/>
      <c r="C100" s="1341"/>
      <c r="D100" s="1341"/>
      <c r="E100" s="1342"/>
      <c r="F100" s="37"/>
      <c r="G100" s="37"/>
      <c r="H100" s="37"/>
      <c r="I100" s="37"/>
      <c r="J100" s="37"/>
      <c r="K100" s="37"/>
      <c r="L100" s="37"/>
      <c r="M100" s="37"/>
      <c r="N100" s="37"/>
      <c r="O100" s="37"/>
      <c r="P100" s="37"/>
      <c r="Q100" s="37"/>
      <c r="R100" s="140"/>
    </row>
    <row r="101" spans="1:80" ht="15" customHeight="1" x14ac:dyDescent="0.25">
      <c r="A101" s="153"/>
      <c r="B101" s="1346" t="s">
        <v>88</v>
      </c>
      <c r="C101" s="1338"/>
      <c r="D101" s="1338"/>
      <c r="E101" s="1338"/>
      <c r="F101" s="1339"/>
      <c r="G101" s="178"/>
      <c r="H101" s="30"/>
      <c r="I101" s="30"/>
      <c r="J101" s="30"/>
      <c r="K101" s="30"/>
      <c r="L101" s="30"/>
      <c r="M101" s="6"/>
      <c r="N101" s="6"/>
      <c r="O101" s="6"/>
      <c r="P101" s="6"/>
      <c r="Q101" s="1321"/>
      <c r="R101" s="1322"/>
      <c r="S101" s="37"/>
      <c r="T101" s="37"/>
      <c r="U101" s="37"/>
      <c r="V101" s="37"/>
      <c r="W101" s="37"/>
      <c r="X101" s="37"/>
      <c r="Y101" s="37"/>
      <c r="Z101" s="37"/>
      <c r="AA101" s="37"/>
    </row>
    <row r="102" spans="1:80" ht="18" x14ac:dyDescent="0.2">
      <c r="A102" s="154"/>
      <c r="B102" s="1351" t="s">
        <v>445</v>
      </c>
      <c r="C102" s="1328"/>
      <c r="D102" s="1328"/>
      <c r="E102" s="1328"/>
      <c r="F102" s="1329"/>
      <c r="G102" s="155" t="s">
        <v>193</v>
      </c>
      <c r="H102" s="31"/>
      <c r="I102" s="31"/>
      <c r="J102" s="31"/>
      <c r="K102" s="31"/>
      <c r="L102" s="31"/>
      <c r="M102" s="37"/>
      <c r="N102" s="37"/>
      <c r="O102" s="37"/>
      <c r="P102" s="24"/>
      <c r="Q102" s="25"/>
      <c r="R102" s="26"/>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row>
    <row r="103" spans="1:80" ht="13.5" thickBot="1" x14ac:dyDescent="0.25">
      <c r="A103" s="157"/>
      <c r="B103" s="1348" t="s">
        <v>91</v>
      </c>
      <c r="C103" s="1349"/>
      <c r="D103" s="1349"/>
      <c r="E103" s="1349"/>
      <c r="F103" s="1350"/>
      <c r="G103" s="332"/>
      <c r="H103" s="19"/>
      <c r="I103" s="19"/>
      <c r="J103" s="19"/>
      <c r="K103" s="19"/>
      <c r="L103" s="19"/>
      <c r="M103" s="2"/>
      <c r="N103" s="2"/>
      <c r="O103" s="2"/>
      <c r="P103" s="2"/>
      <c r="Q103" s="2"/>
      <c r="R103" s="7"/>
      <c r="S103" s="37"/>
      <c r="T103" s="37"/>
      <c r="U103" s="37"/>
      <c r="V103" s="37"/>
      <c r="W103" s="37"/>
      <c r="X103" s="37"/>
      <c r="Y103" s="37"/>
      <c r="Z103" s="37"/>
      <c r="AA103" s="37"/>
    </row>
    <row r="104" spans="1:80" ht="15.75" x14ac:dyDescent="0.25">
      <c r="A104" s="157"/>
      <c r="B104" s="1330" t="s">
        <v>92</v>
      </c>
      <c r="C104" s="1331"/>
      <c r="D104" s="27"/>
      <c r="E104" s="27"/>
      <c r="F104" s="27"/>
      <c r="G104" s="49"/>
      <c r="H104" s="52"/>
      <c r="I104" s="52"/>
      <c r="J104" s="52"/>
      <c r="K104" s="52"/>
      <c r="L104" s="52"/>
      <c r="M104" s="52"/>
      <c r="N104" s="52"/>
      <c r="O104" s="52"/>
      <c r="P104" s="52"/>
      <c r="Q104" s="52"/>
      <c r="R104" s="53"/>
      <c r="S104" s="37"/>
      <c r="T104" s="37"/>
      <c r="U104" s="37"/>
      <c r="V104" s="37"/>
      <c r="W104" s="37"/>
      <c r="X104" s="37"/>
      <c r="Y104" s="37"/>
      <c r="Z104" s="37"/>
      <c r="AA104" s="37"/>
    </row>
    <row r="105" spans="1:80" ht="15" x14ac:dyDescent="0.25">
      <c r="A105" s="158"/>
      <c r="B105" s="1318" t="s">
        <v>19</v>
      </c>
      <c r="C105" s="1319"/>
      <c r="D105" s="1319"/>
      <c r="E105" s="1319"/>
      <c r="F105" s="1320"/>
      <c r="G105" s="1347" t="s">
        <v>20</v>
      </c>
      <c r="H105" s="1347"/>
      <c r="I105" s="1347"/>
      <c r="J105" s="1347"/>
      <c r="K105" s="1347"/>
      <c r="L105" s="1352"/>
      <c r="M105" s="1352"/>
      <c r="N105" s="6"/>
      <c r="O105" s="179"/>
      <c r="P105" s="179"/>
      <c r="Q105" s="37"/>
      <c r="R105" s="140"/>
      <c r="S105" s="37"/>
      <c r="T105" s="37"/>
      <c r="U105" s="37"/>
    </row>
    <row r="106" spans="1:80" ht="33.75" x14ac:dyDescent="0.2">
      <c r="A106" s="158"/>
      <c r="B106" s="164" t="s">
        <v>205</v>
      </c>
      <c r="C106" s="1343" t="s">
        <v>206</v>
      </c>
      <c r="D106" s="1344"/>
      <c r="E106" s="1344"/>
      <c r="F106" s="1345"/>
      <c r="G106" s="165" t="s">
        <v>21</v>
      </c>
      <c r="H106" s="165" t="s">
        <v>22</v>
      </c>
      <c r="I106" s="164" t="s">
        <v>199</v>
      </c>
      <c r="J106" s="164" t="s">
        <v>198</v>
      </c>
      <c r="K106" s="166" t="s">
        <v>10</v>
      </c>
      <c r="L106" s="166" t="s">
        <v>11</v>
      </c>
      <c r="M106" s="166" t="s">
        <v>12</v>
      </c>
      <c r="N106" s="32"/>
      <c r="O106" s="37"/>
      <c r="P106" s="37"/>
      <c r="Q106" s="37"/>
      <c r="R106" s="140"/>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row>
    <row r="107" spans="1:80" x14ac:dyDescent="0.2">
      <c r="A107" s="158"/>
      <c r="B107" s="161"/>
      <c r="C107" s="1343"/>
      <c r="D107" s="1344"/>
      <c r="E107" s="1344"/>
      <c r="F107" s="1345"/>
      <c r="G107" s="164"/>
      <c r="H107" s="164"/>
      <c r="I107" s="164"/>
      <c r="J107" s="164"/>
      <c r="K107" s="171"/>
      <c r="L107" s="33" t="s">
        <v>347</v>
      </c>
      <c r="M107" s="180" t="s">
        <v>347</v>
      </c>
      <c r="N107" s="33"/>
      <c r="O107" s="37"/>
      <c r="P107" s="37"/>
      <c r="Q107" s="37"/>
      <c r="R107" s="140"/>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row>
    <row r="108" spans="1:80" x14ac:dyDescent="0.2">
      <c r="A108" s="157"/>
      <c r="B108" s="457"/>
      <c r="C108" s="1307"/>
      <c r="D108" s="1308"/>
      <c r="E108" s="1308"/>
      <c r="F108" s="1309"/>
      <c r="G108" s="459"/>
      <c r="H108" s="344"/>
      <c r="I108" s="344"/>
      <c r="J108" s="344"/>
      <c r="K108" s="39">
        <f t="shared" ref="K108:K115" si="6">SUM(H108:J108)</f>
        <v>0</v>
      </c>
      <c r="L108" s="462"/>
      <c r="M108" s="463"/>
      <c r="N108" s="34"/>
      <c r="O108" s="37"/>
      <c r="P108" s="37"/>
      <c r="Q108" s="37"/>
      <c r="R108" s="140"/>
    </row>
    <row r="109" spans="1:80" x14ac:dyDescent="0.2">
      <c r="A109" s="157"/>
      <c r="B109" s="457"/>
      <c r="C109" s="1307"/>
      <c r="D109" s="1308"/>
      <c r="E109" s="1308"/>
      <c r="F109" s="1309"/>
      <c r="G109" s="459"/>
      <c r="H109" s="344"/>
      <c r="I109" s="344"/>
      <c r="J109" s="344"/>
      <c r="K109" s="39">
        <f t="shared" si="6"/>
        <v>0</v>
      </c>
      <c r="L109" s="462"/>
      <c r="M109" s="463"/>
      <c r="N109" s="34"/>
      <c r="O109" s="37"/>
      <c r="P109" s="37"/>
      <c r="Q109" s="37"/>
      <c r="R109" s="140"/>
    </row>
    <row r="110" spans="1:80" x14ac:dyDescent="0.2">
      <c r="A110" s="157"/>
      <c r="B110" s="457"/>
      <c r="C110" s="1307"/>
      <c r="D110" s="1308"/>
      <c r="E110" s="1308"/>
      <c r="F110" s="1309"/>
      <c r="G110" s="459"/>
      <c r="H110" s="344"/>
      <c r="I110" s="344"/>
      <c r="J110" s="344"/>
      <c r="K110" s="39">
        <f t="shared" si="6"/>
        <v>0</v>
      </c>
      <c r="L110" s="462"/>
      <c r="M110" s="463"/>
      <c r="N110" s="34"/>
      <c r="O110" s="37"/>
      <c r="P110" s="37"/>
      <c r="Q110" s="37"/>
      <c r="R110" s="140"/>
    </row>
    <row r="111" spans="1:80" x14ac:dyDescent="0.2">
      <c r="A111" s="157"/>
      <c r="B111" s="457"/>
      <c r="C111" s="467"/>
      <c r="D111" s="468"/>
      <c r="E111" s="468"/>
      <c r="F111" s="469"/>
      <c r="G111" s="459"/>
      <c r="H111" s="344"/>
      <c r="I111" s="344"/>
      <c r="J111" s="344"/>
      <c r="K111" s="39">
        <f t="shared" si="6"/>
        <v>0</v>
      </c>
      <c r="L111" s="462"/>
      <c r="M111" s="463"/>
      <c r="N111" s="34"/>
      <c r="O111" s="37"/>
      <c r="P111" s="37"/>
      <c r="Q111" s="37"/>
      <c r="R111" s="140"/>
    </row>
    <row r="112" spans="1:80" x14ac:dyDescent="0.2">
      <c r="A112" s="157"/>
      <c r="B112" s="457"/>
      <c r="C112" s="467"/>
      <c r="D112" s="468"/>
      <c r="E112" s="468"/>
      <c r="F112" s="469"/>
      <c r="G112" s="459"/>
      <c r="H112" s="344"/>
      <c r="I112" s="344"/>
      <c r="J112" s="344"/>
      <c r="K112" s="39">
        <f t="shared" si="6"/>
        <v>0</v>
      </c>
      <c r="L112" s="462"/>
      <c r="M112" s="463"/>
      <c r="N112" s="34"/>
      <c r="O112" s="37"/>
      <c r="P112" s="37"/>
      <c r="Q112" s="37"/>
      <c r="R112" s="140"/>
    </row>
    <row r="113" spans="1:80" x14ac:dyDescent="0.2">
      <c r="A113" s="157"/>
      <c r="B113" s="457"/>
      <c r="C113" s="467"/>
      <c r="D113" s="468"/>
      <c r="E113" s="468"/>
      <c r="F113" s="469"/>
      <c r="G113" s="459"/>
      <c r="H113" s="344"/>
      <c r="I113" s="344"/>
      <c r="J113" s="344"/>
      <c r="K113" s="39">
        <f t="shared" si="6"/>
        <v>0</v>
      </c>
      <c r="L113" s="462"/>
      <c r="M113" s="463"/>
      <c r="N113" s="34"/>
      <c r="O113" s="37"/>
      <c r="P113" s="37"/>
      <c r="Q113" s="37"/>
      <c r="R113" s="140"/>
    </row>
    <row r="114" spans="1:80" x14ac:dyDescent="0.2">
      <c r="A114" s="157"/>
      <c r="B114" s="457"/>
      <c r="C114" s="467"/>
      <c r="D114" s="468"/>
      <c r="E114" s="468"/>
      <c r="F114" s="469"/>
      <c r="G114" s="459"/>
      <c r="H114" s="344"/>
      <c r="I114" s="344"/>
      <c r="J114" s="344"/>
      <c r="K114" s="39">
        <f t="shared" si="6"/>
        <v>0</v>
      </c>
      <c r="L114" s="462"/>
      <c r="M114" s="463"/>
      <c r="N114" s="34"/>
      <c r="O114" s="37"/>
      <c r="P114" s="37"/>
      <c r="Q114" s="37"/>
      <c r="R114" s="140"/>
    </row>
    <row r="115" spans="1:80" x14ac:dyDescent="0.2">
      <c r="A115" s="174"/>
      <c r="B115" s="457"/>
      <c r="C115" s="1307"/>
      <c r="D115" s="1308"/>
      <c r="E115" s="1308"/>
      <c r="F115" s="1309"/>
      <c r="G115" s="461"/>
      <c r="H115" s="344"/>
      <c r="I115" s="344"/>
      <c r="J115" s="344"/>
      <c r="K115" s="39">
        <f t="shared" si="6"/>
        <v>0</v>
      </c>
      <c r="L115" s="462"/>
      <c r="M115" s="463"/>
      <c r="N115" s="34"/>
      <c r="O115" s="37"/>
      <c r="P115" s="37"/>
      <c r="Q115" s="37"/>
      <c r="R115" s="140"/>
    </row>
    <row r="116" spans="1:80" ht="8.1" customHeight="1" x14ac:dyDescent="0.2">
      <c r="A116" s="175"/>
      <c r="B116" s="1"/>
      <c r="C116" s="29"/>
      <c r="D116" s="29"/>
      <c r="E116" s="37"/>
      <c r="F116" s="37"/>
      <c r="G116" s="37"/>
      <c r="H116" s="56"/>
      <c r="I116" s="56"/>
      <c r="J116" s="56"/>
      <c r="K116" s="40"/>
      <c r="L116" s="181"/>
      <c r="M116" s="181"/>
      <c r="N116" s="181"/>
      <c r="O116" s="37"/>
      <c r="P116" s="37"/>
      <c r="Q116" s="37"/>
      <c r="R116" s="140"/>
    </row>
    <row r="117" spans="1:80" ht="13.5" thickBot="1" x14ac:dyDescent="0.25">
      <c r="A117" s="176"/>
      <c r="B117" s="1"/>
      <c r="C117" s="29"/>
      <c r="D117" s="37"/>
      <c r="E117" s="37"/>
      <c r="F117" s="37"/>
      <c r="G117" s="37"/>
      <c r="H117" s="65">
        <f>SUM(H108:H115)</f>
        <v>0</v>
      </c>
      <c r="I117" s="65">
        <f>SUM(I108:I115)</f>
        <v>0</v>
      </c>
      <c r="J117" s="65">
        <f>SUM(J108:J115)</f>
        <v>0</v>
      </c>
      <c r="K117" s="42">
        <f>SUM(K108:K115)</f>
        <v>0</v>
      </c>
      <c r="L117" s="2"/>
      <c r="M117" s="2"/>
      <c r="N117" s="2"/>
      <c r="O117" s="37"/>
      <c r="P117" s="37"/>
      <c r="Q117" s="37"/>
      <c r="R117" s="140"/>
    </row>
    <row r="118" spans="1:80" ht="13.5" thickTop="1" x14ac:dyDescent="0.2">
      <c r="A118" s="176"/>
      <c r="B118" s="37"/>
      <c r="C118" s="1"/>
      <c r="D118" s="37"/>
      <c r="E118" s="37"/>
      <c r="F118" s="37"/>
      <c r="G118" s="37"/>
      <c r="H118" s="37"/>
      <c r="I118" s="37"/>
      <c r="J118" s="37"/>
      <c r="K118" s="120"/>
      <c r="L118" s="120"/>
      <c r="M118" s="120"/>
      <c r="N118" s="120"/>
      <c r="O118" s="120"/>
      <c r="P118" s="120"/>
      <c r="Q118" s="37"/>
      <c r="R118" s="140"/>
    </row>
    <row r="119" spans="1:80" ht="15" customHeight="1" x14ac:dyDescent="0.25">
      <c r="A119" s="153"/>
      <c r="B119" s="1346" t="s">
        <v>88</v>
      </c>
      <c r="C119" s="1338"/>
      <c r="D119" s="1338"/>
      <c r="E119" s="1338"/>
      <c r="F119" s="1339"/>
      <c r="G119" s="178"/>
      <c r="H119" s="30"/>
      <c r="I119" s="30"/>
      <c r="J119" s="30"/>
      <c r="K119" s="30"/>
      <c r="L119" s="30"/>
      <c r="M119" s="6"/>
      <c r="N119" s="6"/>
      <c r="O119" s="6"/>
      <c r="P119" s="6"/>
      <c r="Q119" s="1321"/>
      <c r="R119" s="1322"/>
      <c r="S119" s="37"/>
      <c r="T119" s="37"/>
      <c r="U119" s="37"/>
      <c r="V119" s="37"/>
      <c r="W119" s="37"/>
      <c r="X119" s="37"/>
      <c r="Y119" s="37"/>
      <c r="Z119" s="37"/>
      <c r="AA119" s="37"/>
    </row>
    <row r="120" spans="1:80" ht="18" x14ac:dyDescent="0.2">
      <c r="A120" s="154"/>
      <c r="B120" s="1351" t="s">
        <v>446</v>
      </c>
      <c r="C120" s="1328"/>
      <c r="D120" s="1328"/>
      <c r="E120" s="1328"/>
      <c r="F120" s="1329"/>
      <c r="G120" s="155" t="s">
        <v>193</v>
      </c>
      <c r="H120" s="31"/>
      <c r="I120" s="31"/>
      <c r="J120" s="31"/>
      <c r="K120" s="31"/>
      <c r="L120" s="31"/>
      <c r="M120" s="37"/>
      <c r="N120" s="37"/>
      <c r="O120" s="37"/>
      <c r="P120" s="24"/>
      <c r="Q120" s="25"/>
      <c r="R120" s="26"/>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1:80" ht="13.5" thickBot="1" x14ac:dyDescent="0.25">
      <c r="A121" s="157"/>
      <c r="B121" s="1348" t="s">
        <v>91</v>
      </c>
      <c r="C121" s="1349"/>
      <c r="D121" s="1349"/>
      <c r="E121" s="1349"/>
      <c r="F121" s="1350"/>
      <c r="G121" s="332"/>
      <c r="H121" s="19"/>
      <c r="I121" s="19"/>
      <c r="J121" s="19"/>
      <c r="K121" s="19"/>
      <c r="L121" s="19"/>
      <c r="M121" s="2"/>
      <c r="N121" s="2"/>
      <c r="O121" s="2"/>
      <c r="P121" s="2"/>
      <c r="Q121" s="2"/>
      <c r="R121" s="7"/>
      <c r="S121" s="37"/>
      <c r="T121" s="37"/>
      <c r="U121" s="37"/>
      <c r="V121" s="37"/>
      <c r="W121" s="37"/>
      <c r="X121" s="37"/>
      <c r="Y121" s="37"/>
      <c r="Z121" s="37"/>
      <c r="AA121" s="37"/>
    </row>
    <row r="122" spans="1:80" ht="15.75" x14ac:dyDescent="0.25">
      <c r="A122" s="157"/>
      <c r="B122" s="1330" t="s">
        <v>92</v>
      </c>
      <c r="C122" s="1331"/>
      <c r="D122" s="27"/>
      <c r="E122" s="27"/>
      <c r="F122" s="27"/>
      <c r="G122" s="49"/>
      <c r="H122" s="52"/>
      <c r="I122" s="52"/>
      <c r="J122" s="52"/>
      <c r="K122" s="52"/>
      <c r="L122" s="52"/>
      <c r="M122" s="52"/>
      <c r="N122" s="52"/>
      <c r="O122" s="52"/>
      <c r="P122" s="52"/>
      <c r="Q122" s="52"/>
      <c r="R122" s="53"/>
      <c r="S122" s="37"/>
      <c r="T122" s="37"/>
      <c r="U122" s="37"/>
      <c r="V122" s="37"/>
      <c r="W122" s="37"/>
      <c r="X122" s="37"/>
      <c r="Y122" s="37"/>
      <c r="Z122" s="37"/>
      <c r="AA122" s="37"/>
    </row>
    <row r="123" spans="1:80" ht="15" x14ac:dyDescent="0.25">
      <c r="A123" s="158"/>
      <c r="B123" s="1318" t="s">
        <v>19</v>
      </c>
      <c r="C123" s="1319"/>
      <c r="D123" s="1319"/>
      <c r="E123" s="1319"/>
      <c r="F123" s="1320"/>
      <c r="G123" s="1347" t="s">
        <v>20</v>
      </c>
      <c r="H123" s="1347"/>
      <c r="I123" s="1347"/>
      <c r="J123" s="1347"/>
      <c r="K123" s="1347"/>
      <c r="L123" s="1352"/>
      <c r="M123" s="1352"/>
      <c r="N123" s="6"/>
      <c r="O123" s="179"/>
      <c r="P123" s="179"/>
      <c r="Q123" s="179"/>
      <c r="R123" s="140"/>
      <c r="S123" s="37"/>
      <c r="T123" s="37"/>
      <c r="U123" s="37"/>
      <c r="V123" s="37"/>
    </row>
    <row r="124" spans="1:80" ht="33.75" x14ac:dyDescent="0.2">
      <c r="A124" s="158"/>
      <c r="B124" s="164" t="s">
        <v>205</v>
      </c>
      <c r="C124" s="1343" t="s">
        <v>206</v>
      </c>
      <c r="D124" s="1344"/>
      <c r="E124" s="1344"/>
      <c r="F124" s="1345"/>
      <c r="G124" s="165" t="s">
        <v>21</v>
      </c>
      <c r="H124" s="165" t="s">
        <v>22</v>
      </c>
      <c r="I124" s="164" t="s">
        <v>199</v>
      </c>
      <c r="J124" s="164" t="s">
        <v>198</v>
      </c>
      <c r="K124" s="166" t="s">
        <v>10</v>
      </c>
      <c r="L124" s="166" t="s">
        <v>11</v>
      </c>
      <c r="M124" s="166" t="s">
        <v>12</v>
      </c>
      <c r="N124" s="32"/>
      <c r="O124" s="24"/>
      <c r="P124" s="37"/>
      <c r="Q124" s="37"/>
      <c r="R124" s="140"/>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row>
    <row r="125" spans="1:80" x14ac:dyDescent="0.2">
      <c r="A125" s="158"/>
      <c r="B125" s="464"/>
      <c r="C125" s="1313"/>
      <c r="D125" s="1314"/>
      <c r="E125" s="1314"/>
      <c r="F125" s="1315"/>
      <c r="G125" s="465"/>
      <c r="H125" s="465"/>
      <c r="I125" s="465"/>
      <c r="J125" s="465"/>
      <c r="K125" s="171"/>
      <c r="L125" s="33" t="s">
        <v>347</v>
      </c>
      <c r="M125" s="180" t="s">
        <v>347</v>
      </c>
      <c r="N125" s="33"/>
      <c r="O125" s="24"/>
      <c r="P125" s="37"/>
      <c r="Q125" s="37"/>
      <c r="R125" s="140"/>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row>
    <row r="126" spans="1:80" x14ac:dyDescent="0.2">
      <c r="A126" s="157"/>
      <c r="B126" s="457"/>
      <c r="C126" s="1307"/>
      <c r="D126" s="1308"/>
      <c r="E126" s="1308"/>
      <c r="F126" s="1309"/>
      <c r="G126" s="459"/>
      <c r="H126" s="344"/>
      <c r="I126" s="344"/>
      <c r="J126" s="344"/>
      <c r="K126" s="45">
        <f>SUM(H126:J126)</f>
        <v>0</v>
      </c>
      <c r="L126" s="462"/>
      <c r="M126" s="463"/>
      <c r="N126" s="34"/>
      <c r="O126" s="37"/>
      <c r="P126" s="37"/>
      <c r="Q126" s="37"/>
      <c r="R126" s="140"/>
    </row>
    <row r="127" spans="1:80" x14ac:dyDescent="0.2">
      <c r="A127" s="157"/>
      <c r="B127" s="460"/>
      <c r="C127" s="1307"/>
      <c r="D127" s="1308"/>
      <c r="E127" s="1308"/>
      <c r="F127" s="1309"/>
      <c r="G127" s="459"/>
      <c r="H127" s="344"/>
      <c r="I127" s="344"/>
      <c r="J127" s="344"/>
      <c r="K127" s="45">
        <f>SUM(H127:J127)</f>
        <v>0</v>
      </c>
      <c r="L127" s="462"/>
      <c r="M127" s="463"/>
      <c r="N127" s="34"/>
      <c r="O127" s="37"/>
      <c r="P127" s="37"/>
      <c r="Q127" s="37"/>
      <c r="R127" s="140"/>
    </row>
    <row r="128" spans="1:80" x14ac:dyDescent="0.2">
      <c r="A128" s="157"/>
      <c r="B128" s="457"/>
      <c r="C128" s="1307"/>
      <c r="D128" s="1308"/>
      <c r="E128" s="1308"/>
      <c r="F128" s="1309"/>
      <c r="G128" s="459"/>
      <c r="H128" s="344"/>
      <c r="I128" s="344"/>
      <c r="J128" s="344"/>
      <c r="K128" s="45">
        <f>SUM(H128:J128)</f>
        <v>0</v>
      </c>
      <c r="L128" s="462"/>
      <c r="M128" s="463"/>
      <c r="N128" s="34"/>
      <c r="O128" s="37"/>
      <c r="P128" s="37"/>
      <c r="Q128" s="37"/>
      <c r="R128" s="140"/>
    </row>
    <row r="129" spans="1:80" x14ac:dyDescent="0.2">
      <c r="A129" s="174"/>
      <c r="B129" s="457"/>
      <c r="C129" s="1307"/>
      <c r="D129" s="1308"/>
      <c r="E129" s="1308"/>
      <c r="F129" s="1309"/>
      <c r="G129" s="461"/>
      <c r="H129" s="344"/>
      <c r="I129" s="344"/>
      <c r="J129" s="344"/>
      <c r="K129" s="45">
        <f>SUM(H129:J129)</f>
        <v>0</v>
      </c>
      <c r="L129" s="462"/>
      <c r="M129" s="463"/>
      <c r="N129" s="34"/>
      <c r="O129" s="37"/>
      <c r="P129" s="37"/>
      <c r="Q129" s="37"/>
      <c r="R129" s="140"/>
    </row>
    <row r="130" spans="1:80" ht="8.1" customHeight="1" x14ac:dyDescent="0.2">
      <c r="A130" s="175"/>
      <c r="B130" s="1"/>
      <c r="C130" s="29"/>
      <c r="D130" s="29"/>
      <c r="E130" s="37"/>
      <c r="F130" s="37"/>
      <c r="G130" s="37"/>
      <c r="H130" s="60"/>
      <c r="I130" s="60"/>
      <c r="J130" s="60"/>
      <c r="K130" s="46"/>
      <c r="L130" s="181"/>
      <c r="M130" s="181"/>
      <c r="N130" s="181"/>
      <c r="O130" s="37"/>
      <c r="P130" s="37"/>
      <c r="Q130" s="37"/>
      <c r="R130" s="140"/>
    </row>
    <row r="131" spans="1:80" ht="13.5" thickBot="1" x14ac:dyDescent="0.25">
      <c r="A131" s="176"/>
      <c r="B131" s="1"/>
      <c r="C131" s="29"/>
      <c r="D131" s="37"/>
      <c r="E131" s="37"/>
      <c r="F131" s="37"/>
      <c r="G131" s="37"/>
      <c r="H131" s="69">
        <f>SUM(H126:H129)</f>
        <v>0</v>
      </c>
      <c r="I131" s="69">
        <f>SUM(I126:I129)</f>
        <v>0</v>
      </c>
      <c r="J131" s="69">
        <f>SUM(J126:J129)</f>
        <v>0</v>
      </c>
      <c r="K131" s="47">
        <f>SUM(K126:K129)</f>
        <v>0</v>
      </c>
      <c r="L131" s="2"/>
      <c r="M131" s="2"/>
      <c r="N131" s="2"/>
      <c r="O131" s="37"/>
      <c r="P131" s="37"/>
      <c r="Q131" s="37"/>
      <c r="R131" s="140"/>
    </row>
    <row r="132" spans="1:80" ht="13.5" thickTop="1" x14ac:dyDescent="0.2">
      <c r="A132" s="176"/>
      <c r="B132" s="37"/>
      <c r="C132" s="1"/>
      <c r="D132" s="37"/>
      <c r="E132" s="37"/>
      <c r="F132" s="37"/>
      <c r="G132" s="37"/>
      <c r="H132" s="37"/>
      <c r="I132" s="37"/>
      <c r="J132" s="37"/>
      <c r="K132" s="120"/>
      <c r="L132" s="120"/>
      <c r="M132" s="120"/>
      <c r="N132" s="120"/>
      <c r="O132" s="120"/>
      <c r="P132" s="120"/>
      <c r="Q132" s="120"/>
      <c r="R132" s="140"/>
    </row>
    <row r="133" spans="1:80" ht="15" customHeight="1" x14ac:dyDescent="0.25">
      <c r="A133" s="153"/>
      <c r="B133" s="1346" t="s">
        <v>88</v>
      </c>
      <c r="C133" s="1338"/>
      <c r="D133" s="1338"/>
      <c r="E133" s="1338"/>
      <c r="F133" s="1339"/>
      <c r="G133" s="178"/>
      <c r="H133" s="30"/>
      <c r="I133" s="30"/>
      <c r="J133" s="30"/>
      <c r="K133" s="30"/>
      <c r="L133" s="30"/>
      <c r="M133" s="6"/>
      <c r="N133" s="6"/>
      <c r="O133" s="6"/>
      <c r="P133" s="1321"/>
      <c r="Q133" s="1321"/>
      <c r="R133" s="140"/>
      <c r="S133" s="37"/>
      <c r="T133" s="37"/>
      <c r="U133" s="37"/>
      <c r="V133" s="37"/>
      <c r="W133" s="37"/>
      <c r="X133" s="37"/>
      <c r="Y133" s="37"/>
      <c r="Z133" s="37"/>
    </row>
    <row r="134" spans="1:80" ht="18" x14ac:dyDescent="0.2">
      <c r="A134" s="154"/>
      <c r="B134" s="1351" t="s">
        <v>447</v>
      </c>
      <c r="C134" s="1328"/>
      <c r="D134" s="1328"/>
      <c r="E134" s="1328"/>
      <c r="F134" s="1329"/>
      <c r="G134" s="155" t="s">
        <v>193</v>
      </c>
      <c r="H134" s="31"/>
      <c r="I134" s="31"/>
      <c r="J134" s="31"/>
      <c r="K134" s="31"/>
      <c r="L134" s="31"/>
      <c r="M134" s="37"/>
      <c r="N134" s="37"/>
      <c r="O134" s="37"/>
      <c r="P134" s="24"/>
      <c r="Q134" s="25"/>
      <c r="R134" s="26"/>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13.5" thickBot="1" x14ac:dyDescent="0.25">
      <c r="A135" s="157"/>
      <c r="B135" s="1348" t="s">
        <v>91</v>
      </c>
      <c r="C135" s="1349"/>
      <c r="D135" s="1349"/>
      <c r="E135" s="1349"/>
      <c r="F135" s="1350"/>
      <c r="G135" s="332"/>
      <c r="H135" s="19"/>
      <c r="I135" s="19"/>
      <c r="J135" s="19"/>
      <c r="K135" s="19"/>
      <c r="L135" s="19"/>
      <c r="M135" s="2"/>
      <c r="N135" s="2"/>
      <c r="O135" s="2"/>
      <c r="P135" s="2"/>
      <c r="Q135" s="2"/>
      <c r="R135" s="7"/>
      <c r="S135" s="37"/>
      <c r="T135" s="37"/>
      <c r="U135" s="37"/>
      <c r="V135" s="37"/>
      <c r="W135" s="37"/>
      <c r="X135" s="37"/>
      <c r="Y135" s="37"/>
      <c r="Z135" s="37"/>
      <c r="AA135" s="37"/>
    </row>
    <row r="136" spans="1:80" ht="15.75" x14ac:dyDescent="0.25">
      <c r="A136" s="157"/>
      <c r="B136" s="1330" t="s">
        <v>92</v>
      </c>
      <c r="C136" s="1331"/>
      <c r="D136" s="27"/>
      <c r="E136" s="27"/>
      <c r="F136" s="27"/>
      <c r="G136" s="49"/>
      <c r="H136" s="52"/>
      <c r="I136" s="52"/>
      <c r="J136" s="52"/>
      <c r="K136" s="52"/>
      <c r="L136" s="52"/>
      <c r="M136" s="52"/>
      <c r="N136" s="52"/>
      <c r="O136" s="52"/>
      <c r="P136" s="52"/>
      <c r="Q136" s="52"/>
      <c r="R136" s="53"/>
      <c r="S136" s="37"/>
      <c r="T136" s="37"/>
      <c r="U136" s="37"/>
      <c r="V136" s="37"/>
      <c r="W136" s="37"/>
      <c r="X136" s="37"/>
      <c r="Y136" s="37"/>
      <c r="Z136" s="37"/>
      <c r="AA136" s="37"/>
    </row>
    <row r="137" spans="1:80" ht="15" x14ac:dyDescent="0.25">
      <c r="A137" s="158"/>
      <c r="B137" s="1318" t="s">
        <v>19</v>
      </c>
      <c r="C137" s="1319"/>
      <c r="D137" s="1319"/>
      <c r="E137" s="1319"/>
      <c r="F137" s="1320"/>
      <c r="G137" s="1347" t="s">
        <v>20</v>
      </c>
      <c r="H137" s="1347"/>
      <c r="I137" s="1347"/>
      <c r="J137" s="1347"/>
      <c r="K137" s="1347"/>
      <c r="L137" s="1352"/>
      <c r="M137" s="1352"/>
      <c r="N137" s="6"/>
      <c r="O137" s="6"/>
      <c r="P137" s="179"/>
      <c r="Q137" s="179"/>
      <c r="R137" s="160"/>
      <c r="S137" s="37"/>
      <c r="T137" s="37"/>
      <c r="U137" s="37"/>
      <c r="V137" s="37"/>
      <c r="W137" s="37"/>
    </row>
    <row r="138" spans="1:80" ht="33.75" x14ac:dyDescent="0.2">
      <c r="A138" s="158"/>
      <c r="B138" s="164" t="s">
        <v>205</v>
      </c>
      <c r="C138" s="1343" t="s">
        <v>206</v>
      </c>
      <c r="D138" s="1344"/>
      <c r="E138" s="1344"/>
      <c r="F138" s="1345"/>
      <c r="G138" s="165" t="s">
        <v>21</v>
      </c>
      <c r="H138" s="165" t="s">
        <v>22</v>
      </c>
      <c r="I138" s="164" t="s">
        <v>199</v>
      </c>
      <c r="J138" s="164" t="s">
        <v>198</v>
      </c>
      <c r="K138" s="166" t="s">
        <v>10</v>
      </c>
      <c r="L138" s="166" t="s">
        <v>11</v>
      </c>
      <c r="M138" s="166" t="s">
        <v>12</v>
      </c>
      <c r="N138" s="32"/>
      <c r="O138" s="24"/>
      <c r="P138" s="24"/>
      <c r="Q138" s="37"/>
      <c r="R138" s="140"/>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row>
    <row r="139" spans="1:80" x14ac:dyDescent="0.2">
      <c r="A139" s="158"/>
      <c r="B139" s="161"/>
      <c r="C139" s="1343"/>
      <c r="D139" s="1344"/>
      <c r="E139" s="1344"/>
      <c r="F139" s="1345"/>
      <c r="G139" s="164"/>
      <c r="H139" s="164"/>
      <c r="I139" s="164"/>
      <c r="J139" s="164"/>
      <c r="K139" s="171"/>
      <c r="L139" s="33" t="s">
        <v>347</v>
      </c>
      <c r="M139" s="180" t="s">
        <v>347</v>
      </c>
      <c r="N139" s="33"/>
      <c r="O139" s="24"/>
      <c r="P139" s="24"/>
      <c r="Q139" s="37"/>
      <c r="R139" s="140"/>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row>
    <row r="140" spans="1:80" x14ac:dyDescent="0.2">
      <c r="A140" s="157"/>
      <c r="B140" s="457"/>
      <c r="C140" s="1307"/>
      <c r="D140" s="1308"/>
      <c r="E140" s="1308"/>
      <c r="F140" s="1309"/>
      <c r="G140" s="459"/>
      <c r="H140" s="344"/>
      <c r="I140" s="344"/>
      <c r="J140" s="344"/>
      <c r="K140" s="45">
        <f>SUM(H140:J140)</f>
        <v>0</v>
      </c>
      <c r="L140" s="462"/>
      <c r="M140" s="463"/>
      <c r="N140" s="34"/>
      <c r="O140" s="37"/>
      <c r="P140" s="37"/>
      <c r="Q140" s="37"/>
      <c r="R140" s="140"/>
      <c r="S140" s="37"/>
    </row>
    <row r="141" spans="1:80" x14ac:dyDescent="0.2">
      <c r="A141" s="157"/>
      <c r="B141" s="457"/>
      <c r="C141" s="1307"/>
      <c r="D141" s="1308"/>
      <c r="E141" s="1308"/>
      <c r="F141" s="1309"/>
      <c r="G141" s="459"/>
      <c r="H141" s="344"/>
      <c r="I141" s="344"/>
      <c r="J141" s="344"/>
      <c r="K141" s="45">
        <f>SUM(H141:J141)</f>
        <v>0</v>
      </c>
      <c r="L141" s="462"/>
      <c r="M141" s="463"/>
      <c r="N141" s="34"/>
      <c r="O141" s="37"/>
      <c r="P141" s="37"/>
      <c r="Q141" s="37"/>
      <c r="R141" s="140"/>
    </row>
    <row r="142" spans="1:80" x14ac:dyDescent="0.2">
      <c r="A142" s="157"/>
      <c r="B142" s="457"/>
      <c r="C142" s="1307"/>
      <c r="D142" s="1308"/>
      <c r="E142" s="1308"/>
      <c r="F142" s="1309"/>
      <c r="G142" s="459"/>
      <c r="H142" s="344"/>
      <c r="I142" s="344"/>
      <c r="J142" s="344"/>
      <c r="K142" s="45">
        <f t="shared" ref="K142:K147" si="7">SUM(H142:J142)</f>
        <v>0</v>
      </c>
      <c r="L142" s="462"/>
      <c r="M142" s="463"/>
      <c r="N142" s="34"/>
      <c r="O142" s="37"/>
      <c r="P142" s="37"/>
      <c r="Q142" s="37"/>
      <c r="R142" s="140"/>
    </row>
    <row r="143" spans="1:80" x14ac:dyDescent="0.2">
      <c r="A143" s="157"/>
      <c r="B143" s="457"/>
      <c r="C143" s="467"/>
      <c r="D143" s="468"/>
      <c r="E143" s="468"/>
      <c r="F143" s="469"/>
      <c r="G143" s="459"/>
      <c r="H143" s="344"/>
      <c r="I143" s="344"/>
      <c r="J143" s="344"/>
      <c r="K143" s="45">
        <f t="shared" si="7"/>
        <v>0</v>
      </c>
      <c r="L143" s="462"/>
      <c r="M143" s="463"/>
      <c r="N143" s="34"/>
      <c r="O143" s="37"/>
      <c r="P143" s="37"/>
      <c r="Q143" s="37"/>
      <c r="R143" s="140"/>
    </row>
    <row r="144" spans="1:80" x14ac:dyDescent="0.2">
      <c r="A144" s="157"/>
      <c r="B144" s="457"/>
      <c r="C144" s="467"/>
      <c r="D144" s="468"/>
      <c r="E144" s="468"/>
      <c r="F144" s="469"/>
      <c r="G144" s="459"/>
      <c r="H144" s="344"/>
      <c r="I144" s="344"/>
      <c r="J144" s="344"/>
      <c r="K144" s="45">
        <f t="shared" si="7"/>
        <v>0</v>
      </c>
      <c r="L144" s="462"/>
      <c r="M144" s="463"/>
      <c r="N144" s="34"/>
      <c r="O144" s="37"/>
      <c r="P144" s="37"/>
      <c r="Q144" s="37"/>
      <c r="R144" s="140"/>
    </row>
    <row r="145" spans="1:80" x14ac:dyDescent="0.2">
      <c r="A145" s="157"/>
      <c r="B145" s="457"/>
      <c r="C145" s="467"/>
      <c r="D145" s="468"/>
      <c r="E145" s="468"/>
      <c r="F145" s="469"/>
      <c r="G145" s="459"/>
      <c r="H145" s="344"/>
      <c r="I145" s="344"/>
      <c r="J145" s="344"/>
      <c r="K145" s="45">
        <f t="shared" si="7"/>
        <v>0</v>
      </c>
      <c r="L145" s="462"/>
      <c r="M145" s="463"/>
      <c r="N145" s="34"/>
      <c r="O145" s="37"/>
      <c r="P145" s="37"/>
      <c r="Q145" s="37"/>
      <c r="R145" s="140"/>
    </row>
    <row r="146" spans="1:80" x14ac:dyDescent="0.2">
      <c r="A146" s="157"/>
      <c r="B146" s="457"/>
      <c r="C146" s="467"/>
      <c r="D146" s="468"/>
      <c r="E146" s="468"/>
      <c r="F146" s="469"/>
      <c r="G146" s="459"/>
      <c r="H146" s="344"/>
      <c r="I146" s="344"/>
      <c r="J146" s="344"/>
      <c r="K146" s="45">
        <f t="shared" si="7"/>
        <v>0</v>
      </c>
      <c r="L146" s="462"/>
      <c r="M146" s="463"/>
      <c r="N146" s="34"/>
      <c r="O146" s="37"/>
      <c r="P146" s="37"/>
      <c r="Q146" s="37"/>
      <c r="R146" s="140"/>
    </row>
    <row r="147" spans="1:80" x14ac:dyDescent="0.2">
      <c r="A147" s="157"/>
      <c r="B147" s="457"/>
      <c r="C147" s="467"/>
      <c r="D147" s="468"/>
      <c r="E147" s="468"/>
      <c r="F147" s="469"/>
      <c r="G147" s="459"/>
      <c r="H147" s="344"/>
      <c r="I147" s="344"/>
      <c r="J147" s="344"/>
      <c r="K147" s="45">
        <f t="shared" si="7"/>
        <v>0</v>
      </c>
      <c r="L147" s="462"/>
      <c r="M147" s="463"/>
      <c r="N147" s="34"/>
      <c r="O147" s="37"/>
      <c r="P147" s="37"/>
      <c r="Q147" s="37"/>
      <c r="R147" s="140"/>
    </row>
    <row r="148" spans="1:80" x14ac:dyDescent="0.2">
      <c r="A148" s="174"/>
      <c r="B148" s="457"/>
      <c r="C148" s="1307"/>
      <c r="D148" s="1308"/>
      <c r="E148" s="1308"/>
      <c r="F148" s="1309"/>
      <c r="G148" s="461"/>
      <c r="H148" s="344"/>
      <c r="I148" s="344"/>
      <c r="J148" s="344"/>
      <c r="K148" s="45">
        <f>SUM(H148:J148)</f>
        <v>0</v>
      </c>
      <c r="L148" s="462"/>
      <c r="M148" s="463"/>
      <c r="N148" s="34"/>
      <c r="O148" s="71"/>
      <c r="P148" s="37"/>
      <c r="Q148" s="37"/>
      <c r="R148" s="140"/>
    </row>
    <row r="149" spans="1:80" ht="8.1" customHeight="1" x14ac:dyDescent="0.2">
      <c r="A149" s="175"/>
      <c r="B149" s="1"/>
      <c r="C149" s="29"/>
      <c r="D149" s="29"/>
      <c r="E149" s="37"/>
      <c r="F149" s="37"/>
      <c r="G149" s="37"/>
      <c r="H149" s="60"/>
      <c r="I149" s="60"/>
      <c r="J149" s="60"/>
      <c r="K149" s="46"/>
      <c r="L149" s="181"/>
      <c r="M149" s="181"/>
      <c r="N149" s="181"/>
      <c r="O149" s="37"/>
      <c r="P149" s="37"/>
      <c r="Q149" s="37"/>
      <c r="R149" s="140"/>
    </row>
    <row r="150" spans="1:80" ht="13.5" thickBot="1" x14ac:dyDescent="0.25">
      <c r="A150" s="176"/>
      <c r="B150" s="1"/>
      <c r="C150" s="29"/>
      <c r="D150" s="37"/>
      <c r="E150" s="37"/>
      <c r="F150" s="37"/>
      <c r="G150" s="37"/>
      <c r="H150" s="69">
        <f>SUM(H140:H148)</f>
        <v>0</v>
      </c>
      <c r="I150" s="69">
        <f>SUM(I140:I148)</f>
        <v>0</v>
      </c>
      <c r="J150" s="69">
        <f>SUM(J140:J148)</f>
        <v>0</v>
      </c>
      <c r="K150" s="47">
        <f>SUM(K140:K148)</f>
        <v>0</v>
      </c>
      <c r="L150" s="2"/>
      <c r="M150" s="2"/>
      <c r="N150" s="2"/>
      <c r="O150" s="34"/>
      <c r="P150" s="37"/>
      <c r="Q150" s="37"/>
      <c r="R150" s="140"/>
    </row>
    <row r="151" spans="1:80" ht="13.5" thickTop="1" x14ac:dyDescent="0.2">
      <c r="A151" s="176"/>
      <c r="B151" s="37"/>
      <c r="C151" s="1"/>
      <c r="D151" s="37"/>
      <c r="E151" s="37"/>
      <c r="F151" s="37"/>
      <c r="G151" s="37"/>
      <c r="H151" s="70"/>
      <c r="I151" s="70"/>
      <c r="J151" s="60"/>
      <c r="K151" s="60"/>
      <c r="L151" s="120"/>
      <c r="M151" s="2"/>
      <c r="N151" s="2"/>
      <c r="O151" s="37"/>
      <c r="P151" s="37"/>
      <c r="Q151" s="37"/>
      <c r="R151" s="140"/>
    </row>
    <row r="152" spans="1:80" ht="15" customHeight="1" x14ac:dyDescent="0.25">
      <c r="A152" s="153"/>
      <c r="B152" s="1346" t="s">
        <v>88</v>
      </c>
      <c r="C152" s="1338"/>
      <c r="D152" s="1338"/>
      <c r="E152" s="1338"/>
      <c r="F152" s="1339"/>
      <c r="G152" s="178"/>
      <c r="H152" s="30"/>
      <c r="I152" s="30"/>
      <c r="J152" s="30"/>
      <c r="K152" s="30"/>
      <c r="L152" s="30"/>
      <c r="M152" s="6"/>
      <c r="N152" s="6"/>
      <c r="O152" s="6"/>
      <c r="P152" s="1321"/>
      <c r="Q152" s="1321"/>
      <c r="R152" s="140"/>
      <c r="S152" s="37"/>
      <c r="T152" s="37"/>
      <c r="U152" s="37"/>
      <c r="V152" s="37"/>
      <c r="W152" s="37"/>
      <c r="X152" s="37"/>
      <c r="Y152" s="37"/>
      <c r="Z152" s="37"/>
    </row>
    <row r="153" spans="1:80" ht="18" x14ac:dyDescent="0.2">
      <c r="A153" s="154"/>
      <c r="B153" s="1351" t="s">
        <v>448</v>
      </c>
      <c r="C153" s="1328"/>
      <c r="D153" s="1328"/>
      <c r="E153" s="1328"/>
      <c r="F153" s="1329"/>
      <c r="G153" s="155" t="s">
        <v>193</v>
      </c>
      <c r="H153" s="31"/>
      <c r="I153" s="31"/>
      <c r="J153" s="31"/>
      <c r="K153" s="31"/>
      <c r="L153" s="31"/>
      <c r="M153" s="37"/>
      <c r="N153" s="37"/>
      <c r="O153" s="37"/>
      <c r="P153" s="24"/>
      <c r="Q153" s="25"/>
      <c r="R153" s="26"/>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row>
    <row r="154" spans="1:80" ht="13.5" thickBot="1" x14ac:dyDescent="0.25">
      <c r="A154" s="157"/>
      <c r="B154" s="1348" t="s">
        <v>91</v>
      </c>
      <c r="C154" s="1349"/>
      <c r="D154" s="1349"/>
      <c r="E154" s="1349"/>
      <c r="F154" s="1350"/>
      <c r="G154" s="332"/>
      <c r="H154" s="19"/>
      <c r="I154" s="19"/>
      <c r="J154" s="19"/>
      <c r="K154" s="19"/>
      <c r="L154" s="19"/>
      <c r="M154" s="2"/>
      <c r="N154" s="2"/>
      <c r="O154" s="2"/>
      <c r="P154" s="2"/>
      <c r="Q154" s="2"/>
      <c r="R154" s="7"/>
      <c r="S154" s="37"/>
      <c r="T154" s="37"/>
      <c r="U154" s="37"/>
      <c r="V154" s="37"/>
      <c r="W154" s="37"/>
      <c r="X154" s="37"/>
      <c r="Y154" s="37"/>
      <c r="Z154" s="37"/>
      <c r="AA154" s="37"/>
    </row>
    <row r="155" spans="1:80" ht="15.75" x14ac:dyDescent="0.25">
      <c r="A155" s="157"/>
      <c r="B155" s="1330" t="s">
        <v>92</v>
      </c>
      <c r="C155" s="1331"/>
      <c r="D155" s="27"/>
      <c r="E155" s="27"/>
      <c r="F155" s="27"/>
      <c r="G155" s="49"/>
      <c r="H155" s="52"/>
      <c r="I155" s="52"/>
      <c r="J155" s="52"/>
      <c r="K155" s="52"/>
      <c r="L155" s="52"/>
      <c r="M155" s="52"/>
      <c r="N155" s="52"/>
      <c r="O155" s="52"/>
      <c r="P155" s="52"/>
      <c r="Q155" s="52"/>
      <c r="R155" s="53"/>
      <c r="S155" s="37"/>
      <c r="T155" s="37"/>
      <c r="U155" s="37"/>
      <c r="V155" s="37"/>
      <c r="W155" s="37"/>
      <c r="X155" s="37"/>
      <c r="Y155" s="37"/>
      <c r="Z155" s="37"/>
      <c r="AA155" s="37"/>
    </row>
    <row r="156" spans="1:80" ht="15" x14ac:dyDescent="0.25">
      <c r="A156" s="158"/>
      <c r="B156" s="1318" t="s">
        <v>19</v>
      </c>
      <c r="C156" s="1319"/>
      <c r="D156" s="1319"/>
      <c r="E156" s="1319"/>
      <c r="F156" s="1320"/>
      <c r="G156" s="1347" t="s">
        <v>20</v>
      </c>
      <c r="H156" s="1347"/>
      <c r="I156" s="1347"/>
      <c r="J156" s="1347"/>
      <c r="K156" s="1347"/>
      <c r="L156" s="1352"/>
      <c r="M156" s="1352"/>
      <c r="N156" s="6"/>
      <c r="O156" s="6"/>
      <c r="P156" s="179"/>
      <c r="Q156" s="179"/>
      <c r="R156" s="160"/>
      <c r="S156" s="37"/>
      <c r="T156" s="37"/>
      <c r="U156" s="37"/>
      <c r="V156" s="37"/>
      <c r="W156" s="37"/>
    </row>
    <row r="157" spans="1:80" ht="33.75" x14ac:dyDescent="0.2">
      <c r="A157" s="158"/>
      <c r="B157" s="164" t="s">
        <v>205</v>
      </c>
      <c r="C157" s="1343" t="s">
        <v>206</v>
      </c>
      <c r="D157" s="1344"/>
      <c r="E157" s="1344"/>
      <c r="F157" s="1345"/>
      <c r="G157" s="165" t="s">
        <v>21</v>
      </c>
      <c r="H157" s="165" t="s">
        <v>22</v>
      </c>
      <c r="I157" s="164" t="s">
        <v>199</v>
      </c>
      <c r="J157" s="164" t="s">
        <v>198</v>
      </c>
      <c r="K157" s="166" t="s">
        <v>10</v>
      </c>
      <c r="L157" s="166" t="s">
        <v>11</v>
      </c>
      <c r="M157" s="166" t="s">
        <v>12</v>
      </c>
      <c r="N157" s="32"/>
      <c r="O157" s="24"/>
      <c r="P157" s="24"/>
      <c r="Q157" s="37"/>
      <c r="R157" s="140"/>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row>
    <row r="158" spans="1:80" x14ac:dyDescent="0.2">
      <c r="A158" s="158"/>
      <c r="B158" s="161"/>
      <c r="C158" s="1343"/>
      <c r="D158" s="1344"/>
      <c r="E158" s="1344"/>
      <c r="F158" s="1345"/>
      <c r="G158" s="164"/>
      <c r="H158" s="164"/>
      <c r="I158" s="164"/>
      <c r="J158" s="164"/>
      <c r="K158" s="171"/>
      <c r="L158" s="33" t="s">
        <v>347</v>
      </c>
      <c r="M158" s="180" t="s">
        <v>347</v>
      </c>
      <c r="N158" s="33"/>
      <c r="O158" s="24"/>
      <c r="P158" s="24"/>
      <c r="Q158" s="37"/>
      <c r="R158" s="140"/>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row>
    <row r="159" spans="1:80" x14ac:dyDescent="0.2">
      <c r="A159" s="157"/>
      <c r="B159" s="457"/>
      <c r="C159" s="1307"/>
      <c r="D159" s="1308"/>
      <c r="E159" s="1308"/>
      <c r="F159" s="1309"/>
      <c r="G159" s="459"/>
      <c r="H159" s="1126"/>
      <c r="I159" s="1126"/>
      <c r="J159" s="1126"/>
      <c r="K159" s="45">
        <f>SUM(H159:J159)</f>
        <v>0</v>
      </c>
      <c r="L159" s="462"/>
      <c r="M159" s="463"/>
      <c r="N159" s="34"/>
      <c r="O159" s="37"/>
      <c r="P159" s="37"/>
      <c r="Q159" s="37"/>
      <c r="R159" s="140"/>
      <c r="S159" s="37"/>
    </row>
    <row r="160" spans="1:80" x14ac:dyDescent="0.2">
      <c r="A160" s="157"/>
      <c r="B160" s="460"/>
      <c r="C160" s="1307"/>
      <c r="D160" s="1308"/>
      <c r="E160" s="1308"/>
      <c r="F160" s="1309"/>
      <c r="G160" s="459"/>
      <c r="H160" s="1126"/>
      <c r="I160" s="1126"/>
      <c r="J160" s="1126"/>
      <c r="K160" s="45">
        <f>SUM(H160:J160)</f>
        <v>0</v>
      </c>
      <c r="L160" s="462"/>
      <c r="M160" s="463"/>
      <c r="N160" s="34"/>
      <c r="O160" s="37"/>
      <c r="P160" s="37"/>
      <c r="Q160" s="37"/>
      <c r="R160" s="140"/>
    </row>
    <row r="161" spans="1:80" x14ac:dyDescent="0.2">
      <c r="A161" s="157"/>
      <c r="B161" s="457"/>
      <c r="C161" s="1307"/>
      <c r="D161" s="1308"/>
      <c r="E161" s="1308"/>
      <c r="F161" s="1309"/>
      <c r="G161" s="459"/>
      <c r="H161" s="1126"/>
      <c r="I161" s="1126"/>
      <c r="J161" s="1126"/>
      <c r="K161" s="45">
        <f>SUM(H161:J161)</f>
        <v>0</v>
      </c>
      <c r="L161" s="462"/>
      <c r="M161" s="463"/>
      <c r="N161" s="34"/>
      <c r="O161" s="37"/>
      <c r="P161" s="37"/>
      <c r="Q161" s="37"/>
      <c r="R161" s="140"/>
    </row>
    <row r="162" spans="1:80" x14ac:dyDescent="0.2">
      <c r="A162" s="174"/>
      <c r="B162" s="457"/>
      <c r="C162" s="1307"/>
      <c r="D162" s="1308"/>
      <c r="E162" s="1308"/>
      <c r="F162" s="1309"/>
      <c r="G162" s="461"/>
      <c r="H162" s="1126"/>
      <c r="I162" s="1126"/>
      <c r="J162" s="1126"/>
      <c r="K162" s="45">
        <f>SUM(H162:J162)</f>
        <v>0</v>
      </c>
      <c r="L162" s="462"/>
      <c r="M162" s="463"/>
      <c r="N162" s="34"/>
      <c r="O162" s="71"/>
      <c r="P162" s="37"/>
      <c r="Q162" s="37"/>
      <c r="R162" s="140"/>
    </row>
    <row r="163" spans="1:80" ht="8.1" customHeight="1" x14ac:dyDescent="0.2">
      <c r="A163" s="175"/>
      <c r="B163" s="1"/>
      <c r="C163" s="29"/>
      <c r="D163" s="29"/>
      <c r="E163" s="37"/>
      <c r="F163" s="37"/>
      <c r="G163" s="37"/>
      <c r="H163" s="60"/>
      <c r="I163" s="60"/>
      <c r="J163" s="60"/>
      <c r="K163" s="46"/>
      <c r="L163" s="181"/>
      <c r="M163" s="181"/>
      <c r="N163" s="181"/>
      <c r="O163" s="37"/>
      <c r="P163" s="37"/>
      <c r="Q163" s="37"/>
      <c r="R163" s="140"/>
    </row>
    <row r="164" spans="1:80" ht="13.5" thickBot="1" x14ac:dyDescent="0.25">
      <c r="A164" s="176"/>
      <c r="B164" s="1"/>
      <c r="C164" s="29"/>
      <c r="D164" s="37"/>
      <c r="E164" s="37"/>
      <c r="F164" s="37"/>
      <c r="G164" s="37"/>
      <c r="H164" s="69">
        <f>SUM(H159:H162)</f>
        <v>0</v>
      </c>
      <c r="I164" s="69">
        <f>SUM(I159:I162)</f>
        <v>0</v>
      </c>
      <c r="J164" s="69">
        <f>SUM(J159:J162)</f>
        <v>0</v>
      </c>
      <c r="K164" s="47">
        <f>SUM(K159:K162)</f>
        <v>0</v>
      </c>
      <c r="L164" s="2"/>
      <c r="M164" s="2"/>
      <c r="N164" s="2"/>
      <c r="O164" s="34"/>
      <c r="P164" s="37"/>
      <c r="Q164" s="37"/>
      <c r="R164" s="140"/>
    </row>
    <row r="165" spans="1:80" ht="13.5" thickTop="1" x14ac:dyDescent="0.2">
      <c r="A165" s="176"/>
      <c r="B165" s="37"/>
      <c r="C165" s="1"/>
      <c r="D165" s="37"/>
      <c r="E165" s="37"/>
      <c r="F165" s="37"/>
      <c r="G165" s="37"/>
      <c r="H165" s="37"/>
      <c r="I165" s="37"/>
      <c r="J165" s="120"/>
      <c r="K165" s="120"/>
      <c r="L165" s="120"/>
      <c r="M165" s="2"/>
      <c r="N165" s="2"/>
      <c r="O165" s="37"/>
      <c r="P165" s="37"/>
      <c r="Q165" s="37"/>
      <c r="R165" s="140"/>
    </row>
    <row r="166" spans="1:80" ht="15" customHeight="1" x14ac:dyDescent="0.25">
      <c r="A166" s="153"/>
      <c r="B166" s="1346" t="s">
        <v>88</v>
      </c>
      <c r="C166" s="1338"/>
      <c r="D166" s="1338"/>
      <c r="E166" s="1338"/>
      <c r="F166" s="1339"/>
      <c r="G166" s="178"/>
      <c r="H166" s="30"/>
      <c r="I166" s="30"/>
      <c r="J166" s="30"/>
      <c r="K166" s="30"/>
      <c r="L166" s="30"/>
      <c r="M166" s="6"/>
      <c r="N166" s="6"/>
      <c r="O166" s="6"/>
      <c r="P166" s="6"/>
      <c r="Q166" s="1321"/>
      <c r="R166" s="1322"/>
      <c r="S166" s="37"/>
      <c r="T166" s="37"/>
      <c r="U166" s="37"/>
      <c r="V166" s="37"/>
      <c r="W166" s="37"/>
      <c r="X166" s="37"/>
      <c r="Y166" s="37"/>
      <c r="Z166" s="37"/>
      <c r="AA166" s="37"/>
    </row>
    <row r="167" spans="1:80" ht="18" x14ac:dyDescent="0.2">
      <c r="A167" s="154"/>
      <c r="B167" s="1351" t="s">
        <v>449</v>
      </c>
      <c r="C167" s="1328"/>
      <c r="D167" s="1328"/>
      <c r="E167" s="1328"/>
      <c r="F167" s="1329"/>
      <c r="G167" s="155" t="s">
        <v>193</v>
      </c>
      <c r="H167" s="31"/>
      <c r="I167" s="31"/>
      <c r="J167" s="31"/>
      <c r="K167" s="31"/>
      <c r="L167" s="31"/>
      <c r="M167" s="37"/>
      <c r="N167" s="37"/>
      <c r="O167" s="37"/>
      <c r="P167" s="24"/>
      <c r="Q167" s="25"/>
      <c r="R167" s="26"/>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row>
    <row r="168" spans="1:80" ht="13.5" thickBot="1" x14ac:dyDescent="0.25">
      <c r="A168" s="157"/>
      <c r="B168" s="1348" t="s">
        <v>91</v>
      </c>
      <c r="C168" s="1349"/>
      <c r="D168" s="1349"/>
      <c r="E168" s="1349"/>
      <c r="F168" s="1350"/>
      <c r="G168" s="1124"/>
      <c r="H168" s="19"/>
      <c r="I168" s="19"/>
      <c r="J168" s="19"/>
      <c r="K168" s="19"/>
      <c r="L168" s="19"/>
      <c r="M168" s="2"/>
      <c r="N168" s="2"/>
      <c r="O168" s="2"/>
      <c r="P168" s="2"/>
      <c r="Q168" s="2"/>
      <c r="R168" s="7"/>
      <c r="S168" s="37"/>
      <c r="T168" s="37"/>
      <c r="U168" s="37"/>
      <c r="V168" s="37"/>
      <c r="W168" s="37"/>
      <c r="X168" s="37"/>
      <c r="Y168" s="37"/>
      <c r="Z168" s="37"/>
      <c r="AA168" s="37"/>
    </row>
    <row r="169" spans="1:80" ht="15.75" x14ac:dyDescent="0.25">
      <c r="A169" s="157"/>
      <c r="B169" s="1330" t="s">
        <v>92</v>
      </c>
      <c r="C169" s="1331"/>
      <c r="D169" s="27"/>
      <c r="E169" s="27"/>
      <c r="F169" s="27"/>
      <c r="G169" s="49"/>
      <c r="H169" s="52"/>
      <c r="I169" s="52"/>
      <c r="J169" s="52"/>
      <c r="K169" s="52"/>
      <c r="L169" s="52"/>
      <c r="M169" s="52"/>
      <c r="N169" s="52"/>
      <c r="O169" s="52"/>
      <c r="P169" s="52"/>
      <c r="Q169" s="52"/>
      <c r="R169" s="53"/>
      <c r="S169" s="37"/>
      <c r="T169" s="37"/>
      <c r="U169" s="37"/>
      <c r="V169" s="37"/>
      <c r="W169" s="37"/>
      <c r="X169" s="37"/>
      <c r="Y169" s="37"/>
      <c r="Z169" s="37"/>
      <c r="AA169" s="37"/>
    </row>
    <row r="170" spans="1:80" ht="15" x14ac:dyDescent="0.25">
      <c r="A170" s="158"/>
      <c r="B170" s="1318" t="s">
        <v>19</v>
      </c>
      <c r="C170" s="1319"/>
      <c r="D170" s="1319"/>
      <c r="E170" s="1319"/>
      <c r="F170" s="1320"/>
      <c r="G170" s="1347" t="s">
        <v>20</v>
      </c>
      <c r="H170" s="1347"/>
      <c r="I170" s="1347"/>
      <c r="J170" s="1347"/>
      <c r="K170" s="1347"/>
      <c r="L170" s="1352"/>
      <c r="M170" s="1352"/>
      <c r="N170" s="6"/>
      <c r="O170" s="6"/>
      <c r="P170" s="179"/>
      <c r="Q170" s="179"/>
      <c r="R170" s="160"/>
      <c r="S170" s="37"/>
      <c r="T170" s="37"/>
      <c r="U170" s="37"/>
      <c r="V170" s="37"/>
      <c r="W170" s="37"/>
    </row>
    <row r="171" spans="1:80" ht="33.75" x14ac:dyDescent="0.2">
      <c r="A171" s="158"/>
      <c r="B171" s="164" t="s">
        <v>205</v>
      </c>
      <c r="C171" s="1343" t="s">
        <v>206</v>
      </c>
      <c r="D171" s="1344"/>
      <c r="E171" s="1344"/>
      <c r="F171" s="1345"/>
      <c r="G171" s="165" t="s">
        <v>21</v>
      </c>
      <c r="H171" s="165" t="s">
        <v>22</v>
      </c>
      <c r="I171" s="164" t="s">
        <v>199</v>
      </c>
      <c r="J171" s="164" t="s">
        <v>198</v>
      </c>
      <c r="K171" s="166" t="s">
        <v>10</v>
      </c>
      <c r="L171" s="166" t="s">
        <v>11</v>
      </c>
      <c r="M171" s="166" t="s">
        <v>12</v>
      </c>
      <c r="N171" s="32"/>
      <c r="O171" s="24"/>
      <c r="P171" s="24"/>
      <c r="Q171" s="37"/>
      <c r="R171" s="140"/>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row>
    <row r="172" spans="1:80" x14ac:dyDescent="0.2">
      <c r="A172" s="158"/>
      <c r="B172" s="161"/>
      <c r="C172" s="1343"/>
      <c r="D172" s="1344"/>
      <c r="E172" s="1344"/>
      <c r="F172" s="1345"/>
      <c r="G172" s="164"/>
      <c r="H172" s="164"/>
      <c r="I172" s="164"/>
      <c r="J172" s="164"/>
      <c r="K172" s="171"/>
      <c r="L172" s="33" t="s">
        <v>347</v>
      </c>
      <c r="M172" s="180" t="s">
        <v>347</v>
      </c>
      <c r="N172" s="33"/>
      <c r="O172" s="24"/>
      <c r="P172" s="24"/>
      <c r="Q172" s="37"/>
      <c r="R172" s="140"/>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row>
    <row r="173" spans="1:80" x14ac:dyDescent="0.2">
      <c r="A173" s="157"/>
      <c r="B173" s="457"/>
      <c r="C173" s="1307"/>
      <c r="D173" s="1308"/>
      <c r="E173" s="1308"/>
      <c r="F173" s="1309"/>
      <c r="G173" s="459"/>
      <c r="H173" s="1126"/>
      <c r="I173" s="1126"/>
      <c r="J173" s="1126"/>
      <c r="K173" s="45">
        <f>SUM(H173:J173)</f>
        <v>0</v>
      </c>
      <c r="L173" s="462"/>
      <c r="M173" s="463"/>
      <c r="N173" s="34"/>
      <c r="O173" s="37"/>
      <c r="P173" s="37"/>
      <c r="Q173" s="37"/>
      <c r="R173" s="140"/>
      <c r="S173" s="37"/>
    </row>
    <row r="174" spans="1:80" x14ac:dyDescent="0.2">
      <c r="A174" s="157"/>
      <c r="B174" s="457"/>
      <c r="C174" s="1307"/>
      <c r="D174" s="1308"/>
      <c r="E174" s="1308"/>
      <c r="F174" s="1309"/>
      <c r="G174" s="459"/>
      <c r="H174" s="1126"/>
      <c r="I174" s="1126"/>
      <c r="J174" s="1126"/>
      <c r="K174" s="45">
        <f>SUM(H174:J174)</f>
        <v>0</v>
      </c>
      <c r="L174" s="462"/>
      <c r="M174" s="463"/>
      <c r="N174" s="34"/>
      <c r="O174" s="37"/>
      <c r="P174" s="37"/>
      <c r="Q174" s="37"/>
      <c r="R174" s="140"/>
    </row>
    <row r="175" spans="1:80" x14ac:dyDescent="0.2">
      <c r="A175" s="157"/>
      <c r="B175" s="457"/>
      <c r="C175" s="1307"/>
      <c r="D175" s="1308"/>
      <c r="E175" s="1308"/>
      <c r="F175" s="1309"/>
      <c r="G175" s="459"/>
      <c r="H175" s="1126"/>
      <c r="I175" s="1126"/>
      <c r="J175" s="1126"/>
      <c r="K175" s="45">
        <f t="shared" ref="K175:K180" si="8">SUM(H175:J175)</f>
        <v>0</v>
      </c>
      <c r="L175" s="462"/>
      <c r="M175" s="463"/>
      <c r="N175" s="34"/>
      <c r="O175" s="37"/>
      <c r="P175" s="37"/>
      <c r="Q175" s="37"/>
      <c r="R175" s="140"/>
    </row>
    <row r="176" spans="1:80" x14ac:dyDescent="0.2">
      <c r="A176" s="157"/>
      <c r="B176" s="457"/>
      <c r="C176" s="467"/>
      <c r="D176" s="468"/>
      <c r="E176" s="468"/>
      <c r="F176" s="469"/>
      <c r="G176" s="459"/>
      <c r="H176" s="1126"/>
      <c r="I176" s="1126"/>
      <c r="J176" s="1126"/>
      <c r="K176" s="45">
        <f t="shared" si="8"/>
        <v>0</v>
      </c>
      <c r="L176" s="462"/>
      <c r="M176" s="463"/>
      <c r="N176" s="34"/>
      <c r="O176" s="37"/>
      <c r="P176" s="37"/>
      <c r="Q176" s="37"/>
      <c r="R176" s="140"/>
    </row>
    <row r="177" spans="1:66" x14ac:dyDescent="0.2">
      <c r="A177" s="157"/>
      <c r="B177" s="457"/>
      <c r="C177" s="467"/>
      <c r="D177" s="468"/>
      <c r="E177" s="468"/>
      <c r="F177" s="469"/>
      <c r="G177" s="459"/>
      <c r="H177" s="1126"/>
      <c r="I177" s="1126"/>
      <c r="J177" s="1126"/>
      <c r="K177" s="45">
        <f t="shared" si="8"/>
        <v>0</v>
      </c>
      <c r="L177" s="462"/>
      <c r="M177" s="463"/>
      <c r="N177" s="34"/>
      <c r="O177" s="37"/>
      <c r="P177" s="37"/>
      <c r="Q177" s="37"/>
      <c r="R177" s="140"/>
    </row>
    <row r="178" spans="1:66" x14ac:dyDescent="0.2">
      <c r="A178" s="157"/>
      <c r="B178" s="457"/>
      <c r="C178" s="467"/>
      <c r="D178" s="468"/>
      <c r="E178" s="468"/>
      <c r="F178" s="469"/>
      <c r="G178" s="459"/>
      <c r="H178" s="1126"/>
      <c r="I178" s="1126"/>
      <c r="J178" s="1126"/>
      <c r="K178" s="45">
        <f t="shared" si="8"/>
        <v>0</v>
      </c>
      <c r="L178" s="462"/>
      <c r="M178" s="463"/>
      <c r="N178" s="34"/>
      <c r="O178" s="37"/>
      <c r="P178" s="37"/>
      <c r="Q178" s="37"/>
      <c r="R178" s="140"/>
    </row>
    <row r="179" spans="1:66" x14ac:dyDescent="0.2">
      <c r="A179" s="157"/>
      <c r="B179" s="457"/>
      <c r="C179" s="467"/>
      <c r="D179" s="468"/>
      <c r="E179" s="468"/>
      <c r="F179" s="469"/>
      <c r="G179" s="459"/>
      <c r="H179" s="1126"/>
      <c r="I179" s="1126"/>
      <c r="J179" s="1126"/>
      <c r="K179" s="45">
        <f t="shared" si="8"/>
        <v>0</v>
      </c>
      <c r="L179" s="462"/>
      <c r="M179" s="463"/>
      <c r="N179" s="34"/>
      <c r="O179" s="37"/>
      <c r="P179" s="37"/>
      <c r="Q179" s="37"/>
      <c r="R179" s="140"/>
    </row>
    <row r="180" spans="1:66" x14ac:dyDescent="0.2">
      <c r="A180" s="157"/>
      <c r="B180" s="457"/>
      <c r="C180" s="467"/>
      <c r="D180" s="468"/>
      <c r="E180" s="468"/>
      <c r="F180" s="469"/>
      <c r="G180" s="459"/>
      <c r="H180" s="1126"/>
      <c r="I180" s="1126"/>
      <c r="J180" s="1126"/>
      <c r="K180" s="45">
        <f t="shared" si="8"/>
        <v>0</v>
      </c>
      <c r="L180" s="462"/>
      <c r="M180" s="463"/>
      <c r="N180" s="34"/>
      <c r="O180" s="37"/>
      <c r="P180" s="37"/>
      <c r="Q180" s="37"/>
      <c r="R180" s="140"/>
    </row>
    <row r="181" spans="1:66" x14ac:dyDescent="0.2">
      <c r="A181" s="174"/>
      <c r="B181" s="457"/>
      <c r="C181" s="1307"/>
      <c r="D181" s="1308"/>
      <c r="E181" s="1308"/>
      <c r="F181" s="1309"/>
      <c r="G181" s="561"/>
      <c r="H181" s="1126"/>
      <c r="I181" s="1126"/>
      <c r="J181" s="1126"/>
      <c r="K181" s="45">
        <f>SUM(H181:J181)</f>
        <v>0</v>
      </c>
      <c r="L181" s="462"/>
      <c r="M181" s="463"/>
      <c r="N181" s="34"/>
      <c r="O181" s="71"/>
      <c r="P181" s="37"/>
      <c r="Q181" s="37"/>
      <c r="R181" s="140"/>
    </row>
    <row r="182" spans="1:66" ht="8.1" customHeight="1" x14ac:dyDescent="0.2">
      <c r="A182" s="175"/>
      <c r="B182" s="1"/>
      <c r="C182" s="29"/>
      <c r="D182" s="29"/>
      <c r="E182" s="37"/>
      <c r="F182" s="37"/>
      <c r="G182" s="37"/>
      <c r="H182" s="60"/>
      <c r="I182" s="60"/>
      <c r="J182" s="60"/>
      <c r="K182" s="46"/>
      <c r="L182" s="181"/>
      <c r="M182" s="181"/>
      <c r="N182" s="181"/>
      <c r="O182" s="37"/>
      <c r="P182" s="37"/>
      <c r="Q182" s="37"/>
      <c r="R182" s="140"/>
    </row>
    <row r="183" spans="1:66" ht="13.5" thickBot="1" x14ac:dyDescent="0.25">
      <c r="A183" s="176"/>
      <c r="B183" s="1"/>
      <c r="C183" s="29"/>
      <c r="D183" s="37"/>
      <c r="E183" s="37"/>
      <c r="F183" s="37"/>
      <c r="G183" s="37"/>
      <c r="H183" s="69">
        <f>SUM(H173:H181)</f>
        <v>0</v>
      </c>
      <c r="I183" s="69">
        <f>SUM(I173:I181)</f>
        <v>0</v>
      </c>
      <c r="J183" s="69">
        <f>SUM(J173:J181)</f>
        <v>0</v>
      </c>
      <c r="K183" s="47">
        <f>SUM(K173:K181)</f>
        <v>0</v>
      </c>
      <c r="L183" s="2"/>
      <c r="M183" s="2"/>
      <c r="N183" s="2"/>
      <c r="O183" s="34"/>
      <c r="P183" s="37"/>
      <c r="Q183" s="37"/>
      <c r="R183" s="140"/>
    </row>
    <row r="184" spans="1:66" ht="13.5" thickTop="1" x14ac:dyDescent="0.2">
      <c r="A184" s="176"/>
      <c r="B184" s="37"/>
      <c r="C184" s="1"/>
      <c r="D184" s="37"/>
      <c r="E184" s="37"/>
      <c r="F184" s="37"/>
      <c r="G184" s="37"/>
      <c r="H184" s="37"/>
      <c r="I184" s="37"/>
      <c r="J184" s="37"/>
      <c r="K184" s="120"/>
      <c r="L184" s="120"/>
      <c r="M184" s="120"/>
      <c r="N184" s="71"/>
      <c r="O184" s="71"/>
      <c r="P184" s="71"/>
      <c r="Q184" s="71"/>
      <c r="R184" s="72"/>
    </row>
    <row r="185" spans="1:66" ht="20.25" x14ac:dyDescent="0.3">
      <c r="A185" s="150" t="s">
        <v>24</v>
      </c>
      <c r="B185" s="151"/>
      <c r="C185" s="151"/>
      <c r="D185" s="151"/>
      <c r="E185" s="151"/>
      <c r="F185" s="151"/>
      <c r="G185" s="151"/>
      <c r="H185" s="151"/>
      <c r="I185" s="151"/>
      <c r="J185" s="151"/>
      <c r="K185" s="151"/>
      <c r="L185" s="151"/>
      <c r="M185" s="151"/>
      <c r="N185" s="151"/>
      <c r="O185" s="151"/>
      <c r="P185" s="151"/>
      <c r="Q185" s="151"/>
      <c r="R185" s="152"/>
    </row>
    <row r="186" spans="1:66" ht="18" customHeight="1" x14ac:dyDescent="0.25">
      <c r="A186" s="1340" t="s">
        <v>25</v>
      </c>
      <c r="B186" s="1341"/>
      <c r="C186" s="1341"/>
      <c r="D186" s="1341"/>
      <c r="E186" s="1342"/>
      <c r="F186" s="37"/>
      <c r="G186" s="37"/>
      <c r="H186" s="37"/>
      <c r="I186" s="37"/>
      <c r="J186" s="37"/>
      <c r="K186" s="37"/>
      <c r="L186" s="37"/>
      <c r="M186" s="37"/>
      <c r="N186" s="37"/>
      <c r="O186" s="37"/>
      <c r="P186" s="37"/>
      <c r="Q186" s="37"/>
      <c r="R186" s="140"/>
    </row>
    <row r="187" spans="1:66" ht="19.5" customHeight="1" x14ac:dyDescent="0.25">
      <c r="A187" s="158"/>
      <c r="B187" s="1347" t="s">
        <v>19</v>
      </c>
      <c r="C187" s="1347"/>
      <c r="D187" s="1347"/>
      <c r="E187" s="1347"/>
      <c r="F187" s="1347"/>
      <c r="G187" s="184" t="s">
        <v>26</v>
      </c>
      <c r="H187" s="1347" t="s">
        <v>94</v>
      </c>
      <c r="I187" s="1347"/>
      <c r="J187" s="1347"/>
      <c r="K187" s="1347"/>
      <c r="L187" s="1352"/>
      <c r="M187" s="1352"/>
      <c r="N187" s="6"/>
      <c r="O187" s="6"/>
      <c r="P187" s="179"/>
      <c r="Q187" s="179"/>
      <c r="R187" s="160"/>
      <c r="S187" s="37"/>
      <c r="T187" s="37"/>
      <c r="U187" s="37"/>
      <c r="V187" s="37"/>
      <c r="W187" s="37"/>
    </row>
    <row r="188" spans="1:66" ht="33.75" x14ac:dyDescent="0.2">
      <c r="A188" s="158"/>
      <c r="B188" s="164" t="s">
        <v>205</v>
      </c>
      <c r="C188" s="1343" t="s">
        <v>206</v>
      </c>
      <c r="D188" s="1344"/>
      <c r="E188" s="1344"/>
      <c r="F188" s="1345"/>
      <c r="G188" s="166" t="s">
        <v>95</v>
      </c>
      <c r="H188" s="185" t="s">
        <v>96</v>
      </c>
      <c r="I188" s="170" t="s">
        <v>199</v>
      </c>
      <c r="J188" s="170" t="s">
        <v>198</v>
      </c>
      <c r="K188" s="166" t="s">
        <v>10</v>
      </c>
      <c r="L188" s="166" t="s">
        <v>11</v>
      </c>
      <c r="M188" s="166" t="s">
        <v>12</v>
      </c>
      <c r="N188" s="37"/>
      <c r="O188" s="37"/>
      <c r="P188" s="37"/>
      <c r="Q188" s="37"/>
      <c r="R188" s="140"/>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row>
    <row r="189" spans="1:66" x14ac:dyDescent="0.2">
      <c r="A189" s="158"/>
      <c r="B189" s="161"/>
      <c r="C189" s="1343"/>
      <c r="D189" s="1344"/>
      <c r="E189" s="1344"/>
      <c r="F189" s="1345"/>
      <c r="G189" s="171"/>
      <c r="H189" s="164"/>
      <c r="I189" s="164"/>
      <c r="J189" s="164"/>
      <c r="K189" s="171"/>
      <c r="L189" s="33" t="s">
        <v>347</v>
      </c>
      <c r="M189" s="180" t="s">
        <v>347</v>
      </c>
      <c r="N189" s="37"/>
      <c r="O189" s="37"/>
      <c r="P189" s="37"/>
      <c r="Q189" s="37"/>
      <c r="R189" s="140"/>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row>
    <row r="190" spans="1:66" x14ac:dyDescent="0.2">
      <c r="A190" s="157"/>
      <c r="B190" s="173"/>
      <c r="C190" s="1353" t="s">
        <v>450</v>
      </c>
      <c r="D190" s="1354"/>
      <c r="E190" s="1354"/>
      <c r="F190" s="1355"/>
      <c r="G190" s="1124"/>
      <c r="H190" s="1126"/>
      <c r="I190" s="1126"/>
      <c r="J190" s="1126"/>
      <c r="K190" s="45">
        <f>SUM(H190:J190)</f>
        <v>0</v>
      </c>
      <c r="L190" s="462"/>
      <c r="M190" s="463"/>
      <c r="N190" s="37"/>
      <c r="O190" s="37"/>
      <c r="P190" s="37"/>
      <c r="Q190" s="37"/>
      <c r="R190" s="140"/>
    </row>
    <row r="191" spans="1:66" ht="8.1" customHeight="1" x14ac:dyDescent="0.2">
      <c r="A191" s="175"/>
      <c r="B191" s="1"/>
      <c r="C191" s="29"/>
      <c r="D191" s="29"/>
      <c r="E191" s="37"/>
      <c r="F191" s="37"/>
      <c r="G191" s="46"/>
      <c r="H191" s="60"/>
      <c r="I191" s="60"/>
      <c r="J191" s="60"/>
      <c r="K191" s="46"/>
      <c r="L191" s="181"/>
      <c r="M191" s="181"/>
      <c r="N191" s="37"/>
      <c r="O191" s="37"/>
      <c r="P191" s="37"/>
      <c r="Q191" s="37"/>
      <c r="R191" s="140"/>
    </row>
    <row r="192" spans="1:66" ht="13.5" thickBot="1" x14ac:dyDescent="0.25">
      <c r="A192" s="176"/>
      <c r="B192" s="1"/>
      <c r="C192" s="29"/>
      <c r="D192" s="37"/>
      <c r="E192" s="37"/>
      <c r="F192" s="37"/>
      <c r="G192" s="47">
        <f>SUM(G190:G190)</f>
        <v>0</v>
      </c>
      <c r="H192" s="69">
        <f>SUM(H190:H190)</f>
        <v>0</v>
      </c>
      <c r="I192" s="69">
        <f>SUM(I190:I190)</f>
        <v>0</v>
      </c>
      <c r="J192" s="69">
        <f>SUM(J190:J190)</f>
        <v>0</v>
      </c>
      <c r="K192" s="47">
        <f>SUM(K190:K190)</f>
        <v>0</v>
      </c>
      <c r="L192" s="2"/>
      <c r="M192" s="2"/>
      <c r="N192" s="37"/>
      <c r="O192" s="37"/>
      <c r="P192" s="37"/>
      <c r="Q192" s="37"/>
      <c r="R192" s="140"/>
    </row>
    <row r="193" spans="1:18" ht="13.5" thickTop="1" x14ac:dyDescent="0.2">
      <c r="A193" s="144"/>
      <c r="B193" s="37"/>
      <c r="C193" s="37"/>
      <c r="D193" s="37"/>
      <c r="E193" s="37"/>
      <c r="F193" s="37"/>
      <c r="G193" s="37"/>
      <c r="H193" s="37"/>
      <c r="I193" s="37"/>
      <c r="J193" s="37"/>
      <c r="K193" s="37"/>
      <c r="L193" s="37"/>
      <c r="M193" s="37"/>
      <c r="N193" s="37"/>
      <c r="O193" s="37"/>
      <c r="P193" s="37"/>
      <c r="Q193" s="37"/>
      <c r="R193" s="140"/>
    </row>
    <row r="194" spans="1:18" ht="13.5" thickBot="1" x14ac:dyDescent="0.25">
      <c r="A194" s="186"/>
      <c r="B194" s="182"/>
      <c r="C194" s="182"/>
      <c r="D194" s="182"/>
      <c r="E194" s="182"/>
      <c r="F194" s="182"/>
      <c r="G194" s="182"/>
      <c r="H194" s="182"/>
      <c r="I194" s="182"/>
      <c r="J194" s="182"/>
      <c r="K194" s="182"/>
      <c r="L194" s="182"/>
      <c r="M194" s="182"/>
      <c r="N194" s="182"/>
      <c r="O194" s="182"/>
      <c r="P194" s="182"/>
      <c r="Q194" s="182"/>
      <c r="R194" s="183"/>
    </row>
    <row r="195" spans="1:18" x14ac:dyDescent="0.2">
      <c r="A195" s="176"/>
      <c r="B195" s="37"/>
      <c r="C195" s="1"/>
      <c r="D195" s="37"/>
      <c r="E195" s="37"/>
      <c r="F195" s="37"/>
      <c r="G195" s="37"/>
      <c r="H195" s="37"/>
      <c r="I195" s="37"/>
      <c r="J195" s="37"/>
      <c r="K195" s="120"/>
      <c r="L195" s="120"/>
      <c r="M195" s="120"/>
      <c r="N195" s="71"/>
      <c r="O195" s="71"/>
      <c r="P195" s="71"/>
      <c r="Q195" s="71"/>
      <c r="R195" s="71"/>
    </row>
    <row r="196" spans="1:18" x14ac:dyDescent="0.2">
      <c r="A196" s="28"/>
      <c r="Q196" s="187"/>
    </row>
    <row r="197" spans="1:18" x14ac:dyDescent="0.2">
      <c r="A197" s="74" t="s">
        <v>97</v>
      </c>
      <c r="Q197" s="187"/>
    </row>
    <row r="198" spans="1:18" x14ac:dyDescent="0.2">
      <c r="A198" s="74"/>
      <c r="B198" s="188"/>
      <c r="M198" s="189"/>
      <c r="N198" s="188"/>
      <c r="Q198" s="187"/>
    </row>
    <row r="199" spans="1:18" x14ac:dyDescent="0.2">
      <c r="A199" s="129" t="s">
        <v>339</v>
      </c>
      <c r="Q199" s="187"/>
    </row>
    <row r="200" spans="1:18" x14ac:dyDescent="0.2">
      <c r="A200" s="129" t="s">
        <v>340</v>
      </c>
      <c r="Q200" s="187"/>
    </row>
    <row r="201" spans="1:18" x14ac:dyDescent="0.2">
      <c r="A201" s="129" t="s">
        <v>39</v>
      </c>
    </row>
    <row r="202" spans="1:18" x14ac:dyDescent="0.2">
      <c r="A202" s="129" t="s">
        <v>341</v>
      </c>
    </row>
    <row r="203" spans="1:18" x14ac:dyDescent="0.2">
      <c r="A203" s="74"/>
    </row>
    <row r="204" spans="1:18" x14ac:dyDescent="0.2">
      <c r="A204" s="62" t="s">
        <v>98</v>
      </c>
    </row>
    <row r="205" spans="1:18" x14ac:dyDescent="0.2">
      <c r="A205" s="62"/>
      <c r="C205" s="74"/>
      <c r="D205" s="74" t="s">
        <v>65</v>
      </c>
      <c r="E205" s="74" t="s">
        <v>66</v>
      </c>
      <c r="F205" s="74" t="s">
        <v>240</v>
      </c>
    </row>
    <row r="206" spans="1:18" x14ac:dyDescent="0.2">
      <c r="A206" s="130" t="s">
        <v>342</v>
      </c>
      <c r="C206" s="3"/>
      <c r="D206" s="131">
        <f>SUMIF(R$22:R$95,"Admin/Support - Health Director's Office and Staff",P$22:P$95)</f>
        <v>0</v>
      </c>
      <c r="E206" s="131">
        <f>SUMIF(M$108:M$190,"Admin/Support - Health Director's Office and Staff",K$108:K$190)</f>
        <v>0</v>
      </c>
      <c r="F206" s="132">
        <f t="shared" ref="F206:F240" si="9">SUM(D206:E206)</f>
        <v>0</v>
      </c>
    </row>
    <row r="207" spans="1:18" x14ac:dyDescent="0.2">
      <c r="A207" s="133" t="s">
        <v>102</v>
      </c>
      <c r="C207" s="3"/>
      <c r="D207" s="131">
        <f>SUMIF(R$22:R$95,"Admin/Support - Finance Office and Staff",P$22:P$95)</f>
        <v>0</v>
      </c>
      <c r="E207" s="131">
        <f>SUMIF(M$108:M$190,"Admin/Support - Finance Office and Staff",K$108:K$190)</f>
        <v>0</v>
      </c>
      <c r="F207" s="132">
        <f t="shared" si="9"/>
        <v>0</v>
      </c>
    </row>
    <row r="208" spans="1:18" x14ac:dyDescent="0.2">
      <c r="A208" s="133" t="s">
        <v>343</v>
      </c>
      <c r="C208" s="3"/>
      <c r="D208" s="131">
        <f>SUMIF(R$22:R$95,"Admin/Support - Other Personnel",P$22:P$95)</f>
        <v>0</v>
      </c>
      <c r="E208" s="131">
        <f>SUMIF(M$108:M$190,"Admin/Support - Other Personnel",K$108:K$190)</f>
        <v>0</v>
      </c>
      <c r="F208" s="132">
        <f t="shared" si="9"/>
        <v>0</v>
      </c>
    </row>
    <row r="209" spans="1:17" x14ac:dyDescent="0.2">
      <c r="A209" s="133" t="s">
        <v>103</v>
      </c>
      <c r="C209" s="3"/>
      <c r="D209" s="131">
        <f>SUMIF(R$22:R$95,"Admin/Support - Supplies",P$22:P$95)</f>
        <v>0</v>
      </c>
      <c r="E209" s="131">
        <f>SUMIF(M$108:M$190,"Admin/Support - Supplies",K$108:K$190)</f>
        <v>0</v>
      </c>
      <c r="F209" s="132">
        <f t="shared" si="9"/>
        <v>0</v>
      </c>
      <c r="Q209" s="187"/>
    </row>
    <row r="210" spans="1:17" x14ac:dyDescent="0.2">
      <c r="A210" s="133" t="s">
        <v>104</v>
      </c>
      <c r="C210" s="3"/>
      <c r="D210" s="131">
        <f>SUMIF(R$22:R$95,"Admin/Support - Capital Expenditures",P$22:P$95)</f>
        <v>0</v>
      </c>
      <c r="E210" s="131">
        <f>SUMIF(M$108:M$190,"Admin/Support - Capital Expenditures",K$108:K$190)</f>
        <v>0</v>
      </c>
      <c r="F210" s="132">
        <f t="shared" si="9"/>
        <v>0</v>
      </c>
      <c r="Q210" s="187"/>
    </row>
    <row r="211" spans="1:17" x14ac:dyDescent="0.2">
      <c r="A211" s="133" t="s">
        <v>105</v>
      </c>
      <c r="C211" s="3"/>
      <c r="D211" s="131">
        <f>SUMIF(R$22:R$95,"Admin/Support - Contracted Services",P$22:P$95)</f>
        <v>0</v>
      </c>
      <c r="E211" s="131">
        <f>SUMIF(M$108:M$190,"Admin/Support - Contracted Services",K$108:K$190)</f>
        <v>0</v>
      </c>
      <c r="F211" s="132">
        <f t="shared" si="9"/>
        <v>0</v>
      </c>
      <c r="Q211" s="187"/>
    </row>
    <row r="212" spans="1:17" x14ac:dyDescent="0.2">
      <c r="A212" s="133" t="s">
        <v>106</v>
      </c>
      <c r="C212" s="3"/>
      <c r="D212" s="131">
        <f>SUMIF(R$22:R$95,"Admin/Support - Other Operating Expenditures",P$22:P$95)</f>
        <v>0</v>
      </c>
      <c r="E212" s="131">
        <f>SUMIF(M$108:M$190,"Admin/Support - Other Operating Expenditures",K$108:K$190)</f>
        <v>0</v>
      </c>
      <c r="F212" s="132">
        <f t="shared" si="9"/>
        <v>0</v>
      </c>
      <c r="Q212" s="187"/>
    </row>
    <row r="213" spans="1:17" x14ac:dyDescent="0.2">
      <c r="A213" s="62" t="s">
        <v>111</v>
      </c>
      <c r="C213" s="3"/>
      <c r="D213" s="131">
        <f>SUMIF(R$22:R$95,"Clinical Admin - Nursing Director's Office and Clinical Supervisors",P$22:P$95)</f>
        <v>0</v>
      </c>
      <c r="E213" s="131">
        <f>SUMIF(M$108:M$190,"Clinical Admin - Nursing Director's Office and Clinical Supervisors",K$108:K$190)</f>
        <v>0</v>
      </c>
      <c r="F213" s="132">
        <f t="shared" si="9"/>
        <v>0</v>
      </c>
      <c r="Q213" s="187"/>
    </row>
    <row r="214" spans="1:17" x14ac:dyDescent="0.2">
      <c r="A214" s="62" t="s">
        <v>344</v>
      </c>
      <c r="C214" s="3"/>
      <c r="D214" s="131">
        <f>SUMIF(R$22:R$95,"Clinical Admin - Billing Office",P$22:P$95)</f>
        <v>0</v>
      </c>
      <c r="E214" s="131">
        <f>SUMIF(M$108:M$190,"Clinical Admin - Billing Office",K$108:K$190)</f>
        <v>0</v>
      </c>
      <c r="F214" s="132">
        <f t="shared" si="9"/>
        <v>0</v>
      </c>
      <c r="Q214" s="187"/>
    </row>
    <row r="215" spans="1:17" x14ac:dyDescent="0.2">
      <c r="A215" s="62" t="s">
        <v>345</v>
      </c>
      <c r="C215" s="3"/>
      <c r="D215" s="131">
        <f>SUMIF(R$22:R$95,"Clinical Admin - Interpreters",P$22:P$95)</f>
        <v>0</v>
      </c>
      <c r="E215" s="131">
        <f>SUMIF(M$108:M$190,"Clinical Admin - Interpreters",K$108:K$190)</f>
        <v>0</v>
      </c>
      <c r="F215" s="132">
        <f t="shared" si="9"/>
        <v>0</v>
      </c>
      <c r="Q215" s="187"/>
    </row>
    <row r="216" spans="1:17" x14ac:dyDescent="0.2">
      <c r="A216" s="62" t="s">
        <v>346</v>
      </c>
      <c r="C216" s="3"/>
      <c r="D216" s="131">
        <f>SUMIF(R$22:R$95,"Clinical Admin - Other Personnel",P$22:P$95)</f>
        <v>0</v>
      </c>
      <c r="E216" s="131">
        <f>SUMIF(M$108:M$190,"Clinical Admin - Other Personnel",K$108:K$190)</f>
        <v>0</v>
      </c>
      <c r="F216" s="132">
        <f t="shared" si="9"/>
        <v>0</v>
      </c>
      <c r="Q216" s="187"/>
    </row>
    <row r="217" spans="1:17" x14ac:dyDescent="0.2">
      <c r="A217" s="133" t="s">
        <v>107</v>
      </c>
      <c r="C217" s="3"/>
      <c r="D217" s="131">
        <f>SUMIF(R$22:R$95,"Clinical Admin - Supplies",P$22:P$95)</f>
        <v>0</v>
      </c>
      <c r="E217" s="131">
        <f>SUMIF(M$108:M$190,"Clinical Admin - Supplies",K$108:K$190)</f>
        <v>0</v>
      </c>
      <c r="F217" s="132">
        <f t="shared" si="9"/>
        <v>0</v>
      </c>
      <c r="Q217" s="187"/>
    </row>
    <row r="218" spans="1:17" x14ac:dyDescent="0.2">
      <c r="A218" s="133" t="s">
        <v>108</v>
      </c>
      <c r="C218" s="3"/>
      <c r="D218" s="131">
        <f>SUMIF(R$22:R$95,"Clinical Admin - Capital Expenditures",P$22:P$95)</f>
        <v>0</v>
      </c>
      <c r="E218" s="131">
        <f>SUMIF(M$108:M$190,"Clinical Admin - Capital Expenditures",K$108:K$190)</f>
        <v>0</v>
      </c>
      <c r="F218" s="132">
        <f t="shared" si="9"/>
        <v>0</v>
      </c>
      <c r="Q218" s="187"/>
    </row>
    <row r="219" spans="1:17" x14ac:dyDescent="0.2">
      <c r="A219" s="133" t="s">
        <v>109</v>
      </c>
      <c r="C219" s="3"/>
      <c r="D219" s="131">
        <f>SUMIF(R$22:R$95,"Clinical Admin - Contracted Services",P$22:P$95)</f>
        <v>0</v>
      </c>
      <c r="E219" s="131">
        <f>SUMIF(M$108:M$190,"Clinical Admin - Contracted Services",K$108:K$190)</f>
        <v>0</v>
      </c>
      <c r="F219" s="132">
        <f t="shared" si="9"/>
        <v>0</v>
      </c>
      <c r="Q219" s="187"/>
    </row>
    <row r="220" spans="1:17" x14ac:dyDescent="0.2">
      <c r="A220" s="133" t="s">
        <v>110</v>
      </c>
      <c r="C220" s="3"/>
      <c r="D220" s="131">
        <f>SUMIF(R$22:R$95,"Clinical Admin - Other Operating Expenditures",P$22:P$95)</f>
        <v>0</v>
      </c>
      <c r="E220" s="131">
        <f>SUMIF(M$108:M$190,"Clinical Admin - Other Operating Expenditures",K$108:K$190)</f>
        <v>0</v>
      </c>
      <c r="F220" s="132">
        <f t="shared" si="9"/>
        <v>0</v>
      </c>
      <c r="Q220" s="187"/>
    </row>
    <row r="221" spans="1:17" x14ac:dyDescent="0.2">
      <c r="A221" s="62" t="s">
        <v>29</v>
      </c>
      <c r="C221" s="3"/>
      <c r="D221" s="131">
        <f>SUMIF(R$22:R$95,"Direct Medical / Clinic - Physician, PA, PE",P$22:P$95)</f>
        <v>0</v>
      </c>
      <c r="E221" s="131">
        <f>SUMIF(M$108:M$190,"Direct Medical / Clinic - Physician, PA, PE",K$108:K$190)</f>
        <v>0</v>
      </c>
      <c r="F221" s="132">
        <f t="shared" si="9"/>
        <v>0</v>
      </c>
      <c r="Q221" s="187"/>
    </row>
    <row r="222" spans="1:17" x14ac:dyDescent="0.2">
      <c r="A222" s="62" t="s">
        <v>30</v>
      </c>
      <c r="C222" s="3"/>
      <c r="D222" s="131">
        <f>SUMIF(R$22:R$95,"Direct Medical / Clinic - Nurse (PHN, RN, Etc.)",P$22:P$95)</f>
        <v>0</v>
      </c>
      <c r="E222" s="131">
        <f>SUMIF(M$108:M$190,"Direct Medical / Clinic - Nurse (PHN, RN, Etc.)",K$108:K$190)</f>
        <v>0</v>
      </c>
      <c r="F222" s="132">
        <f t="shared" si="9"/>
        <v>0</v>
      </c>
      <c r="Q222" s="187"/>
    </row>
    <row r="223" spans="1:17" x14ac:dyDescent="0.2">
      <c r="A223" s="62" t="s">
        <v>31</v>
      </c>
      <c r="C223" s="3"/>
      <c r="D223" s="131">
        <f>SUMIF(R$22:R$95,"Direct Medical / Clinic - Social Worker",P$22:P$95)</f>
        <v>0</v>
      </c>
      <c r="E223" s="131">
        <f>SUMIF(M$108:M$190,"Direct Medical / Clinic - Social Worker",K$108:K$190)</f>
        <v>0</v>
      </c>
      <c r="F223" s="132">
        <f t="shared" si="9"/>
        <v>0</v>
      </c>
      <c r="Q223" s="187"/>
    </row>
    <row r="224" spans="1:17" x14ac:dyDescent="0.2">
      <c r="A224" s="62" t="s">
        <v>32</v>
      </c>
      <c r="C224" s="3"/>
      <c r="D224" s="131">
        <f>SUMIF(R$22:R$95,"Direct Medical / Clinic - Outreach Worker/Health Education",P$22:P$95)</f>
        <v>0</v>
      </c>
      <c r="E224" s="131">
        <f>SUMIF(M$108:M$190,"Direct Medical / Clinic - Outreach Worker/Health Education",K$108:K$190)</f>
        <v>0</v>
      </c>
      <c r="F224" s="132">
        <f t="shared" si="9"/>
        <v>0</v>
      </c>
      <c r="Q224" s="187"/>
    </row>
    <row r="225" spans="1:17" x14ac:dyDescent="0.2">
      <c r="A225" s="62" t="s">
        <v>42</v>
      </c>
      <c r="C225" s="3"/>
      <c r="D225" s="131">
        <f>SUMIF(R$22:R$95,"Direct Medical / Clinic - Laboratory Staff",P$22:P$95)</f>
        <v>0</v>
      </c>
      <c r="E225" s="131">
        <f>SUMIF(M$108:M$190,"Direct Medical / Clinic - Laboratory Staff",K$108:K$190)</f>
        <v>0</v>
      </c>
      <c r="F225" s="132">
        <f t="shared" si="9"/>
        <v>0</v>
      </c>
      <c r="Q225" s="187"/>
    </row>
    <row r="226" spans="1:17" x14ac:dyDescent="0.2">
      <c r="A226" s="62" t="s">
        <v>33</v>
      </c>
      <c r="C226" s="3"/>
      <c r="D226" s="131">
        <f>SUMIF(R$22:R$95,"Direct Medical / Clinic - Other Medical / Clinic Personnel",P$22:P$95)</f>
        <v>0</v>
      </c>
      <c r="E226" s="131">
        <f>SUMIF(M$108:M$190,"Direct Medical / Clinic - Other Medical / Clinic Personnel",K$108:K$190)</f>
        <v>0</v>
      </c>
      <c r="F226" s="132">
        <f t="shared" si="9"/>
        <v>0</v>
      </c>
      <c r="Q226" s="187"/>
    </row>
    <row r="227" spans="1:17" x14ac:dyDescent="0.2">
      <c r="A227" s="133" t="s">
        <v>34</v>
      </c>
      <c r="C227" s="3"/>
      <c r="D227" s="131">
        <f>SUMIF(R$22:R$95,"Direct Medical / Clinic - Supplies",P$22:P$95)</f>
        <v>0</v>
      </c>
      <c r="E227" s="131">
        <f>SUMIF(M$108:M$190,"Direct Medical / Clinic - Supplies",K$108:K$190)</f>
        <v>0</v>
      </c>
      <c r="F227" s="132">
        <f t="shared" si="9"/>
        <v>0</v>
      </c>
      <c r="Q227" s="187"/>
    </row>
    <row r="228" spans="1:17" x14ac:dyDescent="0.2">
      <c r="A228" s="133" t="s">
        <v>35</v>
      </c>
      <c r="C228" s="3"/>
      <c r="D228" s="131">
        <f>SUMIF(R$22:R$95,"Direct Medical / Clinic - Capital Expenditures",P$22:P$95)</f>
        <v>0</v>
      </c>
      <c r="E228" s="131">
        <f>SUMIF(M$108:M$190,"Direct Medical / Clinic - Capital Expenditures",K$108:K$190)</f>
        <v>0</v>
      </c>
      <c r="F228" s="132">
        <f t="shared" si="9"/>
        <v>0</v>
      </c>
    </row>
    <row r="229" spans="1:17" x14ac:dyDescent="0.2">
      <c r="A229" s="133" t="s">
        <v>37</v>
      </c>
      <c r="C229" s="3"/>
      <c r="D229" s="131">
        <f>SUMIF(R$22:R$95,"Direct Medical / Clinic - Contracted Services",P$22:P$95)</f>
        <v>0</v>
      </c>
      <c r="E229" s="131">
        <f>SUMIF(M$108:M$190,"Direct Medical / Clinic - Contracted Services",K$108:K$190)</f>
        <v>0</v>
      </c>
      <c r="F229" s="132">
        <f t="shared" si="9"/>
        <v>0</v>
      </c>
    </row>
    <row r="230" spans="1:17" x14ac:dyDescent="0.2">
      <c r="A230" s="133" t="s">
        <v>36</v>
      </c>
      <c r="C230" s="3"/>
      <c r="D230" s="131">
        <f>SUMIF(R$22:R$95,"Direct Medical / Clinic - Laboratory Expenditures",P$22:P$95)</f>
        <v>0</v>
      </c>
      <c r="E230" s="131">
        <f>SUMIF(M$108:M$190,"Direct Medical / Clinic - Laboratory Expenditures",K$108:K$190)</f>
        <v>0</v>
      </c>
      <c r="F230" s="132">
        <f t="shared" si="9"/>
        <v>0</v>
      </c>
    </row>
    <row r="231" spans="1:17" x14ac:dyDescent="0.2">
      <c r="A231" s="62" t="s">
        <v>38</v>
      </c>
      <c r="C231" s="3"/>
      <c r="D231" s="131">
        <f>SUMIF(R$22:R$95,"Direct Medical / Clinic - Other Operating Expenditures",P$22:P$95)</f>
        <v>0</v>
      </c>
      <c r="E231" s="131">
        <f>SUMIF(M$108:M$190,"Direct Medical / Clinic - Other Operating Expenditures",K$108:K$190)</f>
        <v>0</v>
      </c>
      <c r="F231" s="132">
        <f t="shared" si="9"/>
        <v>0</v>
      </c>
    </row>
    <row r="232" spans="1:17" s="74" customFormat="1" x14ac:dyDescent="0.2">
      <c r="A232" s="62" t="s">
        <v>350</v>
      </c>
      <c r="C232" s="3"/>
      <c r="D232" s="131">
        <f>SUMIF(R$22:R$95,"Non-Reimbursable - Non Clinical/Medical Personnel",P$22:P$95)</f>
        <v>0</v>
      </c>
      <c r="E232" s="131">
        <f>SUMIF(M$108:M$190,"Non-Reimbursable - Non Clinical/Medical Personnel",K$108:K$190)</f>
        <v>0</v>
      </c>
      <c r="F232" s="132">
        <f t="shared" si="9"/>
        <v>0</v>
      </c>
    </row>
    <row r="233" spans="1:17" x14ac:dyDescent="0.2">
      <c r="A233" s="62" t="s">
        <v>16</v>
      </c>
      <c r="C233" s="3"/>
      <c r="D233" s="131">
        <f>SUMIF(R$22:R$95,"Non-Reimbursable - Environmental Health",P$22:P$95)</f>
        <v>0</v>
      </c>
      <c r="E233" s="131">
        <f>SUMIF(M$108:M$190,"Non-Reimbursable - Environmental Health",K$108:K$190)</f>
        <v>0</v>
      </c>
      <c r="F233" s="132">
        <f t="shared" si="9"/>
        <v>0</v>
      </c>
    </row>
    <row r="234" spans="1:17" x14ac:dyDescent="0.2">
      <c r="A234" s="62" t="s">
        <v>41</v>
      </c>
      <c r="C234" s="3"/>
      <c r="D234" s="131">
        <f>SUMIF(R$22:R$95,"Non-Reimbursable - Home Health",P$22:P$95)</f>
        <v>0</v>
      </c>
      <c r="E234" s="131">
        <f>SUMIF(M$108:M$190,"Non-Reimbursable - Home Health",K$108:K$190)</f>
        <v>0</v>
      </c>
      <c r="F234" s="132">
        <f t="shared" si="9"/>
        <v>0</v>
      </c>
    </row>
    <row r="235" spans="1:17" x14ac:dyDescent="0.2">
      <c r="A235" s="62" t="s">
        <v>99</v>
      </c>
      <c r="C235" s="3"/>
      <c r="D235" s="131">
        <f>SUMIF(R$22:R$95,"Non-Reimbursable - CC4C",P$22:P$95)</f>
        <v>0</v>
      </c>
      <c r="E235" s="131">
        <f>SUMIF(M$108:M$190,"Non-Reimbursable - CC4C",K$108:K$190)</f>
        <v>0</v>
      </c>
      <c r="F235" s="132">
        <f t="shared" si="9"/>
        <v>0</v>
      </c>
    </row>
    <row r="236" spans="1:17" x14ac:dyDescent="0.2">
      <c r="A236" s="62" t="s">
        <v>100</v>
      </c>
      <c r="C236" s="3"/>
      <c r="D236" s="131">
        <f>SUMIF(R$22:R$95,"Non-Reimbursable - PCM",P$22:P$95)</f>
        <v>0</v>
      </c>
      <c r="E236" s="131">
        <f>SUMIF(M$108:M$190,"Non-Reimbursable - PCM",K$108:K$190)</f>
        <v>0</v>
      </c>
      <c r="F236" s="132">
        <f t="shared" si="9"/>
        <v>0</v>
      </c>
    </row>
    <row r="237" spans="1:17" x14ac:dyDescent="0.2">
      <c r="A237" s="62" t="s">
        <v>13</v>
      </c>
      <c r="C237" s="3"/>
      <c r="D237" s="131">
        <f>SUMIF(R$22:R$95,"Non-Reimbursable - WIC",P$22:P$95)</f>
        <v>0</v>
      </c>
      <c r="E237" s="131">
        <f>SUMIF(M$108:M$190,"Non-Reimbursable - WIC",K$108:K$190)</f>
        <v>0</v>
      </c>
      <c r="F237" s="132">
        <f t="shared" si="9"/>
        <v>0</v>
      </c>
    </row>
    <row r="238" spans="1:17" x14ac:dyDescent="0.2">
      <c r="A238" s="62" t="s">
        <v>23</v>
      </c>
      <c r="C238" s="3"/>
      <c r="D238" s="131">
        <f>SUMIF(R$22:R$95,"Non-Reimbursable - Capital Expenditures",P$22:P$95)</f>
        <v>0</v>
      </c>
      <c r="E238" s="131">
        <f>SUMIF(M$108:M$190,"Non-Reimbursable - Capital Expenditures",K$108:K$190)</f>
        <v>0</v>
      </c>
      <c r="F238" s="132">
        <f t="shared" si="9"/>
        <v>0</v>
      </c>
    </row>
    <row r="239" spans="1:17" x14ac:dyDescent="0.2">
      <c r="A239" s="62" t="s">
        <v>101</v>
      </c>
      <c r="C239" s="3"/>
      <c r="D239" s="131">
        <f>SUMIF(R$22:R$95,"Non-Reimbursable - Reference Lab",P$22:P$95)</f>
        <v>0</v>
      </c>
      <c r="E239" s="131">
        <f>SUMIF(M$108:M$190,"Non-Reimbursable - Reference Lab",K$108:K$190)</f>
        <v>0</v>
      </c>
      <c r="F239" s="132">
        <f t="shared" si="9"/>
        <v>0</v>
      </c>
    </row>
    <row r="240" spans="1:17" x14ac:dyDescent="0.2">
      <c r="A240" s="62" t="s">
        <v>15</v>
      </c>
      <c r="C240" s="3"/>
      <c r="D240" s="131">
        <f>SUMIF(R$22:R$95,"Non-Reimbursable - Other Non-Reimbursable",P$22:P$95)</f>
        <v>0</v>
      </c>
      <c r="E240" s="131">
        <f>SUMIF(M$108:M$190,"Non-Reimbursable - Other Non-Reimbursable",K$108:K$190)</f>
        <v>0</v>
      </c>
      <c r="F240" s="132">
        <f t="shared" si="9"/>
        <v>0</v>
      </c>
    </row>
    <row r="241" spans="3:6" x14ac:dyDescent="0.2">
      <c r="C241" s="134" t="s">
        <v>240</v>
      </c>
      <c r="D241" s="132">
        <f>SUM(D206:D240)</f>
        <v>0</v>
      </c>
      <c r="E241" s="132">
        <f>SUM(E206:E240)</f>
        <v>0</v>
      </c>
      <c r="F241" s="132">
        <f>SUM(F206:F240)</f>
        <v>0</v>
      </c>
    </row>
  </sheetData>
  <sheetProtection password="D9EB" sheet="1" selectLockedCells="1"/>
  <mergeCells count="150">
    <mergeCell ref="C157:F157"/>
    <mergeCell ref="C158:F158"/>
    <mergeCell ref="L156:M156"/>
    <mergeCell ref="C160:F160"/>
    <mergeCell ref="B166:F166"/>
    <mergeCell ref="Q166:R166"/>
    <mergeCell ref="B167:F167"/>
    <mergeCell ref="C173:F173"/>
    <mergeCell ref="L170:M170"/>
    <mergeCell ref="G170:K170"/>
    <mergeCell ref="B168:F168"/>
    <mergeCell ref="B169:C169"/>
    <mergeCell ref="B156:F156"/>
    <mergeCell ref="C159:F159"/>
    <mergeCell ref="C190:F190"/>
    <mergeCell ref="A186:E186"/>
    <mergeCell ref="B187:F187"/>
    <mergeCell ref="C171:F171"/>
    <mergeCell ref="C172:F172"/>
    <mergeCell ref="G156:K156"/>
    <mergeCell ref="P133:Q133"/>
    <mergeCell ref="B133:F133"/>
    <mergeCell ref="P152:Q152"/>
    <mergeCell ref="G137:K137"/>
    <mergeCell ref="B137:F137"/>
    <mergeCell ref="C141:F141"/>
    <mergeCell ref="C140:F140"/>
    <mergeCell ref="B154:F154"/>
    <mergeCell ref="B136:C136"/>
    <mergeCell ref="B134:F134"/>
    <mergeCell ref="B135:F135"/>
    <mergeCell ref="C138:F138"/>
    <mergeCell ref="B153:F153"/>
    <mergeCell ref="B152:F152"/>
    <mergeCell ref="C139:F139"/>
    <mergeCell ref="C142:F142"/>
    <mergeCell ref="C148:F148"/>
    <mergeCell ref="B155:C155"/>
    <mergeCell ref="C189:F189"/>
    <mergeCell ref="B170:F170"/>
    <mergeCell ref="C174:F174"/>
    <mergeCell ref="C181:F181"/>
    <mergeCell ref="C175:F175"/>
    <mergeCell ref="C161:F161"/>
    <mergeCell ref="C162:F162"/>
    <mergeCell ref="Q119:R119"/>
    <mergeCell ref="G123:K123"/>
    <mergeCell ref="L123:M123"/>
    <mergeCell ref="B120:F120"/>
    <mergeCell ref="B122:C122"/>
    <mergeCell ref="B121:F121"/>
    <mergeCell ref="B123:F123"/>
    <mergeCell ref="C124:F124"/>
    <mergeCell ref="C128:F128"/>
    <mergeCell ref="C129:F129"/>
    <mergeCell ref="L137:M137"/>
    <mergeCell ref="C125:F125"/>
    <mergeCell ref="C126:F126"/>
    <mergeCell ref="C127:F127"/>
    <mergeCell ref="L187:M187"/>
    <mergeCell ref="C188:F188"/>
    <mergeCell ref="H187:K187"/>
    <mergeCell ref="G61:M61"/>
    <mergeCell ref="N47:O47"/>
    <mergeCell ref="G47:M47"/>
    <mergeCell ref="B47:F47"/>
    <mergeCell ref="C107:F107"/>
    <mergeCell ref="B119:F119"/>
    <mergeCell ref="C115:F115"/>
    <mergeCell ref="C108:F108"/>
    <mergeCell ref="C109:F109"/>
    <mergeCell ref="C110:F110"/>
    <mergeCell ref="C106:F106"/>
    <mergeCell ref="B88:C88"/>
    <mergeCell ref="B86:F86"/>
    <mergeCell ref="B87:F87"/>
    <mergeCell ref="N61:O61"/>
    <mergeCell ref="B89:F89"/>
    <mergeCell ref="G105:K105"/>
    <mergeCell ref="B103:F103"/>
    <mergeCell ref="B104:C104"/>
    <mergeCell ref="B101:F101"/>
    <mergeCell ref="G89:M89"/>
    <mergeCell ref="B102:F102"/>
    <mergeCell ref="B105:F105"/>
    <mergeCell ref="L105:M105"/>
    <mergeCell ref="Q43:R43"/>
    <mergeCell ref="Q29:R29"/>
    <mergeCell ref="B33:F33"/>
    <mergeCell ref="G33:M33"/>
    <mergeCell ref="B32:C32"/>
    <mergeCell ref="B29:F29"/>
    <mergeCell ref="G29:L29"/>
    <mergeCell ref="G43:L43"/>
    <mergeCell ref="Q57:R57"/>
    <mergeCell ref="B43:F43"/>
    <mergeCell ref="B31:F31"/>
    <mergeCell ref="F55:G55"/>
    <mergeCell ref="B57:F57"/>
    <mergeCell ref="B44:F44"/>
    <mergeCell ref="G57:L57"/>
    <mergeCell ref="Q71:R71"/>
    <mergeCell ref="F97:G97"/>
    <mergeCell ref="B59:F59"/>
    <mergeCell ref="Q101:R101"/>
    <mergeCell ref="N75:O75"/>
    <mergeCell ref="Q85:R85"/>
    <mergeCell ref="N89:O89"/>
    <mergeCell ref="A100:E100"/>
    <mergeCell ref="B45:F45"/>
    <mergeCell ref="B46:C46"/>
    <mergeCell ref="B60:C60"/>
    <mergeCell ref="G85:L85"/>
    <mergeCell ref="B74:C74"/>
    <mergeCell ref="G75:M75"/>
    <mergeCell ref="B71:F71"/>
    <mergeCell ref="F69:G69"/>
    <mergeCell ref="B75:F75"/>
    <mergeCell ref="B72:F72"/>
    <mergeCell ref="B58:F58"/>
    <mergeCell ref="B61:F61"/>
    <mergeCell ref="F83:G83"/>
    <mergeCell ref="B85:F85"/>
    <mergeCell ref="G71:L71"/>
    <mergeCell ref="B73:F73"/>
    <mergeCell ref="B17:F17"/>
    <mergeCell ref="N19:O19"/>
    <mergeCell ref="F41:G41"/>
    <mergeCell ref="B30:F30"/>
    <mergeCell ref="N33:O33"/>
    <mergeCell ref="F27:G27"/>
    <mergeCell ref="B18:C18"/>
    <mergeCell ref="L1:M1"/>
    <mergeCell ref="G3:H3"/>
    <mergeCell ref="J3:M3"/>
    <mergeCell ref="B16:F16"/>
    <mergeCell ref="G5:H5"/>
    <mergeCell ref="A14:E14"/>
    <mergeCell ref="B15:F15"/>
    <mergeCell ref="B19:F19"/>
    <mergeCell ref="G19:M19"/>
    <mergeCell ref="Q3:R3"/>
    <mergeCell ref="L4:M4"/>
    <mergeCell ref="O4:P4"/>
    <mergeCell ref="G15:L15"/>
    <mergeCell ref="G4:H4"/>
    <mergeCell ref="Q15:R15"/>
    <mergeCell ref="O5:P5"/>
    <mergeCell ref="L5:M5"/>
    <mergeCell ref="O3:P3"/>
  </mergeCells>
  <phoneticPr fontId="40" type="noConversion"/>
  <dataValidations count="3">
    <dataValidation type="list" allowBlank="1" showInputMessage="1" showErrorMessage="1" errorTitle="STOP" error="Please select from dropdown list." promptTitle="Dropdown" prompt="Please select from dropdown" sqref="N140:N148 N159:N162 N126:N129 N108:N115 N173:N181" xr:uid="{00000000-0002-0000-0600-000000000000}">
      <formula1>#REF!</formula1>
    </dataValidation>
    <dataValidation type="list" allowBlank="1" showInputMessage="1" showErrorMessage="1" errorTitle="STOP" error="Please select from dropdown list." promptTitle="Dropdown" prompt="Please select from dropdown" sqref="R22:R25 M173:M181 R50:R53 R36:R39 R64:R67 R92:R95 R78:R81 M126:M129 M108:M115 M140:M148 M190 M159:M162" xr:uid="{00000000-0002-0000-0600-000001000000}">
      <formula1>$A$206:$A$240</formula1>
    </dataValidation>
    <dataValidation type="list" allowBlank="1" showInputMessage="1" showErrorMessage="1" errorTitle="STOP" error="Please select from dropdown list." promptTitle="Dropdown" prompt="Please select from dropdown" sqref="Q22:Q25 L173:L181 L190 L140:L148 L108:L115 L126:L129 L159:L162 Q92:Q95 Q64:Q67 Q36:Q39 Q50:Q53 Q78:Q81" xr:uid="{00000000-0002-0000-0600-000002000000}">
      <formula1>$A$199:$A$202</formula1>
    </dataValidation>
  </dataValidations>
  <printOptions horizontalCentered="1" headings="1"/>
  <pageMargins left="0" right="0" top="0.25" bottom="0.5" header="0.5" footer="0.25"/>
  <pageSetup scale="53" firstPageNumber="9" fitToHeight="0" orientation="landscape" r:id="rId1"/>
  <headerFooter alignWithMargins="0">
    <oddFooter>&amp;L
&amp;CPage &amp;P of &amp;N&amp;R&amp;A
&amp;F</oddFooter>
  </headerFooter>
  <rowBreaks count="3" manualBreakCount="3">
    <brk id="55" max="12" man="1"/>
    <brk id="97" max="12" man="1"/>
    <brk id="150" max="12" man="1"/>
  </rowBreaks>
  <cellWatches>
    <cellWatch r="W6"/>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P742"/>
  <sheetViews>
    <sheetView zoomScale="90" zoomScaleNormal="90" workbookViewId="0">
      <selection activeCell="G17" sqref="G17"/>
    </sheetView>
  </sheetViews>
  <sheetFormatPr defaultColWidth="9.140625" defaultRowHeight="12.75" x14ac:dyDescent="0.2"/>
  <cols>
    <col min="1" max="1" width="5" style="74" customWidth="1"/>
    <col min="2" max="2" width="14.85546875" style="74" customWidth="1"/>
    <col min="3" max="3" width="23.140625" style="74" customWidth="1"/>
    <col min="4" max="4" width="13.5703125" style="74" customWidth="1"/>
    <col min="5" max="5" width="22.85546875" style="74" customWidth="1"/>
    <col min="6" max="6" width="13" style="74" customWidth="1"/>
    <col min="7" max="7" width="23" style="74" customWidth="1"/>
    <col min="8" max="8" width="25.5703125" style="74" customWidth="1"/>
    <col min="9" max="9" width="20" style="74" customWidth="1"/>
    <col min="10" max="11" width="21.85546875" style="74" customWidth="1"/>
    <col min="12" max="12" width="28.5703125" style="74" customWidth="1"/>
    <col min="13" max="13" width="33.7109375" style="74" customWidth="1"/>
    <col min="14" max="16" width="23" style="475" customWidth="1"/>
    <col min="17" max="18" width="29.7109375" style="475" customWidth="1"/>
    <col min="19" max="230" width="9.140625" style="475"/>
    <col min="231" max="231" width="5" style="475" customWidth="1"/>
    <col min="232" max="232" width="14.85546875" style="475" customWidth="1"/>
    <col min="233" max="233" width="21.28515625" style="475" customWidth="1"/>
    <col min="234" max="234" width="13.5703125" style="475" customWidth="1"/>
    <col min="235" max="235" width="22.85546875" style="475" customWidth="1"/>
    <col min="236" max="236" width="13" style="475" customWidth="1"/>
    <col min="237" max="238" width="13.28515625" style="475" customWidth="1"/>
    <col min="239" max="240" width="16.140625" style="475" customWidth="1"/>
    <col min="241" max="242" width="12" style="475" customWidth="1"/>
    <col min="243" max="243" width="12.28515625" style="475" customWidth="1"/>
    <col min="244" max="244" width="7.7109375" style="475" customWidth="1"/>
    <col min="245" max="276" width="9.140625" style="475"/>
    <col min="277" max="16384" width="9.140625" style="74"/>
  </cols>
  <sheetData>
    <row r="1" spans="1:276" s="475" customFormat="1" ht="15.75" x14ac:dyDescent="0.25">
      <c r="A1" s="470" t="s">
        <v>601</v>
      </c>
      <c r="B1" s="471"/>
      <c r="C1" s="471"/>
      <c r="D1" s="471"/>
      <c r="E1" s="471"/>
      <c r="F1" s="471"/>
      <c r="G1" s="471"/>
      <c r="H1" s="471"/>
      <c r="I1" s="471"/>
      <c r="J1" s="471"/>
      <c r="K1" s="471"/>
      <c r="L1" s="472"/>
      <c r="M1" s="473"/>
      <c r="N1" s="474"/>
    </row>
    <row r="2" spans="1:276" s="475" customFormat="1" ht="15.75" x14ac:dyDescent="0.25">
      <c r="A2" s="476" t="s">
        <v>214</v>
      </c>
      <c r="B2" s="474"/>
      <c r="C2" s="474"/>
      <c r="D2" s="474"/>
      <c r="E2" s="474"/>
      <c r="F2" s="474"/>
      <c r="G2" s="474"/>
      <c r="H2" s="474"/>
      <c r="I2" s="474"/>
      <c r="J2" s="474"/>
      <c r="K2" s="474"/>
      <c r="L2" s="474"/>
      <c r="M2" s="473"/>
      <c r="N2" s="474"/>
    </row>
    <row r="3" spans="1:276" s="475" customFormat="1" ht="15.75" x14ac:dyDescent="0.25">
      <c r="A3" s="477" t="s">
        <v>207</v>
      </c>
      <c r="B3" s="478"/>
      <c r="C3" s="474"/>
      <c r="D3" s="474"/>
      <c r="E3" s="474"/>
      <c r="F3" s="479"/>
      <c r="G3" s="479"/>
      <c r="H3" s="479"/>
      <c r="I3" s="473"/>
      <c r="J3" s="480"/>
      <c r="K3" s="480"/>
      <c r="L3" s="480"/>
      <c r="M3" s="480"/>
      <c r="N3" s="474"/>
    </row>
    <row r="4" spans="1:276" s="475" customFormat="1" ht="15.75" x14ac:dyDescent="0.25">
      <c r="A4" s="75">
        <f>'Exhibit 1a - CPE'!$D$11</f>
        <v>0</v>
      </c>
      <c r="B4" s="478"/>
      <c r="C4" s="474"/>
      <c r="D4" s="474"/>
      <c r="E4" s="474"/>
      <c r="F4" s="474"/>
      <c r="G4" s="480"/>
      <c r="H4" s="480"/>
      <c r="I4" s="473"/>
      <c r="J4" s="473"/>
      <c r="K4" s="473"/>
      <c r="L4" s="480"/>
      <c r="M4" s="480"/>
      <c r="N4" s="474"/>
    </row>
    <row r="5" spans="1:276" s="475" customFormat="1" ht="15.75" x14ac:dyDescent="0.25">
      <c r="A5" s="1087" t="s">
        <v>145</v>
      </c>
      <c r="B5" s="1089"/>
      <c r="C5" s="1090"/>
      <c r="D5" s="474"/>
      <c r="E5" s="474"/>
      <c r="F5" s="474"/>
      <c r="G5" s="482"/>
      <c r="H5" s="480"/>
      <c r="I5" s="480"/>
      <c r="J5" s="474"/>
      <c r="K5" s="474"/>
      <c r="L5" s="482"/>
      <c r="M5" s="482"/>
      <c r="N5" s="474"/>
    </row>
    <row r="6" spans="1:276" s="475" customFormat="1" x14ac:dyDescent="0.2">
      <c r="A6" s="481"/>
      <c r="B6" s="478"/>
      <c r="C6" s="474"/>
      <c r="D6" s="474"/>
      <c r="E6" s="474"/>
      <c r="F6" s="474"/>
      <c r="G6" s="474"/>
      <c r="H6" s="474"/>
      <c r="I6" s="474"/>
      <c r="J6" s="474"/>
      <c r="K6" s="474"/>
      <c r="L6" s="474"/>
      <c r="M6" s="474"/>
      <c r="N6" s="474"/>
    </row>
    <row r="7" spans="1:276" s="475" customFormat="1" ht="18" customHeight="1" x14ac:dyDescent="0.2">
      <c r="A7" s="483" t="s">
        <v>285</v>
      </c>
      <c r="B7" s="474"/>
      <c r="C7" s="474"/>
      <c r="D7" s="474"/>
      <c r="E7" s="474"/>
      <c r="F7" s="474"/>
      <c r="G7" s="474"/>
      <c r="H7" s="474"/>
      <c r="I7" s="474"/>
      <c r="J7" s="474"/>
      <c r="K7" s="474"/>
      <c r="L7" s="474"/>
      <c r="M7" s="474"/>
      <c r="N7" s="474"/>
    </row>
    <row r="8" spans="1:276" s="475" customFormat="1" x14ac:dyDescent="0.2">
      <c r="A8" s="483"/>
      <c r="B8" s="474"/>
      <c r="C8" s="474"/>
      <c r="D8" s="474"/>
      <c r="E8" s="474"/>
      <c r="F8" s="474"/>
      <c r="G8" s="474"/>
      <c r="H8" s="474"/>
      <c r="I8" s="474"/>
      <c r="J8" s="474"/>
      <c r="K8" s="474"/>
      <c r="L8" s="474"/>
      <c r="M8" s="474"/>
      <c r="N8" s="474"/>
    </row>
    <row r="9" spans="1:276" s="475" customFormat="1" ht="15" customHeight="1" x14ac:dyDescent="0.2">
      <c r="A9" s="483" t="s">
        <v>287</v>
      </c>
      <c r="B9" s="474"/>
      <c r="C9" s="474"/>
      <c r="D9" s="474"/>
      <c r="E9" s="474"/>
      <c r="F9" s="474"/>
      <c r="G9" s="474"/>
      <c r="H9" s="474"/>
      <c r="I9" s="474"/>
      <c r="J9" s="474"/>
      <c r="K9" s="474"/>
      <c r="L9" s="474"/>
      <c r="M9" s="474"/>
      <c r="N9" s="474"/>
    </row>
    <row r="10" spans="1:276" s="475" customFormat="1" ht="15" customHeight="1" x14ac:dyDescent="0.2">
      <c r="A10" s="481"/>
      <c r="B10" s="479" t="s">
        <v>283</v>
      </c>
      <c r="C10" s="749">
        <f>'Exhibit 1a - CPE'!$F$27</f>
        <v>42917</v>
      </c>
      <c r="D10" s="474"/>
      <c r="F10" s="485" t="s">
        <v>568</v>
      </c>
      <c r="G10" s="1052">
        <f>'Exhibit 1a - CPE'!$I$15</f>
        <v>0</v>
      </c>
      <c r="H10" s="474"/>
      <c r="I10" s="474"/>
      <c r="J10" s="474"/>
      <c r="K10" s="474"/>
      <c r="L10" s="474"/>
      <c r="M10" s="474"/>
      <c r="N10" s="474"/>
    </row>
    <row r="11" spans="1:276" s="475" customFormat="1" ht="15" customHeight="1" x14ac:dyDescent="0.2">
      <c r="A11" s="481"/>
      <c r="B11" s="479" t="s">
        <v>284</v>
      </c>
      <c r="C11" s="749">
        <f>'Exhibit 1a - CPE'!$F$29</f>
        <v>43281</v>
      </c>
      <c r="D11" s="474"/>
      <c r="F11" s="485" t="s">
        <v>352</v>
      </c>
      <c r="G11" s="1052">
        <f>'Exhibit 1a - CPE'!$L$15</f>
        <v>0</v>
      </c>
      <c r="H11" s="474"/>
      <c r="I11" s="474"/>
      <c r="J11" s="474"/>
      <c r="K11" s="474"/>
      <c r="L11" s="474"/>
      <c r="M11" s="474"/>
      <c r="N11" s="474"/>
      <c r="R11" s="474"/>
      <c r="S11" s="474"/>
    </row>
    <row r="12" spans="1:276" s="490" customFormat="1" ht="15" customHeight="1" x14ac:dyDescent="0.25">
      <c r="A12" s="486"/>
      <c r="B12" s="487"/>
      <c r="C12" s="487"/>
      <c r="D12" s="487"/>
      <c r="E12" s="487"/>
      <c r="F12" s="487"/>
      <c r="G12" s="487"/>
      <c r="H12" s="487"/>
      <c r="I12" s="487"/>
      <c r="J12" s="487"/>
      <c r="K12" s="487"/>
      <c r="L12" s="487"/>
      <c r="M12" s="487"/>
      <c r="N12" s="487"/>
      <c r="O12" s="487"/>
      <c r="P12" s="488"/>
      <c r="Q12" s="487"/>
      <c r="R12" s="489"/>
      <c r="S12" s="489"/>
    </row>
    <row r="13" spans="1:276" s="490" customFormat="1" ht="21.75" customHeight="1" x14ac:dyDescent="0.3">
      <c r="A13" s="493" t="s">
        <v>86</v>
      </c>
      <c r="B13" s="494"/>
      <c r="C13" s="494"/>
      <c r="D13" s="494"/>
      <c r="E13" s="494"/>
      <c r="F13" s="494"/>
      <c r="G13" s="494"/>
      <c r="H13" s="494"/>
      <c r="I13" s="494"/>
      <c r="J13" s="494"/>
      <c r="K13" s="494"/>
      <c r="L13" s="494"/>
      <c r="M13" s="494"/>
      <c r="N13" s="494"/>
      <c r="O13" s="494"/>
      <c r="P13" s="494"/>
      <c r="Q13" s="494"/>
      <c r="R13" s="492"/>
    </row>
    <row r="14" spans="1:276" s="490" customFormat="1" ht="18" x14ac:dyDescent="0.25">
      <c r="A14" s="1380" t="s">
        <v>87</v>
      </c>
      <c r="B14" s="1381"/>
      <c r="C14" s="1381"/>
      <c r="D14" s="1381"/>
      <c r="E14" s="1382"/>
      <c r="F14" s="489"/>
      <c r="G14" s="489"/>
      <c r="H14" s="489"/>
      <c r="I14" s="489"/>
      <c r="J14" s="489"/>
      <c r="K14" s="489"/>
      <c r="L14" s="489"/>
      <c r="M14" s="489"/>
      <c r="N14" s="489"/>
      <c r="O14" s="489"/>
      <c r="P14" s="489"/>
      <c r="Q14" s="489"/>
      <c r="R14" s="495"/>
    </row>
    <row r="15" spans="1:276" s="490" customFormat="1" ht="15" customHeight="1" x14ac:dyDescent="0.25">
      <c r="A15" s="496"/>
      <c r="B15" s="1383" t="s">
        <v>88</v>
      </c>
      <c r="C15" s="1383"/>
      <c r="D15" s="1383"/>
      <c r="E15" s="1383"/>
      <c r="F15" s="1384"/>
      <c r="G15" s="1358" t="s">
        <v>89</v>
      </c>
      <c r="H15" s="1362"/>
      <c r="I15" s="1362"/>
      <c r="J15" s="1362"/>
      <c r="K15" s="1362"/>
      <c r="L15" s="1359"/>
      <c r="M15" s="497"/>
      <c r="N15" s="497"/>
      <c r="O15" s="497"/>
      <c r="P15" s="497"/>
      <c r="Q15" s="1356"/>
      <c r="R15" s="1357"/>
      <c r="S15" s="489"/>
      <c r="T15" s="489"/>
      <c r="U15" s="489"/>
      <c r="V15" s="489"/>
      <c r="W15" s="489"/>
      <c r="X15" s="489"/>
      <c r="Y15" s="489"/>
      <c r="Z15" s="489"/>
      <c r="AA15" s="489"/>
      <c r="AB15" s="489"/>
      <c r="AC15" s="489"/>
      <c r="AD15" s="489"/>
      <c r="AE15" s="489"/>
    </row>
    <row r="16" spans="1:276" s="138" customFormat="1" ht="57" customHeight="1" x14ac:dyDescent="0.2">
      <c r="A16" s="1093"/>
      <c r="B16" s="1385" t="s">
        <v>451</v>
      </c>
      <c r="C16" s="1386"/>
      <c r="D16" s="1386"/>
      <c r="E16" s="1386"/>
      <c r="F16" s="1387"/>
      <c r="G16" s="155" t="s">
        <v>452</v>
      </c>
      <c r="H16" s="156" t="s">
        <v>453</v>
      </c>
      <c r="I16" s="156" t="s">
        <v>454</v>
      </c>
      <c r="J16" s="156" t="s">
        <v>455</v>
      </c>
      <c r="K16" s="156" t="s">
        <v>456</v>
      </c>
      <c r="L16" s="156" t="s">
        <v>90</v>
      </c>
      <c r="M16" s="37"/>
      <c r="N16" s="489"/>
      <c r="O16" s="489"/>
      <c r="P16" s="1147"/>
      <c r="Q16" s="1148"/>
      <c r="R16" s="114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89"/>
      <c r="BG16" s="489"/>
      <c r="BH16" s="489"/>
      <c r="BI16" s="489"/>
      <c r="BJ16" s="489"/>
      <c r="BK16" s="489"/>
      <c r="BL16" s="489"/>
      <c r="BM16" s="489"/>
      <c r="BN16" s="489"/>
      <c r="BO16" s="489"/>
      <c r="BP16" s="489"/>
      <c r="BQ16" s="489"/>
      <c r="BR16" s="489"/>
      <c r="BS16" s="489"/>
      <c r="BT16" s="489"/>
      <c r="BU16" s="489"/>
      <c r="BV16" s="489"/>
      <c r="BW16" s="489"/>
      <c r="BX16" s="489"/>
      <c r="BY16" s="489"/>
      <c r="BZ16" s="489"/>
      <c r="CA16" s="489"/>
      <c r="CB16" s="489"/>
      <c r="CC16" s="489"/>
      <c r="CD16" s="489"/>
      <c r="CE16" s="489"/>
      <c r="CF16" s="489"/>
      <c r="CG16" s="490"/>
      <c r="CH16" s="490"/>
      <c r="CI16" s="490"/>
      <c r="CJ16" s="490"/>
      <c r="CK16" s="490"/>
      <c r="CL16" s="490"/>
      <c r="CM16" s="490"/>
      <c r="CN16" s="490"/>
      <c r="CO16" s="490"/>
      <c r="CP16" s="490"/>
      <c r="CQ16" s="490"/>
      <c r="CR16" s="490"/>
      <c r="CS16" s="490"/>
      <c r="CT16" s="490"/>
      <c r="CU16" s="490"/>
      <c r="CV16" s="490"/>
      <c r="CW16" s="490"/>
      <c r="CX16" s="490"/>
      <c r="CY16" s="490"/>
      <c r="CZ16" s="490"/>
      <c r="DA16" s="490"/>
      <c r="DB16" s="490"/>
      <c r="DC16" s="490"/>
      <c r="DD16" s="490"/>
      <c r="DE16" s="490"/>
      <c r="DF16" s="490"/>
      <c r="DG16" s="490"/>
      <c r="DH16" s="490"/>
      <c r="DI16" s="490"/>
      <c r="DJ16" s="490"/>
      <c r="DK16" s="490"/>
      <c r="DL16" s="490"/>
      <c r="DM16" s="490"/>
      <c r="DN16" s="490"/>
      <c r="DO16" s="490"/>
      <c r="DP16" s="490"/>
      <c r="DQ16" s="490"/>
      <c r="DR16" s="490"/>
      <c r="DS16" s="490"/>
      <c r="DT16" s="490"/>
      <c r="DU16" s="490"/>
      <c r="DV16" s="490"/>
      <c r="DW16" s="490"/>
      <c r="DX16" s="490"/>
      <c r="DY16" s="490"/>
      <c r="DZ16" s="490"/>
      <c r="EA16" s="490"/>
      <c r="EB16" s="490"/>
      <c r="EC16" s="490"/>
      <c r="ED16" s="490"/>
      <c r="EE16" s="490"/>
      <c r="EF16" s="490"/>
      <c r="EG16" s="490"/>
      <c r="EH16" s="490"/>
      <c r="EI16" s="490"/>
      <c r="EJ16" s="490"/>
      <c r="EK16" s="490"/>
      <c r="EL16" s="490"/>
      <c r="EM16" s="490"/>
      <c r="EN16" s="490"/>
      <c r="EO16" s="490"/>
      <c r="EP16" s="490"/>
      <c r="EQ16" s="490"/>
      <c r="ER16" s="490"/>
      <c r="ES16" s="490"/>
      <c r="ET16" s="490"/>
      <c r="EU16" s="490"/>
      <c r="EV16" s="490"/>
      <c r="EW16" s="490"/>
      <c r="EX16" s="490"/>
      <c r="EY16" s="490"/>
      <c r="EZ16" s="490"/>
      <c r="FA16" s="490"/>
      <c r="FB16" s="490"/>
      <c r="FC16" s="490"/>
      <c r="FD16" s="490"/>
      <c r="FE16" s="490"/>
      <c r="FF16" s="490"/>
      <c r="FG16" s="490"/>
      <c r="FH16" s="490"/>
      <c r="FI16" s="490"/>
      <c r="FJ16" s="490"/>
      <c r="FK16" s="490"/>
      <c r="FL16" s="490"/>
      <c r="FM16" s="490"/>
      <c r="FN16" s="490"/>
      <c r="FO16" s="490"/>
      <c r="FP16" s="490"/>
      <c r="FQ16" s="490"/>
      <c r="FR16" s="490"/>
      <c r="FS16" s="490"/>
      <c r="FT16" s="490"/>
      <c r="FU16" s="490"/>
      <c r="FV16" s="490"/>
      <c r="FW16" s="490"/>
      <c r="FX16" s="490"/>
      <c r="FY16" s="490"/>
      <c r="FZ16" s="490"/>
      <c r="GA16" s="490"/>
      <c r="GB16" s="490"/>
      <c r="GC16" s="490"/>
      <c r="GD16" s="490"/>
      <c r="GE16" s="490"/>
      <c r="GF16" s="490"/>
      <c r="GG16" s="490"/>
      <c r="GH16" s="490"/>
      <c r="GI16" s="490"/>
      <c r="GJ16" s="490"/>
      <c r="GK16" s="490"/>
      <c r="GL16" s="490"/>
      <c r="GM16" s="490"/>
      <c r="GN16" s="490"/>
      <c r="GO16" s="490"/>
      <c r="GP16" s="490"/>
      <c r="GQ16" s="490"/>
      <c r="GR16" s="490"/>
      <c r="GS16" s="490"/>
      <c r="GT16" s="490"/>
      <c r="GU16" s="490"/>
      <c r="GV16" s="490"/>
      <c r="GW16" s="490"/>
      <c r="GX16" s="490"/>
      <c r="GY16" s="490"/>
      <c r="GZ16" s="490"/>
      <c r="HA16" s="490"/>
      <c r="HB16" s="490"/>
      <c r="HC16" s="490"/>
      <c r="HD16" s="490"/>
      <c r="HE16" s="490"/>
      <c r="HF16" s="490"/>
      <c r="HG16" s="490"/>
      <c r="HH16" s="490"/>
      <c r="HI16" s="490"/>
      <c r="HJ16" s="490"/>
      <c r="HK16" s="490"/>
      <c r="HL16" s="490"/>
      <c r="HM16" s="490"/>
      <c r="HN16" s="490"/>
      <c r="HO16" s="490"/>
      <c r="HP16" s="490"/>
      <c r="HQ16" s="490"/>
      <c r="HR16" s="490"/>
      <c r="HS16" s="490"/>
      <c r="HT16" s="490"/>
      <c r="HU16" s="490"/>
      <c r="HV16" s="490"/>
      <c r="HW16" s="490"/>
      <c r="HX16" s="490"/>
      <c r="HY16" s="490"/>
      <c r="HZ16" s="490"/>
      <c r="IA16" s="490"/>
      <c r="IB16" s="490"/>
      <c r="IC16" s="490"/>
      <c r="ID16" s="490"/>
      <c r="IE16" s="490"/>
      <c r="IF16" s="490"/>
      <c r="IG16" s="490"/>
      <c r="IH16" s="490"/>
      <c r="II16" s="490"/>
      <c r="IJ16" s="490"/>
      <c r="IK16" s="490"/>
      <c r="IL16" s="490"/>
      <c r="IM16" s="490"/>
      <c r="IN16" s="490"/>
      <c r="IO16" s="490"/>
      <c r="IP16" s="490"/>
      <c r="IQ16" s="490"/>
      <c r="IR16" s="490"/>
      <c r="IS16" s="490"/>
      <c r="IT16" s="490"/>
      <c r="IU16" s="490"/>
      <c r="IV16" s="490"/>
      <c r="IW16" s="490"/>
      <c r="IX16" s="490"/>
      <c r="IY16" s="490"/>
      <c r="IZ16" s="490"/>
      <c r="JA16" s="490"/>
      <c r="JB16" s="490"/>
      <c r="JC16" s="490"/>
      <c r="JD16" s="490"/>
      <c r="JE16" s="490"/>
      <c r="JF16" s="490"/>
      <c r="JG16" s="490"/>
      <c r="JH16" s="490"/>
      <c r="JI16" s="490"/>
      <c r="JJ16" s="490"/>
      <c r="JK16" s="490"/>
      <c r="JL16" s="490"/>
      <c r="JM16" s="490"/>
      <c r="JN16" s="490"/>
      <c r="JO16" s="490"/>
      <c r="JP16" s="490"/>
    </row>
    <row r="17" spans="1:276" s="138" customFormat="1" ht="13.5" thickBot="1" x14ac:dyDescent="0.25">
      <c r="A17" s="498"/>
      <c r="B17" s="1325" t="s">
        <v>91</v>
      </c>
      <c r="C17" s="1325"/>
      <c r="D17" s="1325"/>
      <c r="E17" s="1325"/>
      <c r="F17" s="1325"/>
      <c r="G17" s="332"/>
      <c r="H17" s="333"/>
      <c r="I17" s="333"/>
      <c r="J17" s="333"/>
      <c r="K17" s="333"/>
      <c r="L17" s="44">
        <f>SUM(G17:K17)</f>
        <v>0</v>
      </c>
      <c r="M17" s="2"/>
      <c r="N17" s="517"/>
      <c r="O17" s="517"/>
      <c r="P17" s="517"/>
      <c r="Q17" s="517"/>
      <c r="R17" s="551"/>
      <c r="S17" s="489"/>
      <c r="T17" s="489"/>
      <c r="U17" s="489"/>
      <c r="V17" s="489"/>
      <c r="W17" s="489"/>
      <c r="X17" s="489"/>
      <c r="Y17" s="489"/>
      <c r="Z17" s="489"/>
      <c r="AA17" s="489"/>
      <c r="AB17" s="489"/>
      <c r="AC17" s="489"/>
      <c r="AD17" s="489"/>
      <c r="AE17" s="489"/>
      <c r="AF17" s="490"/>
      <c r="AG17" s="490"/>
      <c r="AH17" s="490"/>
      <c r="AI17" s="490"/>
      <c r="AJ17" s="490"/>
      <c r="AK17" s="490"/>
      <c r="AL17" s="490"/>
      <c r="AM17" s="490"/>
      <c r="AN17" s="490"/>
      <c r="AO17" s="490"/>
      <c r="AP17" s="490"/>
      <c r="AQ17" s="490"/>
      <c r="AR17" s="490"/>
      <c r="AS17" s="490"/>
      <c r="AT17" s="490"/>
      <c r="AU17" s="490"/>
      <c r="AV17" s="490"/>
      <c r="AW17" s="490"/>
      <c r="AX17" s="490"/>
      <c r="AY17" s="490"/>
      <c r="AZ17" s="490"/>
      <c r="BA17" s="490"/>
      <c r="BB17" s="490"/>
      <c r="BC17" s="490"/>
      <c r="BD17" s="490"/>
      <c r="BE17" s="490"/>
      <c r="BF17" s="490"/>
      <c r="BG17" s="490"/>
      <c r="BH17" s="490"/>
      <c r="BI17" s="490"/>
      <c r="BJ17" s="490"/>
      <c r="BK17" s="490"/>
      <c r="BL17" s="490"/>
      <c r="BM17" s="490"/>
      <c r="BN17" s="490"/>
      <c r="BO17" s="490"/>
      <c r="BP17" s="490"/>
      <c r="BQ17" s="490"/>
      <c r="BR17" s="490"/>
      <c r="BS17" s="490"/>
      <c r="BT17" s="490"/>
      <c r="BU17" s="490"/>
      <c r="BV17" s="490"/>
      <c r="BW17" s="490"/>
      <c r="BX17" s="490"/>
      <c r="BY17" s="490"/>
      <c r="BZ17" s="490"/>
      <c r="CA17" s="490"/>
      <c r="CB17" s="490"/>
      <c r="CC17" s="490"/>
      <c r="CD17" s="490"/>
      <c r="CE17" s="490"/>
      <c r="CF17" s="490"/>
      <c r="CG17" s="490"/>
      <c r="CH17" s="490"/>
      <c r="CI17" s="490"/>
      <c r="CJ17" s="490"/>
      <c r="CK17" s="490"/>
      <c r="CL17" s="490"/>
      <c r="CM17" s="490"/>
      <c r="CN17" s="490"/>
      <c r="CO17" s="490"/>
      <c r="CP17" s="490"/>
      <c r="CQ17" s="490"/>
      <c r="CR17" s="490"/>
      <c r="CS17" s="490"/>
      <c r="CT17" s="490"/>
      <c r="CU17" s="490"/>
      <c r="CV17" s="490"/>
      <c r="CW17" s="490"/>
      <c r="CX17" s="490"/>
      <c r="CY17" s="490"/>
      <c r="CZ17" s="490"/>
      <c r="DA17" s="490"/>
      <c r="DB17" s="490"/>
      <c r="DC17" s="490"/>
      <c r="DD17" s="490"/>
      <c r="DE17" s="490"/>
      <c r="DF17" s="490"/>
      <c r="DG17" s="490"/>
      <c r="DH17" s="490"/>
      <c r="DI17" s="490"/>
      <c r="DJ17" s="490"/>
      <c r="DK17" s="490"/>
      <c r="DL17" s="490"/>
      <c r="DM17" s="490"/>
      <c r="DN17" s="490"/>
      <c r="DO17" s="490"/>
      <c r="DP17" s="490"/>
      <c r="DQ17" s="490"/>
      <c r="DR17" s="490"/>
      <c r="DS17" s="490"/>
      <c r="DT17" s="490"/>
      <c r="DU17" s="490"/>
      <c r="DV17" s="490"/>
      <c r="DW17" s="490"/>
      <c r="DX17" s="490"/>
      <c r="DY17" s="490"/>
      <c r="DZ17" s="490"/>
      <c r="EA17" s="490"/>
      <c r="EB17" s="490"/>
      <c r="EC17" s="490"/>
      <c r="ED17" s="490"/>
      <c r="EE17" s="490"/>
      <c r="EF17" s="490"/>
      <c r="EG17" s="490"/>
      <c r="EH17" s="490"/>
      <c r="EI17" s="490"/>
      <c r="EJ17" s="490"/>
      <c r="EK17" s="490"/>
      <c r="EL17" s="490"/>
      <c r="EM17" s="490"/>
      <c r="EN17" s="490"/>
      <c r="EO17" s="490"/>
      <c r="EP17" s="490"/>
      <c r="EQ17" s="490"/>
      <c r="ER17" s="490"/>
      <c r="ES17" s="490"/>
      <c r="ET17" s="490"/>
      <c r="EU17" s="490"/>
      <c r="EV17" s="490"/>
      <c r="EW17" s="490"/>
      <c r="EX17" s="490"/>
      <c r="EY17" s="490"/>
      <c r="EZ17" s="490"/>
      <c r="FA17" s="490"/>
      <c r="FB17" s="490"/>
      <c r="FC17" s="490"/>
      <c r="FD17" s="490"/>
      <c r="FE17" s="490"/>
      <c r="FF17" s="490"/>
      <c r="FG17" s="490"/>
      <c r="FH17" s="490"/>
      <c r="FI17" s="490"/>
      <c r="FJ17" s="490"/>
      <c r="FK17" s="490"/>
      <c r="FL17" s="490"/>
      <c r="FM17" s="490"/>
      <c r="FN17" s="490"/>
      <c r="FO17" s="490"/>
      <c r="FP17" s="490"/>
      <c r="FQ17" s="490"/>
      <c r="FR17" s="490"/>
      <c r="FS17" s="490"/>
      <c r="FT17" s="490"/>
      <c r="FU17" s="490"/>
      <c r="FV17" s="490"/>
      <c r="FW17" s="490"/>
      <c r="FX17" s="490"/>
      <c r="FY17" s="490"/>
      <c r="FZ17" s="490"/>
      <c r="GA17" s="490"/>
      <c r="GB17" s="490"/>
      <c r="GC17" s="490"/>
      <c r="GD17" s="490"/>
      <c r="GE17" s="490"/>
      <c r="GF17" s="490"/>
      <c r="GG17" s="490"/>
      <c r="GH17" s="490"/>
      <c r="GI17" s="490"/>
      <c r="GJ17" s="490"/>
      <c r="GK17" s="490"/>
      <c r="GL17" s="490"/>
      <c r="GM17" s="490"/>
      <c r="GN17" s="490"/>
      <c r="GO17" s="490"/>
      <c r="GP17" s="490"/>
      <c r="GQ17" s="490"/>
      <c r="GR17" s="490"/>
      <c r="GS17" s="490"/>
      <c r="GT17" s="490"/>
      <c r="GU17" s="490"/>
      <c r="GV17" s="490"/>
      <c r="GW17" s="490"/>
      <c r="GX17" s="490"/>
      <c r="GY17" s="490"/>
      <c r="GZ17" s="490"/>
      <c r="HA17" s="490"/>
      <c r="HB17" s="490"/>
      <c r="HC17" s="490"/>
      <c r="HD17" s="490"/>
      <c r="HE17" s="490"/>
      <c r="HF17" s="490"/>
      <c r="HG17" s="490"/>
      <c r="HH17" s="490"/>
      <c r="HI17" s="490"/>
      <c r="HJ17" s="490"/>
      <c r="HK17" s="490"/>
      <c r="HL17" s="490"/>
      <c r="HM17" s="490"/>
      <c r="HN17" s="490"/>
      <c r="HO17" s="490"/>
      <c r="HP17" s="490"/>
      <c r="HQ17" s="490"/>
      <c r="HR17" s="490"/>
      <c r="HS17" s="490"/>
      <c r="HT17" s="490"/>
      <c r="HU17" s="490"/>
      <c r="HV17" s="490"/>
      <c r="HW17" s="490"/>
      <c r="HX17" s="490"/>
      <c r="HY17" s="490"/>
      <c r="HZ17" s="490"/>
      <c r="IA17" s="490"/>
      <c r="IB17" s="490"/>
      <c r="IC17" s="490"/>
      <c r="ID17" s="490"/>
      <c r="IE17" s="490"/>
      <c r="IF17" s="490"/>
      <c r="IG17" s="490"/>
      <c r="IH17" s="490"/>
      <c r="II17" s="490"/>
      <c r="IJ17" s="490"/>
      <c r="IK17" s="490"/>
      <c r="IL17" s="490"/>
      <c r="IM17" s="490"/>
      <c r="IN17" s="490"/>
      <c r="IO17" s="490"/>
      <c r="IP17" s="490"/>
      <c r="IQ17" s="490"/>
      <c r="IR17" s="490"/>
      <c r="IS17" s="490"/>
      <c r="IT17" s="490"/>
      <c r="IU17" s="490"/>
      <c r="IV17" s="490"/>
      <c r="IW17" s="490"/>
      <c r="IX17" s="490"/>
      <c r="IY17" s="490"/>
      <c r="IZ17" s="490"/>
      <c r="JA17" s="490"/>
      <c r="JB17" s="490"/>
      <c r="JC17" s="490"/>
      <c r="JD17" s="490"/>
      <c r="JE17" s="490"/>
      <c r="JF17" s="490"/>
      <c r="JG17" s="490"/>
      <c r="JH17" s="490"/>
      <c r="JI17" s="490"/>
      <c r="JJ17" s="490"/>
      <c r="JK17" s="490"/>
      <c r="JL17" s="490"/>
      <c r="JM17" s="490"/>
      <c r="JN17" s="490"/>
      <c r="JO17" s="490"/>
      <c r="JP17" s="490"/>
    </row>
    <row r="18" spans="1:276" s="490" customFormat="1" ht="15.75" x14ac:dyDescent="0.25">
      <c r="A18" s="498"/>
      <c r="B18" s="1363" t="s">
        <v>92</v>
      </c>
      <c r="C18" s="1364"/>
      <c r="D18" s="499"/>
      <c r="E18" s="499"/>
      <c r="F18" s="499"/>
      <c r="G18" s="500"/>
      <c r="H18" s="501"/>
      <c r="I18" s="502"/>
      <c r="J18" s="503"/>
      <c r="K18" s="502"/>
      <c r="L18" s="502"/>
      <c r="M18" s="504"/>
      <c r="N18" s="504"/>
      <c r="O18" s="504"/>
      <c r="P18" s="504"/>
      <c r="Q18" s="504"/>
      <c r="R18" s="505"/>
      <c r="S18" s="489"/>
      <c r="T18" s="489"/>
      <c r="U18" s="489"/>
      <c r="V18" s="489"/>
      <c r="W18" s="489"/>
      <c r="X18" s="489"/>
      <c r="Y18" s="489"/>
      <c r="Z18" s="489"/>
      <c r="AA18" s="489"/>
      <c r="AB18" s="489"/>
      <c r="AC18" s="489"/>
      <c r="AD18" s="489"/>
      <c r="AE18" s="489"/>
    </row>
    <row r="19" spans="1:276" s="138" customFormat="1" ht="15" x14ac:dyDescent="0.25">
      <c r="A19" s="542"/>
      <c r="B19" s="1318" t="s">
        <v>93</v>
      </c>
      <c r="C19" s="1319"/>
      <c r="D19" s="1319"/>
      <c r="E19" s="1319"/>
      <c r="F19" s="1320"/>
      <c r="G19" s="1318" t="s">
        <v>1</v>
      </c>
      <c r="H19" s="1319"/>
      <c r="I19" s="1319"/>
      <c r="J19" s="1319"/>
      <c r="K19" s="1319"/>
      <c r="L19" s="1319"/>
      <c r="M19" s="1320"/>
      <c r="N19" s="1358" t="s">
        <v>2</v>
      </c>
      <c r="O19" s="1359"/>
      <c r="P19" s="497"/>
      <c r="Q19" s="1150"/>
      <c r="R19" s="1151"/>
      <c r="S19" s="489"/>
      <c r="T19" s="489"/>
      <c r="U19" s="489"/>
      <c r="V19" s="489"/>
      <c r="W19" s="489"/>
      <c r="X19" s="489"/>
      <c r="Y19" s="489"/>
      <c r="Z19" s="489"/>
      <c r="AA19" s="489"/>
      <c r="AB19" s="489"/>
      <c r="AC19" s="489"/>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490"/>
      <c r="BG19" s="490"/>
      <c r="BH19" s="490"/>
      <c r="BI19" s="490"/>
      <c r="BJ19" s="490"/>
      <c r="BK19" s="490"/>
      <c r="BL19" s="490"/>
      <c r="BM19" s="490"/>
      <c r="BN19" s="490"/>
      <c r="BO19" s="490"/>
      <c r="BP19" s="490"/>
      <c r="BQ19" s="490"/>
      <c r="BR19" s="490"/>
      <c r="BS19" s="490"/>
      <c r="BT19" s="490"/>
      <c r="BU19" s="490"/>
      <c r="BV19" s="490"/>
      <c r="BW19" s="490"/>
      <c r="BX19" s="490"/>
      <c r="BY19" s="490"/>
      <c r="BZ19" s="490"/>
      <c r="CA19" s="490"/>
      <c r="CB19" s="490"/>
      <c r="CC19" s="490"/>
      <c r="CD19" s="490"/>
      <c r="CE19" s="490"/>
      <c r="CF19" s="490"/>
      <c r="CG19" s="490"/>
      <c r="CH19" s="490"/>
      <c r="CI19" s="490"/>
      <c r="CJ19" s="490"/>
      <c r="CK19" s="490"/>
      <c r="CL19" s="490"/>
      <c r="CM19" s="490"/>
      <c r="CN19" s="490"/>
      <c r="CO19" s="490"/>
      <c r="CP19" s="490"/>
      <c r="CQ19" s="490"/>
      <c r="CR19" s="490"/>
      <c r="CS19" s="490"/>
      <c r="CT19" s="490"/>
      <c r="CU19" s="490"/>
      <c r="CV19" s="490"/>
      <c r="CW19" s="490"/>
      <c r="CX19" s="490"/>
      <c r="CY19" s="490"/>
      <c r="CZ19" s="490"/>
      <c r="DA19" s="490"/>
      <c r="DB19" s="490"/>
      <c r="DC19" s="490"/>
      <c r="DD19" s="490"/>
      <c r="DE19" s="490"/>
      <c r="DF19" s="490"/>
      <c r="DG19" s="490"/>
      <c r="DH19" s="490"/>
      <c r="DI19" s="490"/>
      <c r="DJ19" s="490"/>
      <c r="DK19" s="490"/>
      <c r="DL19" s="490"/>
      <c r="DM19" s="490"/>
      <c r="DN19" s="490"/>
      <c r="DO19" s="490"/>
      <c r="DP19" s="490"/>
      <c r="DQ19" s="490"/>
      <c r="DR19" s="490"/>
      <c r="DS19" s="490"/>
      <c r="DT19" s="490"/>
      <c r="DU19" s="490"/>
      <c r="DV19" s="490"/>
      <c r="DW19" s="490"/>
      <c r="DX19" s="490"/>
      <c r="DY19" s="490"/>
      <c r="DZ19" s="490"/>
      <c r="EA19" s="490"/>
      <c r="EB19" s="490"/>
      <c r="EC19" s="490"/>
      <c r="ED19" s="490"/>
      <c r="EE19" s="490"/>
      <c r="EF19" s="490"/>
      <c r="EG19" s="490"/>
      <c r="EH19" s="490"/>
      <c r="EI19" s="490"/>
      <c r="EJ19" s="490"/>
      <c r="EK19" s="490"/>
      <c r="EL19" s="490"/>
      <c r="EM19" s="490"/>
      <c r="EN19" s="490"/>
      <c r="EO19" s="490"/>
      <c r="EP19" s="490"/>
      <c r="EQ19" s="490"/>
      <c r="ER19" s="490"/>
      <c r="ES19" s="490"/>
      <c r="ET19" s="490"/>
      <c r="EU19" s="490"/>
      <c r="EV19" s="490"/>
      <c r="EW19" s="490"/>
      <c r="EX19" s="490"/>
      <c r="EY19" s="490"/>
      <c r="EZ19" s="490"/>
      <c r="FA19" s="490"/>
      <c r="FB19" s="490"/>
      <c r="FC19" s="490"/>
      <c r="FD19" s="490"/>
      <c r="FE19" s="490"/>
      <c r="FF19" s="490"/>
      <c r="FG19" s="490"/>
      <c r="FH19" s="490"/>
      <c r="FI19" s="490"/>
      <c r="FJ19" s="490"/>
      <c r="FK19" s="490"/>
      <c r="FL19" s="490"/>
      <c r="FM19" s="490"/>
      <c r="FN19" s="490"/>
      <c r="FO19" s="490"/>
      <c r="FP19" s="490"/>
      <c r="FQ19" s="490"/>
      <c r="FR19" s="490"/>
      <c r="FS19" s="490"/>
      <c r="FT19" s="490"/>
      <c r="FU19" s="490"/>
      <c r="FV19" s="490"/>
      <c r="FW19" s="490"/>
      <c r="FX19" s="490"/>
      <c r="FY19" s="490"/>
      <c r="FZ19" s="490"/>
      <c r="GA19" s="490"/>
      <c r="GB19" s="490"/>
      <c r="GC19" s="490"/>
      <c r="GD19" s="490"/>
      <c r="GE19" s="490"/>
      <c r="GF19" s="490"/>
      <c r="GG19" s="490"/>
      <c r="GH19" s="490"/>
      <c r="GI19" s="490"/>
      <c r="GJ19" s="490"/>
      <c r="GK19" s="490"/>
      <c r="GL19" s="490"/>
      <c r="GM19" s="490"/>
      <c r="GN19" s="490"/>
      <c r="GO19" s="490"/>
      <c r="GP19" s="490"/>
      <c r="GQ19" s="490"/>
      <c r="GR19" s="490"/>
      <c r="GS19" s="490"/>
      <c r="GT19" s="490"/>
      <c r="GU19" s="490"/>
      <c r="GV19" s="490"/>
      <c r="GW19" s="490"/>
      <c r="GX19" s="490"/>
      <c r="GY19" s="490"/>
      <c r="GZ19" s="490"/>
      <c r="HA19" s="490"/>
      <c r="HB19" s="490"/>
      <c r="HC19" s="490"/>
      <c r="HD19" s="490"/>
      <c r="HE19" s="490"/>
      <c r="HF19" s="490"/>
      <c r="HG19" s="490"/>
      <c r="HH19" s="490"/>
      <c r="HI19" s="490"/>
      <c r="HJ19" s="490"/>
      <c r="HK19" s="490"/>
      <c r="HL19" s="490"/>
      <c r="HM19" s="490"/>
      <c r="HN19" s="490"/>
      <c r="HO19" s="490"/>
      <c r="HP19" s="490"/>
      <c r="HQ19" s="490"/>
      <c r="HR19" s="490"/>
      <c r="HS19" s="490"/>
      <c r="HT19" s="490"/>
      <c r="HU19" s="490"/>
      <c r="HV19" s="490"/>
      <c r="HW19" s="490"/>
      <c r="HX19" s="490"/>
      <c r="HY19" s="490"/>
      <c r="HZ19" s="490"/>
      <c r="IA19" s="490"/>
      <c r="IB19" s="490"/>
      <c r="IC19" s="490"/>
      <c r="ID19" s="490"/>
      <c r="IE19" s="490"/>
      <c r="IF19" s="490"/>
      <c r="IG19" s="490"/>
      <c r="IH19" s="490"/>
      <c r="II19" s="490"/>
      <c r="IJ19" s="490"/>
      <c r="IK19" s="490"/>
      <c r="IL19" s="490"/>
      <c r="IM19" s="490"/>
      <c r="IN19" s="490"/>
      <c r="IO19" s="490"/>
      <c r="IP19" s="490"/>
      <c r="IQ19" s="490"/>
      <c r="IR19" s="490"/>
      <c r="IS19" s="490"/>
      <c r="IT19" s="490"/>
      <c r="IU19" s="490"/>
      <c r="IV19" s="490"/>
      <c r="IW19" s="490"/>
      <c r="IX19" s="490"/>
      <c r="IY19" s="490"/>
      <c r="IZ19" s="490"/>
      <c r="JA19" s="490"/>
      <c r="JB19" s="490"/>
      <c r="JC19" s="490"/>
      <c r="JD19" s="490"/>
      <c r="JE19" s="490"/>
      <c r="JF19" s="490"/>
      <c r="JG19" s="490"/>
      <c r="JH19" s="490"/>
      <c r="JI19" s="490"/>
      <c r="JJ19" s="490"/>
      <c r="JK19" s="490"/>
      <c r="JL19" s="490"/>
      <c r="JM19" s="490"/>
      <c r="JN19" s="490"/>
      <c r="JO19" s="490"/>
      <c r="JP19" s="490"/>
    </row>
    <row r="20" spans="1:276" s="138" customFormat="1" ht="33.75" x14ac:dyDescent="0.2">
      <c r="A20" s="542"/>
      <c r="B20" s="170" t="s">
        <v>204</v>
      </c>
      <c r="C20" s="169" t="s">
        <v>203</v>
      </c>
      <c r="D20" s="163" t="s">
        <v>202</v>
      </c>
      <c r="E20" s="163" t="s">
        <v>201</v>
      </c>
      <c r="F20" s="164" t="s">
        <v>200</v>
      </c>
      <c r="G20" s="165" t="s">
        <v>3</v>
      </c>
      <c r="H20" s="165" t="s">
        <v>4</v>
      </c>
      <c r="I20" s="165" t="s">
        <v>5</v>
      </c>
      <c r="J20" s="165" t="s">
        <v>6</v>
      </c>
      <c r="K20" s="165" t="s">
        <v>7</v>
      </c>
      <c r="L20" s="165" t="s">
        <v>8</v>
      </c>
      <c r="M20" s="165" t="s">
        <v>9</v>
      </c>
      <c r="N20" s="544" t="s">
        <v>199</v>
      </c>
      <c r="O20" s="544" t="s">
        <v>198</v>
      </c>
      <c r="P20" s="545" t="s">
        <v>10</v>
      </c>
      <c r="Q20" s="1152" t="s">
        <v>11</v>
      </c>
      <c r="R20" s="548" t="s">
        <v>12</v>
      </c>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89"/>
      <c r="AZ20" s="489"/>
      <c r="BA20" s="489"/>
      <c r="BB20" s="489"/>
      <c r="BC20" s="489"/>
      <c r="BD20" s="489"/>
      <c r="BE20" s="489"/>
      <c r="BF20" s="489"/>
      <c r="BG20" s="489"/>
      <c r="BH20" s="489"/>
      <c r="BI20" s="489"/>
      <c r="BJ20" s="489"/>
      <c r="BK20" s="489"/>
      <c r="BL20" s="489"/>
      <c r="BM20" s="489"/>
      <c r="BN20" s="489"/>
      <c r="BO20" s="489"/>
      <c r="BP20" s="489"/>
      <c r="BQ20" s="489"/>
      <c r="BR20" s="489"/>
      <c r="BS20" s="489"/>
      <c r="BT20" s="489"/>
      <c r="BU20" s="489"/>
      <c r="BV20" s="489"/>
      <c r="BW20" s="489"/>
      <c r="BX20" s="489"/>
      <c r="BY20" s="489"/>
      <c r="BZ20" s="489"/>
      <c r="CA20" s="489"/>
      <c r="CB20" s="489"/>
      <c r="CC20" s="489"/>
      <c r="CD20" s="490"/>
      <c r="CE20" s="490"/>
      <c r="CF20" s="490"/>
      <c r="CG20" s="490"/>
      <c r="CH20" s="490"/>
      <c r="CI20" s="490"/>
      <c r="CJ20" s="490"/>
      <c r="CK20" s="490"/>
      <c r="CL20" s="490"/>
      <c r="CM20" s="490"/>
      <c r="CN20" s="490"/>
      <c r="CO20" s="490"/>
      <c r="CP20" s="490"/>
      <c r="CQ20" s="490"/>
      <c r="CR20" s="490"/>
      <c r="CS20" s="490"/>
      <c r="CT20" s="490"/>
      <c r="CU20" s="490"/>
      <c r="CV20" s="490"/>
      <c r="CW20" s="490"/>
      <c r="CX20" s="490"/>
      <c r="CY20" s="490"/>
      <c r="CZ20" s="490"/>
      <c r="DA20" s="490"/>
      <c r="DB20" s="490"/>
      <c r="DC20" s="490"/>
      <c r="DD20" s="490"/>
      <c r="DE20" s="490"/>
      <c r="DF20" s="490"/>
      <c r="DG20" s="490"/>
      <c r="DH20" s="490"/>
      <c r="DI20" s="490"/>
      <c r="DJ20" s="490"/>
      <c r="DK20" s="490"/>
      <c r="DL20" s="490"/>
      <c r="DM20" s="490"/>
      <c r="DN20" s="490"/>
      <c r="DO20" s="490"/>
      <c r="DP20" s="490"/>
      <c r="DQ20" s="490"/>
      <c r="DR20" s="490"/>
      <c r="DS20" s="490"/>
      <c r="DT20" s="490"/>
      <c r="DU20" s="490"/>
      <c r="DV20" s="490"/>
      <c r="DW20" s="490"/>
      <c r="DX20" s="490"/>
      <c r="DY20" s="490"/>
      <c r="DZ20" s="490"/>
      <c r="EA20" s="490"/>
      <c r="EB20" s="490"/>
      <c r="EC20" s="490"/>
      <c r="ED20" s="490"/>
      <c r="EE20" s="490"/>
      <c r="EF20" s="490"/>
      <c r="EG20" s="490"/>
      <c r="EH20" s="490"/>
      <c r="EI20" s="490"/>
      <c r="EJ20" s="490"/>
      <c r="EK20" s="490"/>
      <c r="EL20" s="490"/>
      <c r="EM20" s="490"/>
      <c r="EN20" s="490"/>
      <c r="EO20" s="490"/>
      <c r="EP20" s="490"/>
      <c r="EQ20" s="490"/>
      <c r="ER20" s="490"/>
      <c r="ES20" s="490"/>
      <c r="ET20" s="490"/>
      <c r="EU20" s="490"/>
      <c r="EV20" s="490"/>
      <c r="EW20" s="490"/>
      <c r="EX20" s="490"/>
      <c r="EY20" s="490"/>
      <c r="EZ20" s="490"/>
      <c r="FA20" s="490"/>
      <c r="FB20" s="490"/>
      <c r="FC20" s="490"/>
      <c r="FD20" s="490"/>
      <c r="FE20" s="490"/>
      <c r="FF20" s="490"/>
      <c r="FG20" s="490"/>
      <c r="FH20" s="490"/>
      <c r="FI20" s="490"/>
      <c r="FJ20" s="490"/>
      <c r="FK20" s="490"/>
      <c r="FL20" s="490"/>
      <c r="FM20" s="490"/>
      <c r="FN20" s="490"/>
      <c r="FO20" s="490"/>
      <c r="FP20" s="490"/>
      <c r="FQ20" s="490"/>
      <c r="FR20" s="490"/>
      <c r="FS20" s="490"/>
      <c r="FT20" s="490"/>
      <c r="FU20" s="490"/>
      <c r="FV20" s="490"/>
      <c r="FW20" s="490"/>
      <c r="FX20" s="490"/>
      <c r="FY20" s="490"/>
      <c r="FZ20" s="490"/>
      <c r="GA20" s="490"/>
      <c r="GB20" s="490"/>
      <c r="GC20" s="490"/>
      <c r="GD20" s="490"/>
      <c r="GE20" s="490"/>
      <c r="GF20" s="490"/>
      <c r="GG20" s="490"/>
      <c r="GH20" s="490"/>
      <c r="GI20" s="490"/>
      <c r="GJ20" s="490"/>
      <c r="GK20" s="490"/>
      <c r="GL20" s="490"/>
      <c r="GM20" s="490"/>
      <c r="GN20" s="490"/>
      <c r="GO20" s="490"/>
      <c r="GP20" s="490"/>
      <c r="GQ20" s="490"/>
      <c r="GR20" s="490"/>
      <c r="GS20" s="490"/>
      <c r="GT20" s="490"/>
      <c r="GU20" s="490"/>
      <c r="GV20" s="490"/>
      <c r="GW20" s="490"/>
      <c r="GX20" s="490"/>
      <c r="GY20" s="490"/>
      <c r="GZ20" s="490"/>
      <c r="HA20" s="490"/>
      <c r="HB20" s="490"/>
      <c r="HC20" s="490"/>
      <c r="HD20" s="490"/>
      <c r="HE20" s="490"/>
      <c r="HF20" s="490"/>
      <c r="HG20" s="490"/>
      <c r="HH20" s="490"/>
      <c r="HI20" s="490"/>
      <c r="HJ20" s="490"/>
      <c r="HK20" s="490"/>
      <c r="HL20" s="490"/>
      <c r="HM20" s="490"/>
      <c r="HN20" s="490"/>
      <c r="HO20" s="490"/>
      <c r="HP20" s="490"/>
      <c r="HQ20" s="490"/>
      <c r="HR20" s="490"/>
      <c r="HS20" s="490"/>
      <c r="HT20" s="490"/>
      <c r="HU20" s="490"/>
      <c r="HV20" s="490"/>
      <c r="HW20" s="490"/>
      <c r="HX20" s="490"/>
      <c r="HY20" s="490"/>
      <c r="HZ20" s="490"/>
      <c r="IA20" s="490"/>
      <c r="IB20" s="490"/>
      <c r="IC20" s="490"/>
      <c r="ID20" s="490"/>
      <c r="IE20" s="490"/>
      <c r="IF20" s="490"/>
      <c r="IG20" s="490"/>
      <c r="IH20" s="490"/>
      <c r="II20" s="490"/>
      <c r="IJ20" s="490"/>
      <c r="IK20" s="490"/>
      <c r="IL20" s="490"/>
      <c r="IM20" s="490"/>
      <c r="IN20" s="490"/>
      <c r="IO20" s="490"/>
      <c r="IP20" s="490"/>
      <c r="IQ20" s="490"/>
      <c r="IR20" s="490"/>
      <c r="IS20" s="490"/>
      <c r="IT20" s="490"/>
      <c r="IU20" s="490"/>
      <c r="IV20" s="490"/>
      <c r="IW20" s="490"/>
      <c r="IX20" s="490"/>
      <c r="IY20" s="490"/>
      <c r="IZ20" s="490"/>
      <c r="JA20" s="490"/>
      <c r="JB20" s="490"/>
      <c r="JC20" s="490"/>
      <c r="JD20" s="490"/>
      <c r="JE20" s="490"/>
      <c r="JF20" s="490"/>
      <c r="JG20" s="490"/>
      <c r="JH20" s="490"/>
      <c r="JI20" s="490"/>
      <c r="JJ20" s="490"/>
      <c r="JK20" s="490"/>
      <c r="JL20" s="490"/>
      <c r="JM20" s="490"/>
      <c r="JN20" s="490"/>
      <c r="JO20" s="490"/>
      <c r="JP20" s="490"/>
    </row>
    <row r="21" spans="1:276" s="138" customFormat="1" x14ac:dyDescent="0.2">
      <c r="A21" s="542"/>
      <c r="B21" s="161"/>
      <c r="C21" s="162"/>
      <c r="D21" s="169"/>
      <c r="E21" s="169"/>
      <c r="F21" s="170"/>
      <c r="G21" s="164"/>
      <c r="H21" s="164"/>
      <c r="I21" s="165"/>
      <c r="J21" s="164"/>
      <c r="K21" s="164"/>
      <c r="L21" s="165"/>
      <c r="M21" s="165"/>
      <c r="N21" s="544"/>
      <c r="O21" s="544"/>
      <c r="P21" s="1153"/>
      <c r="Q21" s="1154" t="s">
        <v>347</v>
      </c>
      <c r="R21" s="1155" t="s">
        <v>347</v>
      </c>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89"/>
      <c r="BW21" s="489"/>
      <c r="BX21" s="489"/>
      <c r="BY21" s="489"/>
      <c r="BZ21" s="489"/>
      <c r="CA21" s="489"/>
      <c r="CB21" s="489"/>
      <c r="CC21" s="489"/>
      <c r="CD21" s="490"/>
      <c r="CE21" s="490"/>
      <c r="CF21" s="490"/>
      <c r="CG21" s="490"/>
      <c r="CH21" s="490"/>
      <c r="CI21" s="490"/>
      <c r="CJ21" s="490"/>
      <c r="CK21" s="490"/>
      <c r="CL21" s="490"/>
      <c r="CM21" s="490"/>
      <c r="CN21" s="490"/>
      <c r="CO21" s="490"/>
      <c r="CP21" s="490"/>
      <c r="CQ21" s="490"/>
      <c r="CR21" s="490"/>
      <c r="CS21" s="490"/>
      <c r="CT21" s="490"/>
      <c r="CU21" s="490"/>
      <c r="CV21" s="490"/>
      <c r="CW21" s="490"/>
      <c r="CX21" s="490"/>
      <c r="CY21" s="490"/>
      <c r="CZ21" s="490"/>
      <c r="DA21" s="490"/>
      <c r="DB21" s="490"/>
      <c r="DC21" s="490"/>
      <c r="DD21" s="490"/>
      <c r="DE21" s="490"/>
      <c r="DF21" s="490"/>
      <c r="DG21" s="490"/>
      <c r="DH21" s="490"/>
      <c r="DI21" s="490"/>
      <c r="DJ21" s="490"/>
      <c r="DK21" s="490"/>
      <c r="DL21" s="490"/>
      <c r="DM21" s="490"/>
      <c r="DN21" s="490"/>
      <c r="DO21" s="490"/>
      <c r="DP21" s="490"/>
      <c r="DQ21" s="490"/>
      <c r="DR21" s="490"/>
      <c r="DS21" s="490"/>
      <c r="DT21" s="490"/>
      <c r="DU21" s="490"/>
      <c r="DV21" s="490"/>
      <c r="DW21" s="490"/>
      <c r="DX21" s="490"/>
      <c r="DY21" s="490"/>
      <c r="DZ21" s="490"/>
      <c r="EA21" s="490"/>
      <c r="EB21" s="490"/>
      <c r="EC21" s="490"/>
      <c r="ED21" s="490"/>
      <c r="EE21" s="490"/>
      <c r="EF21" s="490"/>
      <c r="EG21" s="490"/>
      <c r="EH21" s="490"/>
      <c r="EI21" s="490"/>
      <c r="EJ21" s="490"/>
      <c r="EK21" s="490"/>
      <c r="EL21" s="490"/>
      <c r="EM21" s="490"/>
      <c r="EN21" s="490"/>
      <c r="EO21" s="490"/>
      <c r="EP21" s="490"/>
      <c r="EQ21" s="490"/>
      <c r="ER21" s="490"/>
      <c r="ES21" s="490"/>
      <c r="ET21" s="490"/>
      <c r="EU21" s="490"/>
      <c r="EV21" s="490"/>
      <c r="EW21" s="490"/>
      <c r="EX21" s="490"/>
      <c r="EY21" s="490"/>
      <c r="EZ21" s="490"/>
      <c r="FA21" s="490"/>
      <c r="FB21" s="490"/>
      <c r="FC21" s="490"/>
      <c r="FD21" s="490"/>
      <c r="FE21" s="490"/>
      <c r="FF21" s="490"/>
      <c r="FG21" s="490"/>
      <c r="FH21" s="490"/>
      <c r="FI21" s="490"/>
      <c r="FJ21" s="490"/>
      <c r="FK21" s="490"/>
      <c r="FL21" s="490"/>
      <c r="FM21" s="490"/>
      <c r="FN21" s="490"/>
      <c r="FO21" s="490"/>
      <c r="FP21" s="490"/>
      <c r="FQ21" s="490"/>
      <c r="FR21" s="490"/>
      <c r="FS21" s="490"/>
      <c r="FT21" s="490"/>
      <c r="FU21" s="490"/>
      <c r="FV21" s="490"/>
      <c r="FW21" s="490"/>
      <c r="FX21" s="490"/>
      <c r="FY21" s="490"/>
      <c r="FZ21" s="490"/>
      <c r="GA21" s="490"/>
      <c r="GB21" s="490"/>
      <c r="GC21" s="490"/>
      <c r="GD21" s="490"/>
      <c r="GE21" s="490"/>
      <c r="GF21" s="490"/>
      <c r="GG21" s="490"/>
      <c r="GH21" s="490"/>
      <c r="GI21" s="490"/>
      <c r="GJ21" s="490"/>
      <c r="GK21" s="490"/>
      <c r="GL21" s="490"/>
      <c r="GM21" s="490"/>
      <c r="GN21" s="490"/>
      <c r="GO21" s="490"/>
      <c r="GP21" s="490"/>
      <c r="GQ21" s="490"/>
      <c r="GR21" s="490"/>
      <c r="GS21" s="490"/>
      <c r="GT21" s="490"/>
      <c r="GU21" s="490"/>
      <c r="GV21" s="490"/>
      <c r="GW21" s="490"/>
      <c r="GX21" s="490"/>
      <c r="GY21" s="490"/>
      <c r="GZ21" s="490"/>
      <c r="HA21" s="490"/>
      <c r="HB21" s="490"/>
      <c r="HC21" s="490"/>
      <c r="HD21" s="490"/>
      <c r="HE21" s="490"/>
      <c r="HF21" s="490"/>
      <c r="HG21" s="490"/>
      <c r="HH21" s="490"/>
      <c r="HI21" s="490"/>
      <c r="HJ21" s="490"/>
      <c r="HK21" s="490"/>
      <c r="HL21" s="490"/>
      <c r="HM21" s="490"/>
      <c r="HN21" s="490"/>
      <c r="HO21" s="490"/>
      <c r="HP21" s="490"/>
      <c r="HQ21" s="490"/>
      <c r="HR21" s="490"/>
      <c r="HS21" s="490"/>
      <c r="HT21" s="490"/>
      <c r="HU21" s="490"/>
      <c r="HV21" s="490"/>
      <c r="HW21" s="490"/>
      <c r="HX21" s="490"/>
      <c r="HY21" s="490"/>
      <c r="HZ21" s="490"/>
      <c r="IA21" s="490"/>
      <c r="IB21" s="490"/>
      <c r="IC21" s="490"/>
      <c r="ID21" s="490"/>
      <c r="IE21" s="490"/>
      <c r="IF21" s="490"/>
      <c r="IG21" s="490"/>
      <c r="IH21" s="490"/>
      <c r="II21" s="490"/>
      <c r="IJ21" s="490"/>
      <c r="IK21" s="490"/>
      <c r="IL21" s="490"/>
      <c r="IM21" s="490"/>
      <c r="IN21" s="490"/>
      <c r="IO21" s="490"/>
      <c r="IP21" s="490"/>
      <c r="IQ21" s="490"/>
      <c r="IR21" s="490"/>
      <c r="IS21" s="490"/>
      <c r="IT21" s="490"/>
      <c r="IU21" s="490"/>
      <c r="IV21" s="490"/>
      <c r="IW21" s="490"/>
      <c r="IX21" s="490"/>
      <c r="IY21" s="490"/>
      <c r="IZ21" s="490"/>
      <c r="JA21" s="490"/>
      <c r="JB21" s="490"/>
      <c r="JC21" s="490"/>
      <c r="JD21" s="490"/>
      <c r="JE21" s="490"/>
      <c r="JF21" s="490"/>
      <c r="JG21" s="490"/>
      <c r="JH21" s="490"/>
      <c r="JI21" s="490"/>
      <c r="JJ21" s="490"/>
      <c r="JK21" s="490"/>
      <c r="JL21" s="490"/>
      <c r="JM21" s="490"/>
      <c r="JN21" s="490"/>
      <c r="JO21" s="490"/>
      <c r="JP21" s="490"/>
    </row>
    <row r="22" spans="1:276" s="138" customFormat="1" x14ac:dyDescent="0.2">
      <c r="A22" s="498"/>
      <c r="B22" s="457"/>
      <c r="C22" s="458"/>
      <c r="D22" s="458"/>
      <c r="E22" s="458"/>
      <c r="F22" s="458"/>
      <c r="G22" s="459"/>
      <c r="H22" s="344"/>
      <c r="I22" s="344"/>
      <c r="J22" s="344"/>
      <c r="K22" s="344"/>
      <c r="L22" s="344"/>
      <c r="M22" s="54">
        <f>SUM(H22:L22)</f>
        <v>0</v>
      </c>
      <c r="N22" s="344"/>
      <c r="O22" s="344"/>
      <c r="P22" s="1156">
        <f>M22+N22+O22</f>
        <v>0</v>
      </c>
      <c r="Q22" s="1157"/>
      <c r="R22" s="1158"/>
      <c r="S22" s="489"/>
      <c r="T22" s="489"/>
      <c r="U22" s="489"/>
      <c r="V22" s="489"/>
      <c r="W22" s="489"/>
      <c r="X22" s="489"/>
      <c r="Y22" s="489"/>
      <c r="Z22" s="489"/>
      <c r="AA22" s="489"/>
      <c r="AB22" s="489"/>
      <c r="AC22" s="490"/>
      <c r="AD22" s="490"/>
      <c r="AE22" s="490"/>
      <c r="AF22" s="490"/>
      <c r="AG22" s="490"/>
      <c r="AH22" s="490"/>
      <c r="AI22" s="490"/>
      <c r="AJ22" s="490"/>
      <c r="AK22" s="490"/>
      <c r="AL22" s="490"/>
      <c r="AM22" s="490"/>
      <c r="AN22" s="490"/>
      <c r="AO22" s="490"/>
      <c r="AP22" s="490"/>
      <c r="AQ22" s="490"/>
      <c r="AR22" s="490"/>
      <c r="AS22" s="490"/>
      <c r="AT22" s="490"/>
      <c r="AU22" s="490"/>
      <c r="AV22" s="490"/>
      <c r="AW22" s="490"/>
      <c r="AX22" s="490"/>
      <c r="AY22" s="490"/>
      <c r="AZ22" s="490"/>
      <c r="BA22" s="490"/>
      <c r="BB22" s="490"/>
      <c r="BC22" s="490"/>
      <c r="BD22" s="490"/>
      <c r="BE22" s="490"/>
      <c r="BF22" s="490"/>
      <c r="BG22" s="490"/>
      <c r="BH22" s="490"/>
      <c r="BI22" s="490"/>
      <c r="BJ22" s="490"/>
      <c r="BK22" s="490"/>
      <c r="BL22" s="490"/>
      <c r="BM22" s="490"/>
      <c r="BN22" s="490"/>
      <c r="BO22" s="490"/>
      <c r="BP22" s="490"/>
      <c r="BQ22" s="490"/>
      <c r="BR22" s="490"/>
      <c r="BS22" s="490"/>
      <c r="BT22" s="490"/>
      <c r="BU22" s="490"/>
      <c r="BV22" s="490"/>
      <c r="BW22" s="490"/>
      <c r="BX22" s="490"/>
      <c r="BY22" s="490"/>
      <c r="BZ22" s="490"/>
      <c r="CA22" s="490"/>
      <c r="CB22" s="490"/>
      <c r="CC22" s="490"/>
      <c r="CD22" s="490"/>
      <c r="CE22" s="490"/>
      <c r="CF22" s="490"/>
      <c r="CG22" s="490"/>
      <c r="CH22" s="490"/>
      <c r="CI22" s="490"/>
      <c r="CJ22" s="490"/>
      <c r="CK22" s="490"/>
      <c r="CL22" s="490"/>
      <c r="CM22" s="490"/>
      <c r="CN22" s="490"/>
      <c r="CO22" s="490"/>
      <c r="CP22" s="490"/>
      <c r="CQ22" s="490"/>
      <c r="CR22" s="490"/>
      <c r="CS22" s="490"/>
      <c r="CT22" s="490"/>
      <c r="CU22" s="490"/>
      <c r="CV22" s="490"/>
      <c r="CW22" s="490"/>
      <c r="CX22" s="490"/>
      <c r="CY22" s="490"/>
      <c r="CZ22" s="490"/>
      <c r="DA22" s="490"/>
      <c r="DB22" s="490"/>
      <c r="DC22" s="490"/>
      <c r="DD22" s="490"/>
      <c r="DE22" s="490"/>
      <c r="DF22" s="490"/>
      <c r="DG22" s="490"/>
      <c r="DH22" s="490"/>
      <c r="DI22" s="490"/>
      <c r="DJ22" s="490"/>
      <c r="DK22" s="490"/>
      <c r="DL22" s="490"/>
      <c r="DM22" s="490"/>
      <c r="DN22" s="490"/>
      <c r="DO22" s="490"/>
      <c r="DP22" s="490"/>
      <c r="DQ22" s="490"/>
      <c r="DR22" s="490"/>
      <c r="DS22" s="490"/>
      <c r="DT22" s="490"/>
      <c r="DU22" s="490"/>
      <c r="DV22" s="490"/>
      <c r="DW22" s="490"/>
      <c r="DX22" s="490"/>
      <c r="DY22" s="490"/>
      <c r="DZ22" s="490"/>
      <c r="EA22" s="490"/>
      <c r="EB22" s="490"/>
      <c r="EC22" s="490"/>
      <c r="ED22" s="490"/>
      <c r="EE22" s="490"/>
      <c r="EF22" s="490"/>
      <c r="EG22" s="490"/>
      <c r="EH22" s="490"/>
      <c r="EI22" s="490"/>
      <c r="EJ22" s="490"/>
      <c r="EK22" s="490"/>
      <c r="EL22" s="490"/>
      <c r="EM22" s="490"/>
      <c r="EN22" s="490"/>
      <c r="EO22" s="490"/>
      <c r="EP22" s="490"/>
      <c r="EQ22" s="490"/>
      <c r="ER22" s="490"/>
      <c r="ES22" s="490"/>
      <c r="ET22" s="490"/>
      <c r="EU22" s="490"/>
      <c r="EV22" s="490"/>
      <c r="EW22" s="490"/>
      <c r="EX22" s="490"/>
      <c r="EY22" s="490"/>
      <c r="EZ22" s="490"/>
      <c r="FA22" s="490"/>
      <c r="FB22" s="490"/>
      <c r="FC22" s="490"/>
      <c r="FD22" s="490"/>
      <c r="FE22" s="490"/>
      <c r="FF22" s="490"/>
      <c r="FG22" s="490"/>
      <c r="FH22" s="490"/>
      <c r="FI22" s="490"/>
      <c r="FJ22" s="490"/>
      <c r="FK22" s="490"/>
      <c r="FL22" s="490"/>
      <c r="FM22" s="490"/>
      <c r="FN22" s="490"/>
      <c r="FO22" s="490"/>
      <c r="FP22" s="490"/>
      <c r="FQ22" s="490"/>
      <c r="FR22" s="490"/>
      <c r="FS22" s="490"/>
      <c r="FT22" s="490"/>
      <c r="FU22" s="490"/>
      <c r="FV22" s="490"/>
      <c r="FW22" s="490"/>
      <c r="FX22" s="490"/>
      <c r="FY22" s="490"/>
      <c r="FZ22" s="490"/>
      <c r="GA22" s="490"/>
      <c r="GB22" s="490"/>
      <c r="GC22" s="490"/>
      <c r="GD22" s="490"/>
      <c r="GE22" s="490"/>
      <c r="GF22" s="490"/>
      <c r="GG22" s="490"/>
      <c r="GH22" s="490"/>
      <c r="GI22" s="490"/>
      <c r="GJ22" s="490"/>
      <c r="GK22" s="490"/>
      <c r="GL22" s="490"/>
      <c r="GM22" s="490"/>
      <c r="GN22" s="490"/>
      <c r="GO22" s="490"/>
      <c r="GP22" s="490"/>
      <c r="GQ22" s="490"/>
      <c r="GR22" s="490"/>
      <c r="GS22" s="490"/>
      <c r="GT22" s="490"/>
      <c r="GU22" s="490"/>
      <c r="GV22" s="490"/>
      <c r="GW22" s="490"/>
      <c r="GX22" s="490"/>
      <c r="GY22" s="490"/>
      <c r="GZ22" s="490"/>
      <c r="HA22" s="490"/>
      <c r="HB22" s="490"/>
      <c r="HC22" s="490"/>
      <c r="HD22" s="490"/>
      <c r="HE22" s="490"/>
      <c r="HF22" s="490"/>
      <c r="HG22" s="490"/>
      <c r="HH22" s="490"/>
      <c r="HI22" s="490"/>
      <c r="HJ22" s="490"/>
      <c r="HK22" s="490"/>
      <c r="HL22" s="490"/>
      <c r="HM22" s="490"/>
      <c r="HN22" s="490"/>
      <c r="HO22" s="490"/>
      <c r="HP22" s="490"/>
      <c r="HQ22" s="490"/>
      <c r="HR22" s="490"/>
      <c r="HS22" s="490"/>
      <c r="HT22" s="490"/>
      <c r="HU22" s="490"/>
      <c r="HV22" s="490"/>
      <c r="HW22" s="490"/>
      <c r="HX22" s="490"/>
      <c r="HY22" s="490"/>
      <c r="HZ22" s="490"/>
      <c r="IA22" s="490"/>
      <c r="IB22" s="490"/>
      <c r="IC22" s="490"/>
      <c r="ID22" s="490"/>
      <c r="IE22" s="490"/>
      <c r="IF22" s="490"/>
      <c r="IG22" s="490"/>
      <c r="IH22" s="490"/>
      <c r="II22" s="490"/>
      <c r="IJ22" s="490"/>
      <c r="IK22" s="490"/>
      <c r="IL22" s="490"/>
      <c r="IM22" s="490"/>
      <c r="IN22" s="490"/>
      <c r="IO22" s="490"/>
      <c r="IP22" s="490"/>
      <c r="IQ22" s="490"/>
      <c r="IR22" s="490"/>
      <c r="IS22" s="490"/>
      <c r="IT22" s="490"/>
      <c r="IU22" s="490"/>
      <c r="IV22" s="490"/>
      <c r="IW22" s="490"/>
      <c r="IX22" s="490"/>
      <c r="IY22" s="490"/>
      <c r="IZ22" s="490"/>
      <c r="JA22" s="490"/>
      <c r="JB22" s="490"/>
      <c r="JC22" s="490"/>
      <c r="JD22" s="490"/>
      <c r="JE22" s="490"/>
      <c r="JF22" s="490"/>
      <c r="JG22" s="490"/>
      <c r="JH22" s="490"/>
      <c r="JI22" s="490"/>
      <c r="JJ22" s="490"/>
      <c r="JK22" s="490"/>
      <c r="JL22" s="490"/>
      <c r="JM22" s="490"/>
      <c r="JN22" s="490"/>
      <c r="JO22" s="490"/>
      <c r="JP22" s="490"/>
    </row>
    <row r="23" spans="1:276" s="138" customFormat="1" x14ac:dyDescent="0.2">
      <c r="A23" s="498"/>
      <c r="B23" s="460"/>
      <c r="C23" s="458"/>
      <c r="D23" s="458"/>
      <c r="E23" s="458"/>
      <c r="F23" s="458"/>
      <c r="G23" s="459"/>
      <c r="H23" s="344"/>
      <c r="I23" s="344"/>
      <c r="J23" s="344"/>
      <c r="K23" s="344"/>
      <c r="L23" s="344"/>
      <c r="M23" s="54">
        <f>SUM(H23:L23)</f>
        <v>0</v>
      </c>
      <c r="N23" s="344"/>
      <c r="O23" s="344"/>
      <c r="P23" s="1156">
        <f>M23+N23+O23</f>
        <v>0</v>
      </c>
      <c r="Q23" s="1157"/>
      <c r="R23" s="1158"/>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490"/>
      <c r="AZ23" s="490"/>
      <c r="BA23" s="490"/>
      <c r="BB23" s="490"/>
      <c r="BC23" s="490"/>
      <c r="BD23" s="490"/>
      <c r="BE23" s="490"/>
      <c r="BF23" s="490"/>
      <c r="BG23" s="490"/>
      <c r="BH23" s="490"/>
      <c r="BI23" s="490"/>
      <c r="BJ23" s="490"/>
      <c r="BK23" s="490"/>
      <c r="BL23" s="490"/>
      <c r="BM23" s="490"/>
      <c r="BN23" s="490"/>
      <c r="BO23" s="490"/>
      <c r="BP23" s="490"/>
      <c r="BQ23" s="490"/>
      <c r="BR23" s="490"/>
      <c r="BS23" s="490"/>
      <c r="BT23" s="490"/>
      <c r="BU23" s="490"/>
      <c r="BV23" s="490"/>
      <c r="BW23" s="490"/>
      <c r="BX23" s="490"/>
      <c r="BY23" s="490"/>
      <c r="BZ23" s="490"/>
      <c r="CA23" s="490"/>
      <c r="CB23" s="490"/>
      <c r="CC23" s="490"/>
      <c r="CD23" s="490"/>
      <c r="CE23" s="490"/>
      <c r="CF23" s="490"/>
      <c r="CG23" s="490"/>
      <c r="CH23" s="490"/>
      <c r="CI23" s="490"/>
      <c r="CJ23" s="490"/>
      <c r="CK23" s="490"/>
      <c r="CL23" s="490"/>
      <c r="CM23" s="490"/>
      <c r="CN23" s="490"/>
      <c r="CO23" s="490"/>
      <c r="CP23" s="490"/>
      <c r="CQ23" s="490"/>
      <c r="CR23" s="490"/>
      <c r="CS23" s="490"/>
      <c r="CT23" s="490"/>
      <c r="CU23" s="490"/>
      <c r="CV23" s="490"/>
      <c r="CW23" s="490"/>
      <c r="CX23" s="490"/>
      <c r="CY23" s="490"/>
      <c r="CZ23" s="490"/>
      <c r="DA23" s="490"/>
      <c r="DB23" s="490"/>
      <c r="DC23" s="490"/>
      <c r="DD23" s="490"/>
      <c r="DE23" s="490"/>
      <c r="DF23" s="490"/>
      <c r="DG23" s="490"/>
      <c r="DH23" s="490"/>
      <c r="DI23" s="490"/>
      <c r="DJ23" s="490"/>
      <c r="DK23" s="490"/>
      <c r="DL23" s="490"/>
      <c r="DM23" s="490"/>
      <c r="DN23" s="490"/>
      <c r="DO23" s="490"/>
      <c r="DP23" s="490"/>
      <c r="DQ23" s="490"/>
      <c r="DR23" s="490"/>
      <c r="DS23" s="490"/>
      <c r="DT23" s="490"/>
      <c r="DU23" s="490"/>
      <c r="DV23" s="490"/>
      <c r="DW23" s="490"/>
      <c r="DX23" s="490"/>
      <c r="DY23" s="490"/>
      <c r="DZ23" s="490"/>
      <c r="EA23" s="490"/>
      <c r="EB23" s="490"/>
      <c r="EC23" s="490"/>
      <c r="ED23" s="490"/>
      <c r="EE23" s="490"/>
      <c r="EF23" s="490"/>
      <c r="EG23" s="490"/>
      <c r="EH23" s="490"/>
      <c r="EI23" s="490"/>
      <c r="EJ23" s="490"/>
      <c r="EK23" s="490"/>
      <c r="EL23" s="490"/>
      <c r="EM23" s="490"/>
      <c r="EN23" s="490"/>
      <c r="EO23" s="490"/>
      <c r="EP23" s="490"/>
      <c r="EQ23" s="490"/>
      <c r="ER23" s="490"/>
      <c r="ES23" s="490"/>
      <c r="ET23" s="490"/>
      <c r="EU23" s="490"/>
      <c r="EV23" s="490"/>
      <c r="EW23" s="490"/>
      <c r="EX23" s="490"/>
      <c r="EY23" s="490"/>
      <c r="EZ23" s="490"/>
      <c r="FA23" s="490"/>
      <c r="FB23" s="490"/>
      <c r="FC23" s="490"/>
      <c r="FD23" s="490"/>
      <c r="FE23" s="490"/>
      <c r="FF23" s="490"/>
      <c r="FG23" s="490"/>
      <c r="FH23" s="490"/>
      <c r="FI23" s="490"/>
      <c r="FJ23" s="490"/>
      <c r="FK23" s="490"/>
      <c r="FL23" s="490"/>
      <c r="FM23" s="490"/>
      <c r="FN23" s="490"/>
      <c r="FO23" s="490"/>
      <c r="FP23" s="490"/>
      <c r="FQ23" s="490"/>
      <c r="FR23" s="490"/>
      <c r="FS23" s="490"/>
      <c r="FT23" s="490"/>
      <c r="FU23" s="490"/>
      <c r="FV23" s="490"/>
      <c r="FW23" s="490"/>
      <c r="FX23" s="490"/>
      <c r="FY23" s="490"/>
      <c r="FZ23" s="490"/>
      <c r="GA23" s="490"/>
      <c r="GB23" s="490"/>
      <c r="GC23" s="490"/>
      <c r="GD23" s="490"/>
      <c r="GE23" s="490"/>
      <c r="GF23" s="490"/>
      <c r="GG23" s="490"/>
      <c r="GH23" s="490"/>
      <c r="GI23" s="490"/>
      <c r="GJ23" s="490"/>
      <c r="GK23" s="490"/>
      <c r="GL23" s="490"/>
      <c r="GM23" s="490"/>
      <c r="GN23" s="490"/>
      <c r="GO23" s="490"/>
      <c r="GP23" s="490"/>
      <c r="GQ23" s="490"/>
      <c r="GR23" s="490"/>
      <c r="GS23" s="490"/>
      <c r="GT23" s="490"/>
      <c r="GU23" s="490"/>
      <c r="GV23" s="490"/>
      <c r="GW23" s="490"/>
      <c r="GX23" s="490"/>
      <c r="GY23" s="490"/>
      <c r="GZ23" s="490"/>
      <c r="HA23" s="490"/>
      <c r="HB23" s="490"/>
      <c r="HC23" s="490"/>
      <c r="HD23" s="490"/>
      <c r="HE23" s="490"/>
      <c r="HF23" s="490"/>
      <c r="HG23" s="490"/>
      <c r="HH23" s="490"/>
      <c r="HI23" s="490"/>
      <c r="HJ23" s="490"/>
      <c r="HK23" s="490"/>
      <c r="HL23" s="490"/>
      <c r="HM23" s="490"/>
      <c r="HN23" s="490"/>
      <c r="HO23" s="490"/>
      <c r="HP23" s="490"/>
      <c r="HQ23" s="490"/>
      <c r="HR23" s="490"/>
      <c r="HS23" s="490"/>
      <c r="HT23" s="490"/>
      <c r="HU23" s="490"/>
      <c r="HV23" s="490"/>
      <c r="HW23" s="490"/>
      <c r="HX23" s="490"/>
      <c r="HY23" s="490"/>
      <c r="HZ23" s="490"/>
      <c r="IA23" s="490"/>
      <c r="IB23" s="490"/>
      <c r="IC23" s="490"/>
      <c r="ID23" s="490"/>
      <c r="IE23" s="490"/>
      <c r="IF23" s="490"/>
      <c r="IG23" s="490"/>
      <c r="IH23" s="490"/>
      <c r="II23" s="490"/>
      <c r="IJ23" s="490"/>
      <c r="IK23" s="490"/>
      <c r="IL23" s="490"/>
      <c r="IM23" s="490"/>
      <c r="IN23" s="490"/>
      <c r="IO23" s="490"/>
      <c r="IP23" s="490"/>
      <c r="IQ23" s="490"/>
      <c r="IR23" s="490"/>
      <c r="IS23" s="490"/>
      <c r="IT23" s="490"/>
      <c r="IU23" s="490"/>
      <c r="IV23" s="490"/>
      <c r="IW23" s="490"/>
      <c r="IX23" s="490"/>
      <c r="IY23" s="490"/>
      <c r="IZ23" s="490"/>
      <c r="JA23" s="490"/>
      <c r="JB23" s="490"/>
      <c r="JC23" s="490"/>
      <c r="JD23" s="490"/>
      <c r="JE23" s="490"/>
      <c r="JF23" s="490"/>
      <c r="JG23" s="490"/>
      <c r="JH23" s="490"/>
      <c r="JI23" s="490"/>
      <c r="JJ23" s="490"/>
      <c r="JK23" s="490"/>
      <c r="JL23" s="490"/>
      <c r="JM23" s="490"/>
      <c r="JN23" s="490"/>
      <c r="JO23" s="490"/>
      <c r="JP23" s="490"/>
    </row>
    <row r="24" spans="1:276" s="138" customFormat="1" x14ac:dyDescent="0.2">
      <c r="A24" s="498"/>
      <c r="B24" s="457"/>
      <c r="C24" s="458"/>
      <c r="D24" s="458"/>
      <c r="E24" s="458"/>
      <c r="F24" s="458"/>
      <c r="G24" s="459"/>
      <c r="H24" s="344"/>
      <c r="I24" s="344"/>
      <c r="J24" s="344"/>
      <c r="K24" s="344"/>
      <c r="L24" s="344"/>
      <c r="M24" s="54">
        <f>SUM(H24:L24)</f>
        <v>0</v>
      </c>
      <c r="N24" s="344"/>
      <c r="O24" s="344"/>
      <c r="P24" s="1156">
        <f>M24+N24+O24</f>
        <v>0</v>
      </c>
      <c r="Q24" s="1157"/>
      <c r="R24" s="1158"/>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0"/>
      <c r="AU24" s="490"/>
      <c r="AV24" s="490"/>
      <c r="AW24" s="490"/>
      <c r="AX24" s="490"/>
      <c r="AY24" s="490"/>
      <c r="AZ24" s="490"/>
      <c r="BA24" s="490"/>
      <c r="BB24" s="490"/>
      <c r="BC24" s="490"/>
      <c r="BD24" s="490"/>
      <c r="BE24" s="490"/>
      <c r="BF24" s="490"/>
      <c r="BG24" s="490"/>
      <c r="BH24" s="490"/>
      <c r="BI24" s="490"/>
      <c r="BJ24" s="490"/>
      <c r="BK24" s="490"/>
      <c r="BL24" s="490"/>
      <c r="BM24" s="490"/>
      <c r="BN24" s="490"/>
      <c r="BO24" s="490"/>
      <c r="BP24" s="490"/>
      <c r="BQ24" s="490"/>
      <c r="BR24" s="490"/>
      <c r="BS24" s="490"/>
      <c r="BT24" s="490"/>
      <c r="BU24" s="490"/>
      <c r="BV24" s="490"/>
      <c r="BW24" s="490"/>
      <c r="BX24" s="490"/>
      <c r="BY24" s="490"/>
      <c r="BZ24" s="490"/>
      <c r="CA24" s="490"/>
      <c r="CB24" s="490"/>
      <c r="CC24" s="490"/>
      <c r="CD24" s="490"/>
      <c r="CE24" s="490"/>
      <c r="CF24" s="490"/>
      <c r="CG24" s="490"/>
      <c r="CH24" s="490"/>
      <c r="CI24" s="490"/>
      <c r="CJ24" s="490"/>
      <c r="CK24" s="490"/>
      <c r="CL24" s="490"/>
      <c r="CM24" s="490"/>
      <c r="CN24" s="490"/>
      <c r="CO24" s="490"/>
      <c r="CP24" s="490"/>
      <c r="CQ24" s="490"/>
      <c r="CR24" s="490"/>
      <c r="CS24" s="490"/>
      <c r="CT24" s="490"/>
      <c r="CU24" s="490"/>
      <c r="CV24" s="490"/>
      <c r="CW24" s="490"/>
      <c r="CX24" s="490"/>
      <c r="CY24" s="490"/>
      <c r="CZ24" s="490"/>
      <c r="DA24" s="490"/>
      <c r="DB24" s="490"/>
      <c r="DC24" s="490"/>
      <c r="DD24" s="490"/>
      <c r="DE24" s="490"/>
      <c r="DF24" s="490"/>
      <c r="DG24" s="490"/>
      <c r="DH24" s="490"/>
      <c r="DI24" s="490"/>
      <c r="DJ24" s="490"/>
      <c r="DK24" s="490"/>
      <c r="DL24" s="490"/>
      <c r="DM24" s="490"/>
      <c r="DN24" s="490"/>
      <c r="DO24" s="490"/>
      <c r="DP24" s="490"/>
      <c r="DQ24" s="490"/>
      <c r="DR24" s="490"/>
      <c r="DS24" s="490"/>
      <c r="DT24" s="490"/>
      <c r="DU24" s="490"/>
      <c r="DV24" s="490"/>
      <c r="DW24" s="490"/>
      <c r="DX24" s="490"/>
      <c r="DY24" s="490"/>
      <c r="DZ24" s="490"/>
      <c r="EA24" s="490"/>
      <c r="EB24" s="490"/>
      <c r="EC24" s="490"/>
      <c r="ED24" s="490"/>
      <c r="EE24" s="490"/>
      <c r="EF24" s="490"/>
      <c r="EG24" s="490"/>
      <c r="EH24" s="490"/>
      <c r="EI24" s="490"/>
      <c r="EJ24" s="490"/>
      <c r="EK24" s="490"/>
      <c r="EL24" s="490"/>
      <c r="EM24" s="490"/>
      <c r="EN24" s="490"/>
      <c r="EO24" s="490"/>
      <c r="EP24" s="490"/>
      <c r="EQ24" s="490"/>
      <c r="ER24" s="490"/>
      <c r="ES24" s="490"/>
      <c r="ET24" s="490"/>
      <c r="EU24" s="490"/>
      <c r="EV24" s="490"/>
      <c r="EW24" s="490"/>
      <c r="EX24" s="490"/>
      <c r="EY24" s="490"/>
      <c r="EZ24" s="490"/>
      <c r="FA24" s="490"/>
      <c r="FB24" s="490"/>
      <c r="FC24" s="490"/>
      <c r="FD24" s="490"/>
      <c r="FE24" s="490"/>
      <c r="FF24" s="490"/>
      <c r="FG24" s="490"/>
      <c r="FH24" s="490"/>
      <c r="FI24" s="490"/>
      <c r="FJ24" s="490"/>
      <c r="FK24" s="490"/>
      <c r="FL24" s="490"/>
      <c r="FM24" s="490"/>
      <c r="FN24" s="490"/>
      <c r="FO24" s="490"/>
      <c r="FP24" s="490"/>
      <c r="FQ24" s="490"/>
      <c r="FR24" s="490"/>
      <c r="FS24" s="490"/>
      <c r="FT24" s="490"/>
      <c r="FU24" s="490"/>
      <c r="FV24" s="490"/>
      <c r="FW24" s="490"/>
      <c r="FX24" s="490"/>
      <c r="FY24" s="490"/>
      <c r="FZ24" s="490"/>
      <c r="GA24" s="490"/>
      <c r="GB24" s="490"/>
      <c r="GC24" s="490"/>
      <c r="GD24" s="490"/>
      <c r="GE24" s="490"/>
      <c r="GF24" s="490"/>
      <c r="GG24" s="490"/>
      <c r="GH24" s="490"/>
      <c r="GI24" s="490"/>
      <c r="GJ24" s="490"/>
      <c r="GK24" s="490"/>
      <c r="GL24" s="490"/>
      <c r="GM24" s="490"/>
      <c r="GN24" s="490"/>
      <c r="GO24" s="490"/>
      <c r="GP24" s="490"/>
      <c r="GQ24" s="490"/>
      <c r="GR24" s="490"/>
      <c r="GS24" s="490"/>
      <c r="GT24" s="490"/>
      <c r="GU24" s="490"/>
      <c r="GV24" s="490"/>
      <c r="GW24" s="490"/>
      <c r="GX24" s="490"/>
      <c r="GY24" s="490"/>
      <c r="GZ24" s="490"/>
      <c r="HA24" s="490"/>
      <c r="HB24" s="490"/>
      <c r="HC24" s="490"/>
      <c r="HD24" s="490"/>
      <c r="HE24" s="490"/>
      <c r="HF24" s="490"/>
      <c r="HG24" s="490"/>
      <c r="HH24" s="490"/>
      <c r="HI24" s="490"/>
      <c r="HJ24" s="490"/>
      <c r="HK24" s="490"/>
      <c r="HL24" s="490"/>
      <c r="HM24" s="490"/>
      <c r="HN24" s="490"/>
      <c r="HO24" s="490"/>
      <c r="HP24" s="490"/>
      <c r="HQ24" s="490"/>
      <c r="HR24" s="490"/>
      <c r="HS24" s="490"/>
      <c r="HT24" s="490"/>
      <c r="HU24" s="490"/>
      <c r="HV24" s="490"/>
      <c r="HW24" s="490"/>
      <c r="HX24" s="490"/>
      <c r="HY24" s="490"/>
      <c r="HZ24" s="490"/>
      <c r="IA24" s="490"/>
      <c r="IB24" s="490"/>
      <c r="IC24" s="490"/>
      <c r="ID24" s="490"/>
      <c r="IE24" s="490"/>
      <c r="IF24" s="490"/>
      <c r="IG24" s="490"/>
      <c r="IH24" s="490"/>
      <c r="II24" s="490"/>
      <c r="IJ24" s="490"/>
      <c r="IK24" s="490"/>
      <c r="IL24" s="490"/>
      <c r="IM24" s="490"/>
      <c r="IN24" s="490"/>
      <c r="IO24" s="490"/>
      <c r="IP24" s="490"/>
      <c r="IQ24" s="490"/>
      <c r="IR24" s="490"/>
      <c r="IS24" s="490"/>
      <c r="IT24" s="490"/>
      <c r="IU24" s="490"/>
      <c r="IV24" s="490"/>
      <c r="IW24" s="490"/>
      <c r="IX24" s="490"/>
      <c r="IY24" s="490"/>
      <c r="IZ24" s="490"/>
      <c r="JA24" s="490"/>
      <c r="JB24" s="490"/>
      <c r="JC24" s="490"/>
      <c r="JD24" s="490"/>
      <c r="JE24" s="490"/>
      <c r="JF24" s="490"/>
      <c r="JG24" s="490"/>
      <c r="JH24" s="490"/>
      <c r="JI24" s="490"/>
      <c r="JJ24" s="490"/>
      <c r="JK24" s="490"/>
      <c r="JL24" s="490"/>
      <c r="JM24" s="490"/>
      <c r="JN24" s="490"/>
      <c r="JO24" s="490"/>
      <c r="JP24" s="490"/>
    </row>
    <row r="25" spans="1:276" s="138" customFormat="1" x14ac:dyDescent="0.2">
      <c r="A25" s="1094"/>
      <c r="B25" s="457"/>
      <c r="C25" s="458"/>
      <c r="D25" s="458"/>
      <c r="E25" s="461"/>
      <c r="F25" s="461"/>
      <c r="G25" s="461"/>
      <c r="H25" s="344"/>
      <c r="I25" s="344"/>
      <c r="J25" s="344"/>
      <c r="K25" s="344"/>
      <c r="L25" s="344"/>
      <c r="M25" s="54">
        <f>SUM(H25:L25)</f>
        <v>0</v>
      </c>
      <c r="N25" s="344"/>
      <c r="O25" s="344"/>
      <c r="P25" s="1156">
        <f>M25+N25+O25</f>
        <v>0</v>
      </c>
      <c r="Q25" s="1157"/>
      <c r="R25" s="1158"/>
      <c r="S25" s="490"/>
      <c r="T25" s="490"/>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490"/>
      <c r="BG25" s="490"/>
      <c r="BH25" s="490"/>
      <c r="BI25" s="490"/>
      <c r="BJ25" s="490"/>
      <c r="BK25" s="490"/>
      <c r="BL25" s="490"/>
      <c r="BM25" s="490"/>
      <c r="BN25" s="490"/>
      <c r="BO25" s="490"/>
      <c r="BP25" s="490"/>
      <c r="BQ25" s="490"/>
      <c r="BR25" s="490"/>
      <c r="BS25" s="490"/>
      <c r="BT25" s="490"/>
      <c r="BU25" s="490"/>
      <c r="BV25" s="490"/>
      <c r="BW25" s="490"/>
      <c r="BX25" s="490"/>
      <c r="BY25" s="490"/>
      <c r="BZ25" s="490"/>
      <c r="CA25" s="490"/>
      <c r="CB25" s="490"/>
      <c r="CC25" s="490"/>
      <c r="CD25" s="490"/>
      <c r="CE25" s="490"/>
      <c r="CF25" s="490"/>
      <c r="CG25" s="490"/>
      <c r="CH25" s="490"/>
      <c r="CI25" s="490"/>
      <c r="CJ25" s="490"/>
      <c r="CK25" s="490"/>
      <c r="CL25" s="490"/>
      <c r="CM25" s="490"/>
      <c r="CN25" s="490"/>
      <c r="CO25" s="490"/>
      <c r="CP25" s="490"/>
      <c r="CQ25" s="490"/>
      <c r="CR25" s="490"/>
      <c r="CS25" s="490"/>
      <c r="CT25" s="490"/>
      <c r="CU25" s="490"/>
      <c r="CV25" s="490"/>
      <c r="CW25" s="490"/>
      <c r="CX25" s="490"/>
      <c r="CY25" s="490"/>
      <c r="CZ25" s="490"/>
      <c r="DA25" s="490"/>
      <c r="DB25" s="490"/>
      <c r="DC25" s="490"/>
      <c r="DD25" s="490"/>
      <c r="DE25" s="490"/>
      <c r="DF25" s="490"/>
      <c r="DG25" s="490"/>
      <c r="DH25" s="490"/>
      <c r="DI25" s="490"/>
      <c r="DJ25" s="490"/>
      <c r="DK25" s="490"/>
      <c r="DL25" s="490"/>
      <c r="DM25" s="490"/>
      <c r="DN25" s="490"/>
      <c r="DO25" s="490"/>
      <c r="DP25" s="490"/>
      <c r="DQ25" s="490"/>
      <c r="DR25" s="490"/>
      <c r="DS25" s="490"/>
      <c r="DT25" s="490"/>
      <c r="DU25" s="490"/>
      <c r="DV25" s="490"/>
      <c r="DW25" s="490"/>
      <c r="DX25" s="490"/>
      <c r="DY25" s="490"/>
      <c r="DZ25" s="490"/>
      <c r="EA25" s="490"/>
      <c r="EB25" s="490"/>
      <c r="EC25" s="490"/>
      <c r="ED25" s="490"/>
      <c r="EE25" s="490"/>
      <c r="EF25" s="490"/>
      <c r="EG25" s="490"/>
      <c r="EH25" s="490"/>
      <c r="EI25" s="490"/>
      <c r="EJ25" s="490"/>
      <c r="EK25" s="490"/>
      <c r="EL25" s="490"/>
      <c r="EM25" s="490"/>
      <c r="EN25" s="490"/>
      <c r="EO25" s="490"/>
      <c r="EP25" s="490"/>
      <c r="EQ25" s="490"/>
      <c r="ER25" s="490"/>
      <c r="ES25" s="490"/>
      <c r="ET25" s="490"/>
      <c r="EU25" s="490"/>
      <c r="EV25" s="490"/>
      <c r="EW25" s="490"/>
      <c r="EX25" s="490"/>
      <c r="EY25" s="490"/>
      <c r="EZ25" s="490"/>
      <c r="FA25" s="490"/>
      <c r="FB25" s="490"/>
      <c r="FC25" s="490"/>
      <c r="FD25" s="490"/>
      <c r="FE25" s="490"/>
      <c r="FF25" s="490"/>
      <c r="FG25" s="490"/>
      <c r="FH25" s="490"/>
      <c r="FI25" s="490"/>
      <c r="FJ25" s="490"/>
      <c r="FK25" s="490"/>
      <c r="FL25" s="490"/>
      <c r="FM25" s="490"/>
      <c r="FN25" s="490"/>
      <c r="FO25" s="490"/>
      <c r="FP25" s="490"/>
      <c r="FQ25" s="490"/>
      <c r="FR25" s="490"/>
      <c r="FS25" s="490"/>
      <c r="FT25" s="490"/>
      <c r="FU25" s="490"/>
      <c r="FV25" s="490"/>
      <c r="FW25" s="490"/>
      <c r="FX25" s="490"/>
      <c r="FY25" s="490"/>
      <c r="FZ25" s="490"/>
      <c r="GA25" s="490"/>
      <c r="GB25" s="490"/>
      <c r="GC25" s="490"/>
      <c r="GD25" s="490"/>
      <c r="GE25" s="490"/>
      <c r="GF25" s="490"/>
      <c r="GG25" s="490"/>
      <c r="GH25" s="490"/>
      <c r="GI25" s="490"/>
      <c r="GJ25" s="490"/>
      <c r="GK25" s="490"/>
      <c r="GL25" s="490"/>
      <c r="GM25" s="490"/>
      <c r="GN25" s="490"/>
      <c r="GO25" s="490"/>
      <c r="GP25" s="490"/>
      <c r="GQ25" s="490"/>
      <c r="GR25" s="490"/>
      <c r="GS25" s="490"/>
      <c r="GT25" s="490"/>
      <c r="GU25" s="490"/>
      <c r="GV25" s="490"/>
      <c r="GW25" s="490"/>
      <c r="GX25" s="490"/>
      <c r="GY25" s="490"/>
      <c r="GZ25" s="490"/>
      <c r="HA25" s="490"/>
      <c r="HB25" s="490"/>
      <c r="HC25" s="490"/>
      <c r="HD25" s="490"/>
      <c r="HE25" s="490"/>
      <c r="HF25" s="490"/>
      <c r="HG25" s="490"/>
      <c r="HH25" s="490"/>
      <c r="HI25" s="490"/>
      <c r="HJ25" s="490"/>
      <c r="HK25" s="490"/>
      <c r="HL25" s="490"/>
      <c r="HM25" s="490"/>
      <c r="HN25" s="490"/>
      <c r="HO25" s="490"/>
      <c r="HP25" s="490"/>
      <c r="HQ25" s="490"/>
      <c r="HR25" s="490"/>
      <c r="HS25" s="490"/>
      <c r="HT25" s="490"/>
      <c r="HU25" s="490"/>
      <c r="HV25" s="490"/>
      <c r="HW25" s="490"/>
      <c r="HX25" s="490"/>
      <c r="HY25" s="490"/>
      <c r="HZ25" s="490"/>
      <c r="IA25" s="490"/>
      <c r="IB25" s="490"/>
      <c r="IC25" s="490"/>
      <c r="ID25" s="490"/>
      <c r="IE25" s="490"/>
      <c r="IF25" s="490"/>
      <c r="IG25" s="490"/>
      <c r="IH25" s="490"/>
      <c r="II25" s="490"/>
      <c r="IJ25" s="490"/>
      <c r="IK25" s="490"/>
      <c r="IL25" s="490"/>
      <c r="IM25" s="490"/>
      <c r="IN25" s="490"/>
      <c r="IO25" s="490"/>
      <c r="IP25" s="490"/>
      <c r="IQ25" s="490"/>
      <c r="IR25" s="490"/>
      <c r="IS25" s="490"/>
      <c r="IT25" s="490"/>
      <c r="IU25" s="490"/>
      <c r="IV25" s="490"/>
      <c r="IW25" s="490"/>
      <c r="IX25" s="490"/>
      <c r="IY25" s="490"/>
      <c r="IZ25" s="490"/>
      <c r="JA25" s="490"/>
      <c r="JB25" s="490"/>
      <c r="JC25" s="490"/>
      <c r="JD25" s="490"/>
      <c r="JE25" s="490"/>
      <c r="JF25" s="490"/>
      <c r="JG25" s="490"/>
      <c r="JH25" s="490"/>
      <c r="JI25" s="490"/>
      <c r="JJ25" s="490"/>
      <c r="JK25" s="490"/>
      <c r="JL25" s="490"/>
      <c r="JM25" s="490"/>
      <c r="JN25" s="490"/>
      <c r="JO25" s="490"/>
      <c r="JP25" s="490"/>
    </row>
    <row r="26" spans="1:276" s="490" customFormat="1" ht="8.1" customHeight="1" x14ac:dyDescent="0.2">
      <c r="A26" s="506"/>
      <c r="B26" s="507"/>
      <c r="C26" s="508"/>
      <c r="D26" s="508"/>
      <c r="E26" s="489"/>
      <c r="F26" s="489"/>
      <c r="G26" s="489"/>
      <c r="H26" s="509"/>
      <c r="I26" s="510"/>
      <c r="J26" s="509"/>
      <c r="K26" s="509"/>
      <c r="L26" s="509"/>
      <c r="M26" s="509"/>
      <c r="N26" s="509"/>
      <c r="O26" s="509"/>
      <c r="P26" s="509"/>
      <c r="Q26" s="511"/>
      <c r="R26" s="512"/>
    </row>
    <row r="27" spans="1:276" s="490" customFormat="1" ht="13.5" thickBot="1" x14ac:dyDescent="0.25">
      <c r="A27" s="513"/>
      <c r="B27" s="507"/>
      <c r="C27" s="508"/>
      <c r="D27" s="489"/>
      <c r="E27" s="514"/>
      <c r="F27" s="1360" t="s">
        <v>14</v>
      </c>
      <c r="G27" s="1361"/>
      <c r="H27" s="515">
        <f t="shared" ref="H27:P27" si="0">SUM(H22:H25)</f>
        <v>0</v>
      </c>
      <c r="I27" s="515">
        <f t="shared" si="0"/>
        <v>0</v>
      </c>
      <c r="J27" s="515">
        <f t="shared" si="0"/>
        <v>0</v>
      </c>
      <c r="K27" s="515">
        <f t="shared" si="0"/>
        <v>0</v>
      </c>
      <c r="L27" s="515">
        <f t="shared" si="0"/>
        <v>0</v>
      </c>
      <c r="M27" s="516">
        <f t="shared" si="0"/>
        <v>0</v>
      </c>
      <c r="N27" s="515">
        <f t="shared" si="0"/>
        <v>0</v>
      </c>
      <c r="O27" s="515">
        <f t="shared" si="0"/>
        <v>0</v>
      </c>
      <c r="P27" s="516">
        <f t="shared" si="0"/>
        <v>0</v>
      </c>
      <c r="Q27" s="489"/>
      <c r="R27" s="517"/>
      <c r="S27" s="489"/>
    </row>
    <row r="28" spans="1:276" s="490" customFormat="1" ht="16.5" thickTop="1" x14ac:dyDescent="0.25">
      <c r="A28" s="518"/>
      <c r="B28" s="489"/>
      <c r="C28" s="489"/>
      <c r="D28" s="489"/>
      <c r="E28" s="489"/>
      <c r="F28" s="489"/>
      <c r="G28" s="489"/>
      <c r="H28" s="489"/>
      <c r="I28" s="489"/>
      <c r="J28" s="489"/>
      <c r="K28" s="489"/>
      <c r="L28" s="489"/>
      <c r="M28" s="489"/>
      <c r="N28" s="489"/>
      <c r="O28" s="519"/>
      <c r="P28" s="519"/>
      <c r="Q28" s="519"/>
      <c r="R28" s="517"/>
      <c r="S28" s="489"/>
    </row>
    <row r="29" spans="1:276" s="475" customFormat="1" ht="21.75" customHeight="1" x14ac:dyDescent="0.3">
      <c r="A29" s="520" t="s">
        <v>118</v>
      </c>
      <c r="B29" s="521"/>
      <c r="C29" s="521"/>
      <c r="D29" s="521"/>
      <c r="E29" s="521"/>
      <c r="F29" s="521"/>
      <c r="G29" s="521"/>
      <c r="H29" s="521"/>
      <c r="I29" s="521"/>
      <c r="J29" s="521"/>
      <c r="K29" s="521"/>
      <c r="L29" s="521"/>
      <c r="M29" s="522"/>
      <c r="R29" s="474"/>
      <c r="S29" s="474"/>
    </row>
    <row r="30" spans="1:276" s="475" customFormat="1" x14ac:dyDescent="0.2">
      <c r="A30" s="523"/>
      <c r="B30" s="474"/>
      <c r="C30" s="474"/>
      <c r="D30" s="474"/>
      <c r="E30" s="474"/>
      <c r="F30" s="474"/>
      <c r="G30" s="474"/>
      <c r="H30" s="474"/>
      <c r="I30" s="474"/>
      <c r="J30" s="474"/>
      <c r="K30" s="474"/>
      <c r="L30" s="474"/>
      <c r="M30" s="524"/>
    </row>
    <row r="31" spans="1:276" s="475" customFormat="1" ht="18" customHeight="1" x14ac:dyDescent="0.25">
      <c r="A31" s="1370" t="s">
        <v>18</v>
      </c>
      <c r="B31" s="1371"/>
      <c r="C31" s="1371"/>
      <c r="D31" s="1371"/>
      <c r="E31" s="1372"/>
      <c r="F31" s="474"/>
      <c r="G31" s="474"/>
      <c r="H31" s="474"/>
      <c r="I31" s="474"/>
      <c r="J31" s="474"/>
      <c r="K31" s="474"/>
      <c r="L31" s="474"/>
      <c r="M31" s="524"/>
    </row>
    <row r="32" spans="1:276" s="475" customFormat="1" ht="15" x14ac:dyDescent="0.25">
      <c r="A32" s="525"/>
      <c r="B32" s="1373" t="s">
        <v>19</v>
      </c>
      <c r="C32" s="1373"/>
      <c r="D32" s="1373"/>
      <c r="E32" s="1373"/>
      <c r="F32" s="1373"/>
      <c r="G32" s="526" t="s">
        <v>223</v>
      </c>
      <c r="H32" s="1373" t="s">
        <v>94</v>
      </c>
      <c r="I32" s="1373"/>
      <c r="J32" s="1373"/>
      <c r="K32" s="1373"/>
      <c r="L32" s="1366"/>
      <c r="M32" s="1367"/>
    </row>
    <row r="33" spans="1:50" s="475" customFormat="1" ht="33.75" x14ac:dyDescent="0.2">
      <c r="A33" s="525"/>
      <c r="B33" s="301" t="s">
        <v>205</v>
      </c>
      <c r="C33" s="1374" t="s">
        <v>206</v>
      </c>
      <c r="D33" s="1375"/>
      <c r="E33" s="1375"/>
      <c r="F33" s="1376"/>
      <c r="G33" s="527" t="s">
        <v>69</v>
      </c>
      <c r="H33" s="528" t="s">
        <v>96</v>
      </c>
      <c r="I33" s="300" t="s">
        <v>199</v>
      </c>
      <c r="J33" s="300" t="s">
        <v>198</v>
      </c>
      <c r="K33" s="527" t="s">
        <v>10</v>
      </c>
      <c r="L33" s="527" t="s">
        <v>11</v>
      </c>
      <c r="M33" s="529" t="s">
        <v>12</v>
      </c>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row>
    <row r="34" spans="1:50" x14ac:dyDescent="0.2">
      <c r="A34" s="525"/>
      <c r="B34" s="105"/>
      <c r="C34" s="1233"/>
      <c r="D34" s="1234"/>
      <c r="E34" s="1234"/>
      <c r="F34" s="1235"/>
      <c r="G34" s="114"/>
      <c r="H34" s="107"/>
      <c r="I34" s="107"/>
      <c r="J34" s="107"/>
      <c r="K34" s="114"/>
      <c r="L34" s="21" t="s">
        <v>347</v>
      </c>
      <c r="M34" s="115" t="s">
        <v>347</v>
      </c>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row>
    <row r="35" spans="1:50" x14ac:dyDescent="0.2">
      <c r="A35" s="1095"/>
      <c r="B35" s="1164"/>
      <c r="C35" s="1226" t="s">
        <v>457</v>
      </c>
      <c r="D35" s="1227"/>
      <c r="E35" s="1227"/>
      <c r="F35" s="1228"/>
      <c r="G35" s="332"/>
      <c r="H35" s="344"/>
      <c r="I35" s="344"/>
      <c r="J35" s="344"/>
      <c r="K35" s="45">
        <f>SUM(H35:J35)</f>
        <v>0</v>
      </c>
      <c r="L35" s="339"/>
      <c r="M35" s="340"/>
    </row>
    <row r="36" spans="1:50" x14ac:dyDescent="0.2">
      <c r="A36" s="1095"/>
      <c r="B36" s="1164"/>
      <c r="C36" s="1226" t="s">
        <v>458</v>
      </c>
      <c r="D36" s="1227"/>
      <c r="E36" s="1227"/>
      <c r="F36" s="1228"/>
      <c r="G36" s="332"/>
      <c r="H36" s="344"/>
      <c r="I36" s="344"/>
      <c r="J36" s="344"/>
      <c r="K36" s="45">
        <f t="shared" ref="K36:K41" si="1">SUM(H36:J36)</f>
        <v>0</v>
      </c>
      <c r="L36" s="339"/>
      <c r="M36" s="340"/>
    </row>
    <row r="37" spans="1:50" x14ac:dyDescent="0.2">
      <c r="A37" s="1095"/>
      <c r="B37" s="1164"/>
      <c r="C37" s="1226" t="s">
        <v>459</v>
      </c>
      <c r="D37" s="1227"/>
      <c r="E37" s="1227"/>
      <c r="F37" s="1228"/>
      <c r="G37" s="332"/>
      <c r="H37" s="344"/>
      <c r="I37" s="344"/>
      <c r="J37" s="344"/>
      <c r="K37" s="45">
        <f t="shared" si="1"/>
        <v>0</v>
      </c>
      <c r="L37" s="339"/>
      <c r="M37" s="340"/>
    </row>
    <row r="38" spans="1:50" x14ac:dyDescent="0.2">
      <c r="A38" s="1095"/>
      <c r="B38" s="1164"/>
      <c r="C38" s="1226" t="s">
        <v>460</v>
      </c>
      <c r="D38" s="1227"/>
      <c r="E38" s="1227"/>
      <c r="F38" s="1228"/>
      <c r="G38" s="332"/>
      <c r="H38" s="344"/>
      <c r="I38" s="344"/>
      <c r="J38" s="344"/>
      <c r="K38" s="45">
        <f t="shared" si="1"/>
        <v>0</v>
      </c>
      <c r="L38" s="339"/>
      <c r="M38" s="340"/>
    </row>
    <row r="39" spans="1:50" x14ac:dyDescent="0.2">
      <c r="A39" s="1095"/>
      <c r="B39" s="1164"/>
      <c r="C39" s="1226" t="s">
        <v>461</v>
      </c>
      <c r="D39" s="1227"/>
      <c r="E39" s="1227"/>
      <c r="F39" s="1228"/>
      <c r="G39" s="332"/>
      <c r="H39" s="344"/>
      <c r="I39" s="344"/>
      <c r="J39" s="344"/>
      <c r="K39" s="45">
        <f t="shared" si="1"/>
        <v>0</v>
      </c>
      <c r="L39" s="339"/>
      <c r="M39" s="340"/>
    </row>
    <row r="40" spans="1:50" x14ac:dyDescent="0.2">
      <c r="A40" s="1095"/>
      <c r="B40" s="1164"/>
      <c r="C40" s="1226" t="s">
        <v>462</v>
      </c>
      <c r="D40" s="1227"/>
      <c r="E40" s="1227"/>
      <c r="F40" s="1228"/>
      <c r="G40" s="332"/>
      <c r="H40" s="344"/>
      <c r="I40" s="344"/>
      <c r="J40" s="344"/>
      <c r="K40" s="45">
        <f t="shared" si="1"/>
        <v>0</v>
      </c>
      <c r="L40" s="339"/>
      <c r="M40" s="340"/>
    </row>
    <row r="41" spans="1:50" x14ac:dyDescent="0.2">
      <c r="A41" s="1095"/>
      <c r="B41" s="1164"/>
      <c r="C41" s="1496" t="s">
        <v>463</v>
      </c>
      <c r="D41" s="1497"/>
      <c r="E41" s="1497"/>
      <c r="F41" s="1498"/>
      <c r="G41" s="332"/>
      <c r="H41" s="344"/>
      <c r="I41" s="344"/>
      <c r="J41" s="344"/>
      <c r="K41" s="45">
        <f t="shared" si="1"/>
        <v>0</v>
      </c>
      <c r="L41" s="339"/>
      <c r="M41" s="340"/>
    </row>
    <row r="42" spans="1:50" x14ac:dyDescent="0.2">
      <c r="A42" s="1096"/>
      <c r="B42" s="1165"/>
      <c r="C42" s="1226" t="s">
        <v>464</v>
      </c>
      <c r="D42" s="1227"/>
      <c r="E42" s="1227"/>
      <c r="F42" s="1228"/>
      <c r="G42" s="332"/>
      <c r="H42" s="344"/>
      <c r="I42" s="344"/>
      <c r="J42" s="344"/>
      <c r="K42" s="45">
        <f>SUM(H42:J42)</f>
        <v>0</v>
      </c>
      <c r="L42" s="339"/>
      <c r="M42" s="340"/>
    </row>
    <row r="43" spans="1:50" s="475" customFormat="1" ht="8.1" customHeight="1" x14ac:dyDescent="0.2">
      <c r="A43" s="530"/>
      <c r="B43" s="531"/>
      <c r="C43" s="532"/>
      <c r="D43" s="532"/>
      <c r="E43" s="474"/>
      <c r="F43" s="474"/>
      <c r="G43" s="533"/>
      <c r="H43" s="509"/>
      <c r="I43" s="509"/>
      <c r="J43" s="509"/>
      <c r="K43" s="533"/>
      <c r="L43" s="534"/>
      <c r="M43" s="535"/>
    </row>
    <row r="44" spans="1:50" s="475" customFormat="1" x14ac:dyDescent="0.2">
      <c r="A44" s="536"/>
      <c r="B44" s="531"/>
      <c r="C44" s="532"/>
      <c r="D44" s="474"/>
      <c r="E44" s="474"/>
      <c r="F44" s="474"/>
      <c r="G44" s="537">
        <f>SUM(G35:G42)</f>
        <v>0</v>
      </c>
      <c r="H44" s="538">
        <f>SUM(H35:H42)</f>
        <v>0</v>
      </c>
      <c r="I44" s="538">
        <f>SUM(I35:I42)</f>
        <v>0</v>
      </c>
      <c r="J44" s="538">
        <f>SUM(J35:J42)</f>
        <v>0</v>
      </c>
      <c r="K44" s="537">
        <f>SUM(K35:K42)</f>
        <v>0</v>
      </c>
      <c r="L44" s="539"/>
      <c r="M44" s="540"/>
    </row>
    <row r="45" spans="1:50" s="475" customFormat="1" x14ac:dyDescent="0.2">
      <c r="A45" s="536"/>
      <c r="B45" s="531"/>
      <c r="C45" s="532"/>
      <c r="D45" s="474"/>
      <c r="E45" s="474"/>
      <c r="F45" s="474"/>
      <c r="G45" s="539"/>
      <c r="H45" s="541"/>
      <c r="I45" s="541"/>
      <c r="J45" s="541"/>
      <c r="K45" s="539"/>
      <c r="L45" s="539"/>
      <c r="M45" s="540"/>
    </row>
    <row r="46" spans="1:50" s="490" customFormat="1" ht="20.25" x14ac:dyDescent="0.3">
      <c r="A46" s="493" t="s">
        <v>24</v>
      </c>
      <c r="B46" s="494"/>
      <c r="C46" s="494"/>
      <c r="D46" s="494"/>
      <c r="E46" s="494"/>
      <c r="F46" s="494"/>
      <c r="G46" s="494"/>
      <c r="H46" s="494"/>
      <c r="I46" s="494"/>
      <c r="J46" s="494"/>
      <c r="K46" s="494"/>
      <c r="L46" s="494"/>
      <c r="M46" s="492"/>
    </row>
    <row r="47" spans="1:50" s="490" customFormat="1" ht="18" customHeight="1" x14ac:dyDescent="0.25">
      <c r="A47" s="1377" t="s">
        <v>25</v>
      </c>
      <c r="B47" s="1378"/>
      <c r="C47" s="1378"/>
      <c r="D47" s="1378"/>
      <c r="E47" s="1379"/>
      <c r="F47" s="489"/>
      <c r="G47" s="489"/>
      <c r="H47" s="489"/>
      <c r="I47" s="489"/>
      <c r="J47" s="489"/>
      <c r="K47" s="489"/>
      <c r="L47" s="489"/>
      <c r="M47" s="495"/>
    </row>
    <row r="48" spans="1:50" s="490" customFormat="1" ht="20.25" customHeight="1" x14ac:dyDescent="0.25">
      <c r="A48" s="542"/>
      <c r="B48" s="1365" t="s">
        <v>19</v>
      </c>
      <c r="C48" s="1365"/>
      <c r="D48" s="1365"/>
      <c r="E48" s="1365"/>
      <c r="F48" s="1365"/>
      <c r="G48" s="543" t="s">
        <v>26</v>
      </c>
      <c r="H48" s="1365" t="s">
        <v>94</v>
      </c>
      <c r="I48" s="1365"/>
      <c r="J48" s="1365"/>
      <c r="K48" s="1365"/>
      <c r="L48" s="1368"/>
      <c r="M48" s="1369"/>
      <c r="N48" s="489"/>
      <c r="O48" s="489"/>
      <c r="P48" s="489"/>
      <c r="Q48" s="489"/>
    </row>
    <row r="49" spans="1:276" s="490" customFormat="1" ht="33.75" x14ac:dyDescent="0.2">
      <c r="A49" s="542"/>
      <c r="B49" s="544" t="s">
        <v>205</v>
      </c>
      <c r="C49" s="1388" t="s">
        <v>206</v>
      </c>
      <c r="D49" s="1389"/>
      <c r="E49" s="1389"/>
      <c r="F49" s="1390"/>
      <c r="G49" s="545" t="s">
        <v>95</v>
      </c>
      <c r="H49" s="546" t="s">
        <v>96</v>
      </c>
      <c r="I49" s="547" t="s">
        <v>199</v>
      </c>
      <c r="J49" s="547" t="s">
        <v>198</v>
      </c>
      <c r="K49" s="545" t="s">
        <v>10</v>
      </c>
      <c r="L49" s="545" t="s">
        <v>11</v>
      </c>
      <c r="M49" s="548" t="s">
        <v>12</v>
      </c>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c r="AU49" s="489"/>
      <c r="AV49" s="489"/>
      <c r="AW49" s="489"/>
      <c r="AX49" s="489"/>
      <c r="AY49" s="489"/>
      <c r="AZ49" s="489"/>
      <c r="BA49" s="489"/>
      <c r="BB49" s="489"/>
      <c r="BC49" s="489"/>
      <c r="BD49" s="489"/>
      <c r="BE49" s="489"/>
      <c r="BF49" s="489"/>
      <c r="BG49" s="489"/>
      <c r="BH49" s="489"/>
    </row>
    <row r="50" spans="1:276" s="138" customFormat="1" x14ac:dyDescent="0.2">
      <c r="A50" s="542"/>
      <c r="B50" s="161"/>
      <c r="C50" s="1343"/>
      <c r="D50" s="1344"/>
      <c r="E50" s="1344"/>
      <c r="F50" s="1345"/>
      <c r="G50" s="171"/>
      <c r="H50" s="164"/>
      <c r="I50" s="164"/>
      <c r="J50" s="164"/>
      <c r="K50" s="171"/>
      <c r="L50" s="33" t="s">
        <v>347</v>
      </c>
      <c r="M50" s="172" t="s">
        <v>347</v>
      </c>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89"/>
      <c r="AU50" s="489"/>
      <c r="AV50" s="489"/>
      <c r="AW50" s="489"/>
      <c r="AX50" s="489"/>
      <c r="AY50" s="489"/>
      <c r="AZ50" s="489"/>
      <c r="BA50" s="489"/>
      <c r="BB50" s="489"/>
      <c r="BC50" s="489"/>
      <c r="BD50" s="489"/>
      <c r="BE50" s="489"/>
      <c r="BF50" s="489"/>
      <c r="BG50" s="489"/>
      <c r="BH50" s="489"/>
      <c r="BI50" s="490"/>
      <c r="BJ50" s="490"/>
      <c r="BK50" s="490"/>
      <c r="BL50" s="490"/>
      <c r="BM50" s="490"/>
      <c r="BN50" s="490"/>
      <c r="BO50" s="490"/>
      <c r="BP50" s="490"/>
      <c r="BQ50" s="490"/>
      <c r="BR50" s="490"/>
      <c r="BS50" s="490"/>
      <c r="BT50" s="490"/>
      <c r="BU50" s="490"/>
      <c r="BV50" s="490"/>
      <c r="BW50" s="490"/>
      <c r="BX50" s="490"/>
      <c r="BY50" s="490"/>
      <c r="BZ50" s="490"/>
      <c r="CA50" s="490"/>
      <c r="CB50" s="490"/>
      <c r="CC50" s="490"/>
      <c r="CD50" s="490"/>
      <c r="CE50" s="490"/>
      <c r="CF50" s="490"/>
      <c r="CG50" s="490"/>
      <c r="CH50" s="490"/>
      <c r="CI50" s="490"/>
      <c r="CJ50" s="490"/>
      <c r="CK50" s="490"/>
      <c r="CL50" s="490"/>
      <c r="CM50" s="490"/>
      <c r="CN50" s="490"/>
      <c r="CO50" s="490"/>
      <c r="CP50" s="490"/>
      <c r="CQ50" s="490"/>
      <c r="CR50" s="490"/>
      <c r="CS50" s="490"/>
      <c r="CT50" s="490"/>
      <c r="CU50" s="490"/>
      <c r="CV50" s="490"/>
      <c r="CW50" s="490"/>
      <c r="CX50" s="490"/>
      <c r="CY50" s="490"/>
      <c r="CZ50" s="490"/>
      <c r="DA50" s="490"/>
      <c r="DB50" s="490"/>
      <c r="DC50" s="490"/>
      <c r="DD50" s="490"/>
      <c r="DE50" s="490"/>
      <c r="DF50" s="490"/>
      <c r="DG50" s="490"/>
      <c r="DH50" s="490"/>
      <c r="DI50" s="490"/>
      <c r="DJ50" s="490"/>
      <c r="DK50" s="490"/>
      <c r="DL50" s="490"/>
      <c r="DM50" s="490"/>
      <c r="DN50" s="490"/>
      <c r="DO50" s="490"/>
      <c r="DP50" s="490"/>
      <c r="DQ50" s="490"/>
      <c r="DR50" s="490"/>
      <c r="DS50" s="490"/>
      <c r="DT50" s="490"/>
      <c r="DU50" s="490"/>
      <c r="DV50" s="490"/>
      <c r="DW50" s="490"/>
      <c r="DX50" s="490"/>
      <c r="DY50" s="490"/>
      <c r="DZ50" s="490"/>
      <c r="EA50" s="490"/>
      <c r="EB50" s="490"/>
      <c r="EC50" s="490"/>
      <c r="ED50" s="490"/>
      <c r="EE50" s="490"/>
      <c r="EF50" s="490"/>
      <c r="EG50" s="490"/>
      <c r="EH50" s="490"/>
      <c r="EI50" s="490"/>
      <c r="EJ50" s="490"/>
      <c r="EK50" s="490"/>
      <c r="EL50" s="490"/>
      <c r="EM50" s="490"/>
      <c r="EN50" s="490"/>
      <c r="EO50" s="490"/>
      <c r="EP50" s="490"/>
      <c r="EQ50" s="490"/>
      <c r="ER50" s="490"/>
      <c r="ES50" s="490"/>
      <c r="ET50" s="490"/>
      <c r="EU50" s="490"/>
      <c r="EV50" s="490"/>
      <c r="EW50" s="490"/>
      <c r="EX50" s="490"/>
      <c r="EY50" s="490"/>
      <c r="EZ50" s="490"/>
      <c r="FA50" s="490"/>
      <c r="FB50" s="490"/>
      <c r="FC50" s="490"/>
      <c r="FD50" s="490"/>
      <c r="FE50" s="490"/>
      <c r="FF50" s="490"/>
      <c r="FG50" s="490"/>
      <c r="FH50" s="490"/>
      <c r="FI50" s="490"/>
      <c r="FJ50" s="490"/>
      <c r="FK50" s="490"/>
      <c r="FL50" s="490"/>
      <c r="FM50" s="490"/>
      <c r="FN50" s="490"/>
      <c r="FO50" s="490"/>
      <c r="FP50" s="490"/>
      <c r="FQ50" s="490"/>
      <c r="FR50" s="490"/>
      <c r="FS50" s="490"/>
      <c r="FT50" s="490"/>
      <c r="FU50" s="490"/>
      <c r="FV50" s="490"/>
      <c r="FW50" s="490"/>
      <c r="FX50" s="490"/>
      <c r="FY50" s="490"/>
      <c r="FZ50" s="490"/>
      <c r="GA50" s="490"/>
      <c r="GB50" s="490"/>
      <c r="GC50" s="490"/>
      <c r="GD50" s="490"/>
      <c r="GE50" s="490"/>
      <c r="GF50" s="490"/>
      <c r="GG50" s="490"/>
      <c r="GH50" s="490"/>
      <c r="GI50" s="490"/>
      <c r="GJ50" s="490"/>
      <c r="GK50" s="490"/>
      <c r="GL50" s="490"/>
      <c r="GM50" s="490"/>
      <c r="GN50" s="490"/>
      <c r="GO50" s="490"/>
      <c r="GP50" s="490"/>
      <c r="GQ50" s="490"/>
      <c r="GR50" s="490"/>
      <c r="GS50" s="490"/>
      <c r="GT50" s="490"/>
      <c r="GU50" s="490"/>
      <c r="GV50" s="490"/>
      <c r="GW50" s="490"/>
      <c r="GX50" s="490"/>
      <c r="GY50" s="490"/>
      <c r="GZ50" s="490"/>
      <c r="HA50" s="490"/>
      <c r="HB50" s="490"/>
      <c r="HC50" s="490"/>
      <c r="HD50" s="490"/>
      <c r="HE50" s="490"/>
      <c r="HF50" s="490"/>
      <c r="HG50" s="490"/>
      <c r="HH50" s="490"/>
      <c r="HI50" s="490"/>
      <c r="HJ50" s="490"/>
      <c r="HK50" s="490"/>
      <c r="HL50" s="490"/>
      <c r="HM50" s="490"/>
      <c r="HN50" s="490"/>
      <c r="HO50" s="490"/>
      <c r="HP50" s="490"/>
      <c r="HQ50" s="490"/>
      <c r="HR50" s="490"/>
      <c r="HS50" s="490"/>
      <c r="HT50" s="490"/>
      <c r="HU50" s="490"/>
      <c r="HV50" s="490"/>
      <c r="HW50" s="490"/>
      <c r="HX50" s="490"/>
      <c r="HY50" s="490"/>
      <c r="HZ50" s="490"/>
      <c r="IA50" s="490"/>
      <c r="IB50" s="490"/>
      <c r="IC50" s="490"/>
      <c r="ID50" s="490"/>
      <c r="IE50" s="490"/>
      <c r="IF50" s="490"/>
      <c r="IG50" s="490"/>
      <c r="IH50" s="490"/>
      <c r="II50" s="490"/>
      <c r="IJ50" s="490"/>
      <c r="IK50" s="490"/>
      <c r="IL50" s="490"/>
      <c r="IM50" s="490"/>
      <c r="IN50" s="490"/>
      <c r="IO50" s="490"/>
      <c r="IP50" s="490"/>
      <c r="IQ50" s="490"/>
      <c r="IR50" s="490"/>
      <c r="IS50" s="490"/>
      <c r="IT50" s="490"/>
      <c r="IU50" s="490"/>
      <c r="IV50" s="490"/>
      <c r="IW50" s="490"/>
      <c r="IX50" s="490"/>
      <c r="IY50" s="490"/>
      <c r="IZ50" s="490"/>
      <c r="JA50" s="490"/>
      <c r="JB50" s="490"/>
      <c r="JC50" s="490"/>
      <c r="JD50" s="490"/>
      <c r="JE50" s="490"/>
      <c r="JF50" s="490"/>
      <c r="JG50" s="490"/>
      <c r="JH50" s="490"/>
      <c r="JI50" s="490"/>
      <c r="JJ50" s="490"/>
      <c r="JK50" s="490"/>
      <c r="JL50" s="490"/>
      <c r="JM50" s="490"/>
      <c r="JN50" s="490"/>
      <c r="JO50" s="490"/>
      <c r="JP50" s="490"/>
    </row>
    <row r="51" spans="1:276" s="138" customFormat="1" x14ac:dyDescent="0.2">
      <c r="A51" s="498"/>
      <c r="B51" s="460"/>
      <c r="C51" s="1353" t="s">
        <v>465</v>
      </c>
      <c r="D51" s="1354"/>
      <c r="E51" s="1354"/>
      <c r="F51" s="1355"/>
      <c r="G51" s="332"/>
      <c r="H51" s="344"/>
      <c r="I51" s="344"/>
      <c r="J51" s="344"/>
      <c r="K51" s="45">
        <f>SUM(H51:J51)</f>
        <v>0</v>
      </c>
      <c r="L51" s="462"/>
      <c r="M51" s="466"/>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0"/>
      <c r="AP51" s="490"/>
      <c r="AQ51" s="490"/>
      <c r="AR51" s="490"/>
      <c r="AS51" s="490"/>
      <c r="AT51" s="490"/>
      <c r="AU51" s="490"/>
      <c r="AV51" s="490"/>
      <c r="AW51" s="490"/>
      <c r="AX51" s="490"/>
      <c r="AY51" s="490"/>
      <c r="AZ51" s="490"/>
      <c r="BA51" s="490"/>
      <c r="BB51" s="490"/>
      <c r="BC51" s="490"/>
      <c r="BD51" s="490"/>
      <c r="BE51" s="490"/>
      <c r="BF51" s="490"/>
      <c r="BG51" s="490"/>
      <c r="BH51" s="490"/>
      <c r="BI51" s="490"/>
      <c r="BJ51" s="490"/>
      <c r="BK51" s="490"/>
      <c r="BL51" s="490"/>
      <c r="BM51" s="490"/>
      <c r="BN51" s="490"/>
      <c r="BO51" s="490"/>
      <c r="BP51" s="490"/>
      <c r="BQ51" s="490"/>
      <c r="BR51" s="490"/>
      <c r="BS51" s="490"/>
      <c r="BT51" s="490"/>
      <c r="BU51" s="490"/>
      <c r="BV51" s="490"/>
      <c r="BW51" s="490"/>
      <c r="BX51" s="490"/>
      <c r="BY51" s="490"/>
      <c r="BZ51" s="490"/>
      <c r="CA51" s="490"/>
      <c r="CB51" s="490"/>
      <c r="CC51" s="490"/>
      <c r="CD51" s="490"/>
      <c r="CE51" s="490"/>
      <c r="CF51" s="490"/>
      <c r="CG51" s="490"/>
      <c r="CH51" s="490"/>
      <c r="CI51" s="490"/>
      <c r="CJ51" s="490"/>
      <c r="CK51" s="490"/>
      <c r="CL51" s="490"/>
      <c r="CM51" s="490"/>
      <c r="CN51" s="490"/>
      <c r="CO51" s="490"/>
      <c r="CP51" s="490"/>
      <c r="CQ51" s="490"/>
      <c r="CR51" s="490"/>
      <c r="CS51" s="490"/>
      <c r="CT51" s="490"/>
      <c r="CU51" s="490"/>
      <c r="CV51" s="490"/>
      <c r="CW51" s="490"/>
      <c r="CX51" s="490"/>
      <c r="CY51" s="490"/>
      <c r="CZ51" s="490"/>
      <c r="DA51" s="490"/>
      <c r="DB51" s="490"/>
      <c r="DC51" s="490"/>
      <c r="DD51" s="490"/>
      <c r="DE51" s="490"/>
      <c r="DF51" s="490"/>
      <c r="DG51" s="490"/>
      <c r="DH51" s="490"/>
      <c r="DI51" s="490"/>
      <c r="DJ51" s="490"/>
      <c r="DK51" s="490"/>
      <c r="DL51" s="490"/>
      <c r="DM51" s="490"/>
      <c r="DN51" s="490"/>
      <c r="DO51" s="490"/>
      <c r="DP51" s="490"/>
      <c r="DQ51" s="490"/>
      <c r="DR51" s="490"/>
      <c r="DS51" s="490"/>
      <c r="DT51" s="490"/>
      <c r="DU51" s="490"/>
      <c r="DV51" s="490"/>
      <c r="DW51" s="490"/>
      <c r="DX51" s="490"/>
      <c r="DY51" s="490"/>
      <c r="DZ51" s="490"/>
      <c r="EA51" s="490"/>
      <c r="EB51" s="490"/>
      <c r="EC51" s="490"/>
      <c r="ED51" s="490"/>
      <c r="EE51" s="490"/>
      <c r="EF51" s="490"/>
      <c r="EG51" s="490"/>
      <c r="EH51" s="490"/>
      <c r="EI51" s="490"/>
      <c r="EJ51" s="490"/>
      <c r="EK51" s="490"/>
      <c r="EL51" s="490"/>
      <c r="EM51" s="490"/>
      <c r="EN51" s="490"/>
      <c r="EO51" s="490"/>
      <c r="EP51" s="490"/>
      <c r="EQ51" s="490"/>
      <c r="ER51" s="490"/>
      <c r="ES51" s="490"/>
      <c r="ET51" s="490"/>
      <c r="EU51" s="490"/>
      <c r="EV51" s="490"/>
      <c r="EW51" s="490"/>
      <c r="EX51" s="490"/>
      <c r="EY51" s="490"/>
      <c r="EZ51" s="490"/>
      <c r="FA51" s="490"/>
      <c r="FB51" s="490"/>
      <c r="FC51" s="490"/>
      <c r="FD51" s="490"/>
      <c r="FE51" s="490"/>
      <c r="FF51" s="490"/>
      <c r="FG51" s="490"/>
      <c r="FH51" s="490"/>
      <c r="FI51" s="490"/>
      <c r="FJ51" s="490"/>
      <c r="FK51" s="490"/>
      <c r="FL51" s="490"/>
      <c r="FM51" s="490"/>
      <c r="FN51" s="490"/>
      <c r="FO51" s="490"/>
      <c r="FP51" s="490"/>
      <c r="FQ51" s="490"/>
      <c r="FR51" s="490"/>
      <c r="FS51" s="490"/>
      <c r="FT51" s="490"/>
      <c r="FU51" s="490"/>
      <c r="FV51" s="490"/>
      <c r="FW51" s="490"/>
      <c r="FX51" s="490"/>
      <c r="FY51" s="490"/>
      <c r="FZ51" s="490"/>
      <c r="GA51" s="490"/>
      <c r="GB51" s="490"/>
      <c r="GC51" s="490"/>
      <c r="GD51" s="490"/>
      <c r="GE51" s="490"/>
      <c r="GF51" s="490"/>
      <c r="GG51" s="490"/>
      <c r="GH51" s="490"/>
      <c r="GI51" s="490"/>
      <c r="GJ51" s="490"/>
      <c r="GK51" s="490"/>
      <c r="GL51" s="490"/>
      <c r="GM51" s="490"/>
      <c r="GN51" s="490"/>
      <c r="GO51" s="490"/>
      <c r="GP51" s="490"/>
      <c r="GQ51" s="490"/>
      <c r="GR51" s="490"/>
      <c r="GS51" s="490"/>
      <c r="GT51" s="490"/>
      <c r="GU51" s="490"/>
      <c r="GV51" s="490"/>
      <c r="GW51" s="490"/>
      <c r="GX51" s="490"/>
      <c r="GY51" s="490"/>
      <c r="GZ51" s="490"/>
      <c r="HA51" s="490"/>
      <c r="HB51" s="490"/>
      <c r="HC51" s="490"/>
      <c r="HD51" s="490"/>
      <c r="HE51" s="490"/>
      <c r="HF51" s="490"/>
      <c r="HG51" s="490"/>
      <c r="HH51" s="490"/>
      <c r="HI51" s="490"/>
      <c r="HJ51" s="490"/>
      <c r="HK51" s="490"/>
      <c r="HL51" s="490"/>
      <c r="HM51" s="490"/>
      <c r="HN51" s="490"/>
      <c r="HO51" s="490"/>
      <c r="HP51" s="490"/>
      <c r="HQ51" s="490"/>
      <c r="HR51" s="490"/>
      <c r="HS51" s="490"/>
      <c r="HT51" s="490"/>
      <c r="HU51" s="490"/>
      <c r="HV51" s="490"/>
      <c r="HW51" s="490"/>
      <c r="HX51" s="490"/>
      <c r="HY51" s="490"/>
      <c r="HZ51" s="490"/>
      <c r="IA51" s="490"/>
      <c r="IB51" s="490"/>
      <c r="IC51" s="490"/>
      <c r="ID51" s="490"/>
      <c r="IE51" s="490"/>
      <c r="IF51" s="490"/>
      <c r="IG51" s="490"/>
      <c r="IH51" s="490"/>
      <c r="II51" s="490"/>
      <c r="IJ51" s="490"/>
      <c r="IK51" s="490"/>
      <c r="IL51" s="490"/>
      <c r="IM51" s="490"/>
      <c r="IN51" s="490"/>
      <c r="IO51" s="490"/>
      <c r="IP51" s="490"/>
      <c r="IQ51" s="490"/>
      <c r="IR51" s="490"/>
      <c r="IS51" s="490"/>
      <c r="IT51" s="490"/>
      <c r="IU51" s="490"/>
      <c r="IV51" s="490"/>
      <c r="IW51" s="490"/>
      <c r="IX51" s="490"/>
      <c r="IY51" s="490"/>
      <c r="IZ51" s="490"/>
      <c r="JA51" s="490"/>
      <c r="JB51" s="490"/>
      <c r="JC51" s="490"/>
      <c r="JD51" s="490"/>
      <c r="JE51" s="490"/>
      <c r="JF51" s="490"/>
      <c r="JG51" s="490"/>
      <c r="JH51" s="490"/>
      <c r="JI51" s="490"/>
      <c r="JJ51" s="490"/>
      <c r="JK51" s="490"/>
      <c r="JL51" s="490"/>
      <c r="JM51" s="490"/>
      <c r="JN51" s="490"/>
      <c r="JO51" s="490"/>
      <c r="JP51" s="490"/>
    </row>
    <row r="52" spans="1:276" s="490" customFormat="1" ht="8.1" customHeight="1" x14ac:dyDescent="0.2">
      <c r="A52" s="506"/>
      <c r="B52" s="507"/>
      <c r="C52" s="508"/>
      <c r="D52" s="508"/>
      <c r="E52" s="489"/>
      <c r="F52" s="489"/>
      <c r="G52" s="533"/>
      <c r="H52" s="509"/>
      <c r="I52" s="509"/>
      <c r="J52" s="509"/>
      <c r="K52" s="533"/>
      <c r="L52" s="549"/>
      <c r="M52" s="550"/>
    </row>
    <row r="53" spans="1:276" s="490" customFormat="1" ht="13.5" thickBot="1" x14ac:dyDescent="0.25">
      <c r="A53" s="513"/>
      <c r="B53" s="507"/>
      <c r="C53" s="508"/>
      <c r="D53" s="489"/>
      <c r="E53" s="489"/>
      <c r="F53" s="489"/>
      <c r="G53" s="516">
        <f>SUM(G51:G51)</f>
        <v>0</v>
      </c>
      <c r="H53" s="515">
        <f>SUM(H51:H51)</f>
        <v>0</v>
      </c>
      <c r="I53" s="515">
        <f>SUM(I51:I51)</f>
        <v>0</v>
      </c>
      <c r="J53" s="515">
        <f>SUM(J51:J51)</f>
        <v>0</v>
      </c>
      <c r="K53" s="516">
        <f>SUM(K51:K51)</f>
        <v>0</v>
      </c>
      <c r="L53" s="517"/>
      <c r="M53" s="551"/>
    </row>
    <row r="54" spans="1:276" s="475" customFormat="1" ht="13.5" thickTop="1" x14ac:dyDescent="0.2"/>
    <row r="55" spans="1:276" s="475" customFormat="1" x14ac:dyDescent="0.2">
      <c r="A55" s="475" t="s">
        <v>97</v>
      </c>
    </row>
    <row r="56" spans="1:276" s="475" customFormat="1" x14ac:dyDescent="0.2"/>
    <row r="57" spans="1:276" s="475" customFormat="1" x14ac:dyDescent="0.2">
      <c r="A57" s="552" t="s">
        <v>339</v>
      </c>
    </row>
    <row r="58" spans="1:276" s="475" customFormat="1" x14ac:dyDescent="0.2">
      <c r="A58" s="552" t="s">
        <v>340</v>
      </c>
    </row>
    <row r="59" spans="1:276" s="475" customFormat="1" x14ac:dyDescent="0.2">
      <c r="A59" s="552" t="s">
        <v>39</v>
      </c>
    </row>
    <row r="60" spans="1:276" s="475" customFormat="1" x14ac:dyDescent="0.2">
      <c r="A60" s="552" t="s">
        <v>341</v>
      </c>
    </row>
    <row r="61" spans="1:276" s="475" customFormat="1" x14ac:dyDescent="0.2"/>
    <row r="62" spans="1:276" s="475" customFormat="1" x14ac:dyDescent="0.2">
      <c r="A62" s="553" t="s">
        <v>98</v>
      </c>
    </row>
    <row r="63" spans="1:276" s="475" customFormat="1" x14ac:dyDescent="0.2">
      <c r="A63" s="553"/>
      <c r="E63" s="475" t="s">
        <v>240</v>
      </c>
    </row>
    <row r="64" spans="1:276" s="475" customFormat="1" x14ac:dyDescent="0.2">
      <c r="A64" s="554" t="s">
        <v>342</v>
      </c>
      <c r="C64" s="555"/>
      <c r="D64" s="556">
        <f>SUMIF(M$35:M$51,"Admin/Support - Health Director's Office and Staff",K$35:K$51)</f>
        <v>0</v>
      </c>
      <c r="E64" s="557">
        <f t="shared" ref="E64:E98" si="2">SUM(D64:D64)</f>
        <v>0</v>
      </c>
    </row>
    <row r="65" spans="1:5" s="475" customFormat="1" x14ac:dyDescent="0.2">
      <c r="A65" s="558" t="s">
        <v>102</v>
      </c>
      <c r="C65" s="555"/>
      <c r="D65" s="556">
        <f>SUMIF(M$35:M$51,"Admin/Support - Finance Office and Staff",K$35:K$51)</f>
        <v>0</v>
      </c>
      <c r="E65" s="557">
        <f t="shared" si="2"/>
        <v>0</v>
      </c>
    </row>
    <row r="66" spans="1:5" s="475" customFormat="1" x14ac:dyDescent="0.2">
      <c r="A66" s="558" t="s">
        <v>343</v>
      </c>
      <c r="C66" s="555"/>
      <c r="D66" s="556">
        <f>SUMIF(M$35:M$51,"Admin/Support - Other Personnel",K$35:K$51)</f>
        <v>0</v>
      </c>
      <c r="E66" s="557">
        <f t="shared" si="2"/>
        <v>0</v>
      </c>
    </row>
    <row r="67" spans="1:5" s="475" customFormat="1" x14ac:dyDescent="0.2">
      <c r="A67" s="558" t="s">
        <v>103</v>
      </c>
      <c r="C67" s="555"/>
      <c r="D67" s="556">
        <f>SUMIF(M$35:M$51,"Admin/Support - Supplies",K$35:K$51)</f>
        <v>0</v>
      </c>
      <c r="E67" s="557">
        <f t="shared" si="2"/>
        <v>0</v>
      </c>
    </row>
    <row r="68" spans="1:5" s="475" customFormat="1" x14ac:dyDescent="0.2">
      <c r="A68" s="558" t="s">
        <v>104</v>
      </c>
      <c r="C68" s="555"/>
      <c r="D68" s="556">
        <f>SUMIF(M$35:M$51,"Admin/Support - Capital Expenditures",K$35:K$51)</f>
        <v>0</v>
      </c>
      <c r="E68" s="557">
        <f t="shared" si="2"/>
        <v>0</v>
      </c>
    </row>
    <row r="69" spans="1:5" s="475" customFormat="1" x14ac:dyDescent="0.2">
      <c r="A69" s="558" t="s">
        <v>105</v>
      </c>
      <c r="C69" s="555"/>
      <c r="D69" s="556">
        <f>SUMIF(M$35:M$51,"Admin/Support - Contracted Services",K$35:K$51)</f>
        <v>0</v>
      </c>
      <c r="E69" s="557">
        <f t="shared" si="2"/>
        <v>0</v>
      </c>
    </row>
    <row r="70" spans="1:5" s="475" customFormat="1" x14ac:dyDescent="0.2">
      <c r="A70" s="558" t="s">
        <v>106</v>
      </c>
      <c r="C70" s="555"/>
      <c r="D70" s="556">
        <f>SUMIF(M$35:M$51,"Admin/Support - Other Operating Expenditures",K$35:K$51)</f>
        <v>0</v>
      </c>
      <c r="E70" s="557">
        <f t="shared" si="2"/>
        <v>0</v>
      </c>
    </row>
    <row r="71" spans="1:5" s="475" customFormat="1" x14ac:dyDescent="0.2">
      <c r="A71" s="553" t="s">
        <v>111</v>
      </c>
      <c r="C71" s="555"/>
      <c r="D71" s="556">
        <f>SUMIF(M$35:M$51,"Clinical Admin - Nursing Director's Office and Clinical Supervisors",K$35:K$51)</f>
        <v>0</v>
      </c>
      <c r="E71" s="557">
        <f t="shared" si="2"/>
        <v>0</v>
      </c>
    </row>
    <row r="72" spans="1:5" s="475" customFormat="1" x14ac:dyDescent="0.2">
      <c r="A72" s="553" t="s">
        <v>344</v>
      </c>
      <c r="C72" s="555"/>
      <c r="D72" s="556">
        <f>SUMIF(M$35:M$51,"Clinical Admin - Billing Office",K$35:K$51)</f>
        <v>0</v>
      </c>
      <c r="E72" s="557">
        <f t="shared" si="2"/>
        <v>0</v>
      </c>
    </row>
    <row r="73" spans="1:5" s="475" customFormat="1" x14ac:dyDescent="0.2">
      <c r="A73" s="553" t="s">
        <v>345</v>
      </c>
      <c r="C73" s="555"/>
      <c r="D73" s="556">
        <f>SUMIF(M$35:M$51,"Clinical Admin - Interpreters",K$35:K$51)</f>
        <v>0</v>
      </c>
      <c r="E73" s="557">
        <f t="shared" si="2"/>
        <v>0</v>
      </c>
    </row>
    <row r="74" spans="1:5" s="475" customFormat="1" x14ac:dyDescent="0.2">
      <c r="A74" s="553" t="s">
        <v>346</v>
      </c>
      <c r="C74" s="555"/>
      <c r="D74" s="556">
        <f>SUMIF(M$35:M$51,"Clinical Admin - Other Personnel",K$35:K$51)</f>
        <v>0</v>
      </c>
      <c r="E74" s="557">
        <f t="shared" si="2"/>
        <v>0</v>
      </c>
    </row>
    <row r="75" spans="1:5" s="475" customFormat="1" x14ac:dyDescent="0.2">
      <c r="A75" s="558" t="s">
        <v>107</v>
      </c>
      <c r="C75" s="555"/>
      <c r="D75" s="556">
        <f>SUMIF(M$35:M$51,"Clinical Admin - Supplies",K$35:K$51)</f>
        <v>0</v>
      </c>
      <c r="E75" s="557">
        <f t="shared" si="2"/>
        <v>0</v>
      </c>
    </row>
    <row r="76" spans="1:5" s="475" customFormat="1" x14ac:dyDescent="0.2">
      <c r="A76" s="558" t="s">
        <v>108</v>
      </c>
      <c r="C76" s="555"/>
      <c r="D76" s="556">
        <f>SUMIF(M$35:M$51,"Clinical Admin - Capital Expenditures",K$35:K$51)</f>
        <v>0</v>
      </c>
      <c r="E76" s="557">
        <f t="shared" si="2"/>
        <v>0</v>
      </c>
    </row>
    <row r="77" spans="1:5" s="475" customFormat="1" x14ac:dyDescent="0.2">
      <c r="A77" s="558" t="s">
        <v>109</v>
      </c>
      <c r="C77" s="555"/>
      <c r="D77" s="556">
        <f>SUMIF(M$35:M$51,"Clinical Admin - Contracted Services",K$35:K$51)</f>
        <v>0</v>
      </c>
      <c r="E77" s="557">
        <f t="shared" si="2"/>
        <v>0</v>
      </c>
    </row>
    <row r="78" spans="1:5" s="475" customFormat="1" x14ac:dyDescent="0.2">
      <c r="A78" s="558" t="s">
        <v>110</v>
      </c>
      <c r="C78" s="555"/>
      <c r="D78" s="556">
        <f>SUMIF(M$35:M$51,"Clinical Admin - Other Operating Expenditures",K$35:K$51)</f>
        <v>0</v>
      </c>
      <c r="E78" s="557">
        <f t="shared" si="2"/>
        <v>0</v>
      </c>
    </row>
    <row r="79" spans="1:5" s="475" customFormat="1" x14ac:dyDescent="0.2">
      <c r="A79" s="553" t="s">
        <v>29</v>
      </c>
      <c r="C79" s="555"/>
      <c r="D79" s="556">
        <f>SUMIF(M$35:M$51,"Direct Medical / Clinic - Physician, PA, PE",K$35:K$51)</f>
        <v>0</v>
      </c>
      <c r="E79" s="557">
        <f t="shared" si="2"/>
        <v>0</v>
      </c>
    </row>
    <row r="80" spans="1:5" s="475" customFormat="1" x14ac:dyDescent="0.2">
      <c r="A80" s="553" t="s">
        <v>30</v>
      </c>
      <c r="C80" s="555"/>
      <c r="D80" s="556">
        <f>SUMIF(M$35:M$51,"Direct Medical / Clinic - Nurse (PHN, RN, Etc.)",K$35:K$51)</f>
        <v>0</v>
      </c>
      <c r="E80" s="557">
        <f t="shared" si="2"/>
        <v>0</v>
      </c>
    </row>
    <row r="81" spans="1:6" s="475" customFormat="1" x14ac:dyDescent="0.2">
      <c r="A81" s="553" t="s">
        <v>31</v>
      </c>
      <c r="C81" s="555"/>
      <c r="D81" s="556">
        <f>SUMIF(M$35:M$51,"Direct Medical / Clinic - Social Worker",K$35:K$51)</f>
        <v>0</v>
      </c>
      <c r="E81" s="557">
        <f t="shared" si="2"/>
        <v>0</v>
      </c>
    </row>
    <row r="82" spans="1:6" s="475" customFormat="1" x14ac:dyDescent="0.2">
      <c r="A82" s="553" t="s">
        <v>32</v>
      </c>
      <c r="C82" s="555"/>
      <c r="D82" s="556">
        <f>SUMIF(M$35:M$51,"Direct Medical / Clinic - Outreach Worker/Health Education",K$35:K$51)</f>
        <v>0</v>
      </c>
      <c r="E82" s="557">
        <f t="shared" si="2"/>
        <v>0</v>
      </c>
    </row>
    <row r="83" spans="1:6" s="475" customFormat="1" x14ac:dyDescent="0.2">
      <c r="A83" s="553" t="s">
        <v>42</v>
      </c>
      <c r="C83" s="555"/>
      <c r="D83" s="556">
        <f>SUMIF(M$35:M$51,"Direct Medical / Clinic - Laboratory Staff",K$35:K$51)</f>
        <v>0</v>
      </c>
      <c r="E83" s="557">
        <f t="shared" si="2"/>
        <v>0</v>
      </c>
    </row>
    <row r="84" spans="1:6" s="475" customFormat="1" x14ac:dyDescent="0.2">
      <c r="A84" s="553" t="s">
        <v>33</v>
      </c>
      <c r="C84" s="555"/>
      <c r="D84" s="556">
        <f>SUMIF(M$35:M$51,"Direct Medical / Clinic - Other Medical / Clinic Personnel",K$35:K$51)</f>
        <v>0</v>
      </c>
      <c r="E84" s="557">
        <f t="shared" si="2"/>
        <v>0</v>
      </c>
    </row>
    <row r="85" spans="1:6" s="475" customFormat="1" x14ac:dyDescent="0.2">
      <c r="A85" s="558" t="s">
        <v>34</v>
      </c>
      <c r="C85" s="555"/>
      <c r="D85" s="556">
        <f>SUMIF(M$35:M$51,"Direct Medical / Clinic - Supplies",K$35:K$51)</f>
        <v>0</v>
      </c>
      <c r="E85" s="557">
        <f t="shared" si="2"/>
        <v>0</v>
      </c>
    </row>
    <row r="86" spans="1:6" s="475" customFormat="1" x14ac:dyDescent="0.2">
      <c r="A86" s="558" t="s">
        <v>35</v>
      </c>
      <c r="C86" s="555"/>
      <c r="D86" s="556">
        <f>SUMIF(M$35:M$51,"Direct Medical / Clinic - Capital Expenditures",K$35:K$51)</f>
        <v>0</v>
      </c>
      <c r="E86" s="557">
        <f t="shared" si="2"/>
        <v>0</v>
      </c>
    </row>
    <row r="87" spans="1:6" s="475" customFormat="1" x14ac:dyDescent="0.2">
      <c r="A87" s="558" t="s">
        <v>37</v>
      </c>
      <c r="C87" s="555"/>
      <c r="D87" s="556">
        <f>SUMIF(M$35:M$51,"Direct Medical / Clinic - Contracted Services",K$35:K$51)</f>
        <v>0</v>
      </c>
      <c r="E87" s="557">
        <f t="shared" si="2"/>
        <v>0</v>
      </c>
    </row>
    <row r="88" spans="1:6" s="475" customFormat="1" x14ac:dyDescent="0.2">
      <c r="A88" s="558" t="s">
        <v>36</v>
      </c>
      <c r="C88" s="555"/>
      <c r="D88" s="556">
        <f>SUMIF(M$35:M$51,"Direct Medical / Clinic - Laboratory Expenditures",K$35:K$51)</f>
        <v>0</v>
      </c>
      <c r="E88" s="557">
        <f t="shared" si="2"/>
        <v>0</v>
      </c>
    </row>
    <row r="89" spans="1:6" s="475" customFormat="1" x14ac:dyDescent="0.2">
      <c r="A89" s="553" t="s">
        <v>38</v>
      </c>
      <c r="C89" s="555"/>
      <c r="D89" s="556">
        <f>SUMIF(M$35:M$51,"Direct Medical / Clinic - Other Operating Expenditures",K$35:K$51)</f>
        <v>0</v>
      </c>
      <c r="E89" s="557">
        <f t="shared" si="2"/>
        <v>0</v>
      </c>
    </row>
    <row r="90" spans="1:6" s="475" customFormat="1" x14ac:dyDescent="0.2">
      <c r="A90" s="553" t="s">
        <v>350</v>
      </c>
      <c r="C90" s="555"/>
      <c r="D90" s="556">
        <f>SUMIF(M$35:M$51,"Non-Reimbursable - Non Clinical/Medical Personnel",K$35:K$51)</f>
        <v>0</v>
      </c>
      <c r="E90" s="557">
        <f t="shared" si="2"/>
        <v>0</v>
      </c>
      <c r="F90" s="559"/>
    </row>
    <row r="91" spans="1:6" s="475" customFormat="1" x14ac:dyDescent="0.2">
      <c r="A91" s="553" t="s">
        <v>16</v>
      </c>
      <c r="C91" s="555"/>
      <c r="D91" s="556">
        <f>SUMIF(M$35:M$51,"Non-Reimbursable - Environmental Health",K$35:K$51)</f>
        <v>0</v>
      </c>
      <c r="E91" s="557">
        <f t="shared" si="2"/>
        <v>0</v>
      </c>
    </row>
    <row r="92" spans="1:6" s="475" customFormat="1" x14ac:dyDescent="0.2">
      <c r="A92" s="553" t="s">
        <v>41</v>
      </c>
      <c r="C92" s="555"/>
      <c r="D92" s="556">
        <f>SUMIF(M$35:M$51,"Non-Reimbursable - Home Health",K$35:K$51)</f>
        <v>0</v>
      </c>
      <c r="E92" s="557">
        <f t="shared" si="2"/>
        <v>0</v>
      </c>
    </row>
    <row r="93" spans="1:6" s="475" customFormat="1" x14ac:dyDescent="0.2">
      <c r="A93" s="553" t="s">
        <v>99</v>
      </c>
      <c r="C93" s="555"/>
      <c r="D93" s="556">
        <f>SUMIF(M$35:M$51,"Non-Reimbursable - CC4C",K$35:K$51)</f>
        <v>0</v>
      </c>
      <c r="E93" s="557">
        <f t="shared" si="2"/>
        <v>0</v>
      </c>
    </row>
    <row r="94" spans="1:6" s="475" customFormat="1" x14ac:dyDescent="0.2">
      <c r="A94" s="553" t="s">
        <v>100</v>
      </c>
      <c r="C94" s="555"/>
      <c r="D94" s="556">
        <f>SUMIF(M$35:M$51,"Non-Reimbursable - PCM",K$35:K$51)</f>
        <v>0</v>
      </c>
      <c r="E94" s="557">
        <f t="shared" si="2"/>
        <v>0</v>
      </c>
    </row>
    <row r="95" spans="1:6" s="475" customFormat="1" x14ac:dyDescent="0.2">
      <c r="A95" s="553" t="s">
        <v>13</v>
      </c>
      <c r="C95" s="555"/>
      <c r="D95" s="556">
        <f>SUMIF(M$35:M$51,"Non-Reimbursable - WIC",K$35:K$51)</f>
        <v>0</v>
      </c>
      <c r="E95" s="557">
        <f t="shared" si="2"/>
        <v>0</v>
      </c>
    </row>
    <row r="96" spans="1:6" s="475" customFormat="1" x14ac:dyDescent="0.2">
      <c r="A96" s="553" t="s">
        <v>23</v>
      </c>
      <c r="C96" s="555"/>
      <c r="D96" s="556">
        <f>SUMIF(M$35:M$51,"Non-Reimbursable - Capital Expenditures",K$35:K$51)</f>
        <v>0</v>
      </c>
      <c r="E96" s="557">
        <f t="shared" si="2"/>
        <v>0</v>
      </c>
    </row>
    <row r="97" spans="1:5" s="475" customFormat="1" x14ac:dyDescent="0.2">
      <c r="A97" s="553" t="s">
        <v>101</v>
      </c>
      <c r="C97" s="555"/>
      <c r="D97" s="556">
        <f>SUMIF(M$35:M$51,"Non-Reimbursable - Reference Lab",K$35:K$51)</f>
        <v>0</v>
      </c>
      <c r="E97" s="557">
        <f t="shared" si="2"/>
        <v>0</v>
      </c>
    </row>
    <row r="98" spans="1:5" s="475" customFormat="1" x14ac:dyDescent="0.2">
      <c r="A98" s="553" t="s">
        <v>15</v>
      </c>
      <c r="C98" s="555"/>
      <c r="D98" s="556">
        <f>SUMIF(M$35:M$51,"Non-Reimbursable - Other Non-Reimbursable",K$35:K$51)</f>
        <v>0</v>
      </c>
      <c r="E98" s="557">
        <f t="shared" si="2"/>
        <v>0</v>
      </c>
    </row>
    <row r="99" spans="1:5" s="475" customFormat="1" x14ac:dyDescent="0.2">
      <c r="C99" s="560" t="s">
        <v>240</v>
      </c>
      <c r="D99" s="557">
        <f>SUM(D64:D98)</f>
        <v>0</v>
      </c>
      <c r="E99" s="557">
        <f>SUM(E64:E98)</f>
        <v>0</v>
      </c>
    </row>
    <row r="100" spans="1:5" s="475" customFormat="1" x14ac:dyDescent="0.2"/>
    <row r="101" spans="1:5" s="475" customFormat="1" x14ac:dyDescent="0.2"/>
    <row r="102" spans="1:5" s="475" customFormat="1" x14ac:dyDescent="0.2"/>
    <row r="103" spans="1:5" s="475" customFormat="1" x14ac:dyDescent="0.2"/>
    <row r="104" spans="1:5" s="475" customFormat="1" x14ac:dyDescent="0.2"/>
    <row r="105" spans="1:5" s="475" customFormat="1" x14ac:dyDescent="0.2"/>
    <row r="106" spans="1:5" s="475" customFormat="1" x14ac:dyDescent="0.2"/>
    <row r="107" spans="1:5" s="475" customFormat="1" x14ac:dyDescent="0.2"/>
    <row r="108" spans="1:5" s="475" customFormat="1" x14ac:dyDescent="0.2"/>
    <row r="109" spans="1:5" s="475" customFormat="1" x14ac:dyDescent="0.2"/>
    <row r="110" spans="1:5" s="475" customFormat="1" x14ac:dyDescent="0.2"/>
    <row r="111" spans="1:5" s="475" customFormat="1" x14ac:dyDescent="0.2"/>
    <row r="112" spans="1:5" s="475" customFormat="1" x14ac:dyDescent="0.2"/>
    <row r="113" s="475" customFormat="1" x14ac:dyDescent="0.2"/>
    <row r="114" s="475" customFormat="1" x14ac:dyDescent="0.2"/>
    <row r="115" s="475" customFormat="1" x14ac:dyDescent="0.2"/>
    <row r="116" s="475" customFormat="1" x14ac:dyDescent="0.2"/>
    <row r="117" s="475" customFormat="1" x14ac:dyDescent="0.2"/>
    <row r="118" s="475" customFormat="1" x14ac:dyDescent="0.2"/>
    <row r="119" s="475" customFormat="1" x14ac:dyDescent="0.2"/>
    <row r="120" s="475" customFormat="1" x14ac:dyDescent="0.2"/>
    <row r="121" s="475" customFormat="1" x14ac:dyDescent="0.2"/>
    <row r="122" s="475" customFormat="1" x14ac:dyDescent="0.2"/>
    <row r="123" s="475" customFormat="1" x14ac:dyDescent="0.2"/>
    <row r="124" s="475" customFormat="1" x14ac:dyDescent="0.2"/>
    <row r="125" s="475" customFormat="1" x14ac:dyDescent="0.2"/>
    <row r="126" s="475" customFormat="1" x14ac:dyDescent="0.2"/>
    <row r="127" s="475" customFormat="1" x14ac:dyDescent="0.2"/>
    <row r="128" s="475" customFormat="1" x14ac:dyDescent="0.2"/>
    <row r="129" s="475" customFormat="1" x14ac:dyDescent="0.2"/>
    <row r="130" s="475" customFormat="1" x14ac:dyDescent="0.2"/>
    <row r="131" s="475" customFormat="1" x14ac:dyDescent="0.2"/>
    <row r="132" s="475" customFormat="1" x14ac:dyDescent="0.2"/>
    <row r="133" s="475" customFormat="1" x14ac:dyDescent="0.2"/>
    <row r="134" s="475" customFormat="1" x14ac:dyDescent="0.2"/>
    <row r="135" s="475" customFormat="1" x14ac:dyDescent="0.2"/>
    <row r="136" s="475" customFormat="1" x14ac:dyDescent="0.2"/>
    <row r="137" s="475" customFormat="1" x14ac:dyDescent="0.2"/>
    <row r="138" s="475" customFormat="1" x14ac:dyDescent="0.2"/>
    <row r="139" s="475" customFormat="1" x14ac:dyDescent="0.2"/>
    <row r="140" s="475" customFormat="1" x14ac:dyDescent="0.2"/>
    <row r="141" s="475" customFormat="1" x14ac:dyDescent="0.2"/>
    <row r="142" s="475" customFormat="1" x14ac:dyDescent="0.2"/>
    <row r="143" s="475" customFormat="1" x14ac:dyDescent="0.2"/>
    <row r="144" s="475" customFormat="1" x14ac:dyDescent="0.2"/>
    <row r="145" s="475" customFormat="1" x14ac:dyDescent="0.2"/>
    <row r="146" s="475" customFormat="1" x14ac:dyDescent="0.2"/>
    <row r="147" s="475" customFormat="1" x14ac:dyDescent="0.2"/>
    <row r="148" s="475" customFormat="1" x14ac:dyDescent="0.2"/>
    <row r="149" s="475" customFormat="1" x14ac:dyDescent="0.2"/>
    <row r="150" s="475" customFormat="1" x14ac:dyDescent="0.2"/>
    <row r="151" s="475" customFormat="1" x14ac:dyDescent="0.2"/>
    <row r="152" s="475" customFormat="1" x14ac:dyDescent="0.2"/>
    <row r="153" s="475" customFormat="1" x14ac:dyDescent="0.2"/>
    <row r="154" s="475" customFormat="1" x14ac:dyDescent="0.2"/>
    <row r="155" s="475" customFormat="1" x14ac:dyDescent="0.2"/>
    <row r="156" s="475" customFormat="1" x14ac:dyDescent="0.2"/>
    <row r="157" s="475" customFormat="1" x14ac:dyDescent="0.2"/>
    <row r="158" s="475" customFormat="1" x14ac:dyDescent="0.2"/>
    <row r="159" s="475" customFormat="1" x14ac:dyDescent="0.2"/>
    <row r="160" s="475" customFormat="1" x14ac:dyDescent="0.2"/>
    <row r="161" s="475" customFormat="1" x14ac:dyDescent="0.2"/>
    <row r="162" s="475" customFormat="1" x14ac:dyDescent="0.2"/>
    <row r="163" s="475" customFormat="1" x14ac:dyDescent="0.2"/>
    <row r="164" s="475" customFormat="1" x14ac:dyDescent="0.2"/>
    <row r="165" s="475" customFormat="1" x14ac:dyDescent="0.2"/>
    <row r="166" s="475" customFormat="1" x14ac:dyDescent="0.2"/>
    <row r="167" s="475" customFormat="1" x14ac:dyDescent="0.2"/>
    <row r="168" s="475" customFormat="1" x14ac:dyDescent="0.2"/>
    <row r="169" s="475" customFormat="1" x14ac:dyDescent="0.2"/>
    <row r="170" s="475" customFormat="1" x14ac:dyDescent="0.2"/>
    <row r="171" s="475" customFormat="1" x14ac:dyDescent="0.2"/>
    <row r="172" s="475" customFormat="1" x14ac:dyDescent="0.2"/>
    <row r="173" s="475" customFormat="1" x14ac:dyDescent="0.2"/>
    <row r="174" s="475" customFormat="1" x14ac:dyDescent="0.2"/>
    <row r="175" s="475" customFormat="1" x14ac:dyDescent="0.2"/>
    <row r="176" s="475" customFormat="1" x14ac:dyDescent="0.2"/>
    <row r="177" s="475" customFormat="1" x14ac:dyDescent="0.2"/>
    <row r="178" s="475" customFormat="1" x14ac:dyDescent="0.2"/>
    <row r="179" s="475" customFormat="1" x14ac:dyDescent="0.2"/>
    <row r="180" s="475" customFormat="1" x14ac:dyDescent="0.2"/>
    <row r="181" s="475" customFormat="1" x14ac:dyDescent="0.2"/>
    <row r="182" s="475" customFormat="1" x14ac:dyDescent="0.2"/>
    <row r="183" s="475" customFormat="1" x14ac:dyDescent="0.2"/>
    <row r="184" s="475" customFormat="1" x14ac:dyDescent="0.2"/>
    <row r="185" s="475" customFormat="1" x14ac:dyDescent="0.2"/>
    <row r="186" s="475" customFormat="1" x14ac:dyDescent="0.2"/>
    <row r="187" s="475" customFormat="1" x14ac:dyDescent="0.2"/>
    <row r="188" s="475" customFormat="1" x14ac:dyDescent="0.2"/>
    <row r="189" s="475" customFormat="1" x14ac:dyDescent="0.2"/>
    <row r="190" s="475" customFormat="1" x14ac:dyDescent="0.2"/>
    <row r="191" s="475" customFormat="1" x14ac:dyDescent="0.2"/>
    <row r="192" s="475" customFormat="1" x14ac:dyDescent="0.2"/>
    <row r="193" s="475" customFormat="1" x14ac:dyDescent="0.2"/>
    <row r="194" s="475" customFormat="1" x14ac:dyDescent="0.2"/>
    <row r="195" s="475" customFormat="1" x14ac:dyDescent="0.2"/>
    <row r="196" s="475" customFormat="1" x14ac:dyDescent="0.2"/>
    <row r="197" s="475" customFormat="1" x14ac:dyDescent="0.2"/>
    <row r="198" s="475" customFormat="1" x14ac:dyDescent="0.2"/>
    <row r="199" s="475" customFormat="1" x14ac:dyDescent="0.2"/>
    <row r="200" s="475" customFormat="1" x14ac:dyDescent="0.2"/>
    <row r="201" s="475" customFormat="1" x14ac:dyDescent="0.2"/>
    <row r="202" s="475" customFormat="1" x14ac:dyDescent="0.2"/>
    <row r="203" s="475" customFormat="1" x14ac:dyDescent="0.2"/>
    <row r="204" s="475" customFormat="1" x14ac:dyDescent="0.2"/>
    <row r="205" s="475" customFormat="1" x14ac:dyDescent="0.2"/>
    <row r="206" s="475" customFormat="1" x14ac:dyDescent="0.2"/>
    <row r="207" s="475" customFormat="1" x14ac:dyDescent="0.2"/>
    <row r="208" s="475" customFormat="1" x14ac:dyDescent="0.2"/>
    <row r="209" s="475" customFormat="1" x14ac:dyDescent="0.2"/>
    <row r="210" s="475" customFormat="1" x14ac:dyDescent="0.2"/>
    <row r="211" s="475" customFormat="1" x14ac:dyDescent="0.2"/>
    <row r="212" s="475" customFormat="1" x14ac:dyDescent="0.2"/>
    <row r="213" s="475" customFormat="1" x14ac:dyDescent="0.2"/>
    <row r="214" s="475" customFormat="1" x14ac:dyDescent="0.2"/>
    <row r="215" s="475" customFormat="1" x14ac:dyDescent="0.2"/>
    <row r="216" s="475" customFormat="1" x14ac:dyDescent="0.2"/>
    <row r="217" s="475" customFormat="1" x14ac:dyDescent="0.2"/>
    <row r="218" s="475" customFormat="1" x14ac:dyDescent="0.2"/>
    <row r="219" s="475" customFormat="1" x14ac:dyDescent="0.2"/>
    <row r="220" s="475" customFormat="1" x14ac:dyDescent="0.2"/>
    <row r="221" s="475" customFormat="1" x14ac:dyDescent="0.2"/>
    <row r="222" s="475" customFormat="1" x14ac:dyDescent="0.2"/>
    <row r="223" s="475" customFormat="1" x14ac:dyDescent="0.2"/>
    <row r="224" s="475" customFormat="1" x14ac:dyDescent="0.2"/>
    <row r="225" s="475" customFormat="1" x14ac:dyDescent="0.2"/>
    <row r="226" s="475" customFormat="1" x14ac:dyDescent="0.2"/>
    <row r="227" s="475" customFormat="1" x14ac:dyDescent="0.2"/>
    <row r="228" s="475" customFormat="1" x14ac:dyDescent="0.2"/>
    <row r="229" s="475" customFormat="1" x14ac:dyDescent="0.2"/>
    <row r="230" s="475" customFormat="1" x14ac:dyDescent="0.2"/>
    <row r="231" s="475" customFormat="1" x14ac:dyDescent="0.2"/>
    <row r="232" s="475" customFormat="1" x14ac:dyDescent="0.2"/>
    <row r="233" s="475" customFormat="1" x14ac:dyDescent="0.2"/>
    <row r="234" s="475" customFormat="1" x14ac:dyDescent="0.2"/>
    <row r="235" s="475" customFormat="1" x14ac:dyDescent="0.2"/>
    <row r="236" s="475" customFormat="1" x14ac:dyDescent="0.2"/>
    <row r="237" s="475" customFormat="1" x14ac:dyDescent="0.2"/>
    <row r="238" s="475" customFormat="1" x14ac:dyDescent="0.2"/>
    <row r="239" s="475" customFormat="1" x14ac:dyDescent="0.2"/>
    <row r="240" s="475" customFormat="1" x14ac:dyDescent="0.2"/>
    <row r="241" s="475" customFormat="1" x14ac:dyDescent="0.2"/>
    <row r="242" s="475" customFormat="1" x14ac:dyDescent="0.2"/>
    <row r="243" s="475" customFormat="1" x14ac:dyDescent="0.2"/>
    <row r="244" s="475" customFormat="1" x14ac:dyDescent="0.2"/>
    <row r="245" s="475" customFormat="1" x14ac:dyDescent="0.2"/>
    <row r="246" s="475" customFormat="1" x14ac:dyDescent="0.2"/>
    <row r="247" s="475" customFormat="1" x14ac:dyDescent="0.2"/>
    <row r="248" s="475" customFormat="1" x14ac:dyDescent="0.2"/>
    <row r="249" s="475" customFormat="1" x14ac:dyDescent="0.2"/>
    <row r="250" s="475" customFormat="1" x14ac:dyDescent="0.2"/>
    <row r="251" s="475" customFormat="1" x14ac:dyDescent="0.2"/>
    <row r="252" s="475" customFormat="1" x14ac:dyDescent="0.2"/>
    <row r="253" s="475" customFormat="1" x14ac:dyDescent="0.2"/>
    <row r="254" s="475" customFormat="1" x14ac:dyDescent="0.2"/>
    <row r="255" s="475" customFormat="1" x14ac:dyDescent="0.2"/>
    <row r="256" s="475" customFormat="1" x14ac:dyDescent="0.2"/>
    <row r="257" s="475" customFormat="1" x14ac:dyDescent="0.2"/>
    <row r="258" s="475" customFormat="1" x14ac:dyDescent="0.2"/>
    <row r="259" s="475" customFormat="1" x14ac:dyDescent="0.2"/>
    <row r="260" s="475" customFormat="1" x14ac:dyDescent="0.2"/>
    <row r="261" s="475" customFormat="1" x14ac:dyDescent="0.2"/>
    <row r="262" s="475" customFormat="1" x14ac:dyDescent="0.2"/>
    <row r="263" s="475" customFormat="1" x14ac:dyDescent="0.2"/>
    <row r="264" s="475" customFormat="1" x14ac:dyDescent="0.2"/>
    <row r="265" s="475" customFormat="1" x14ac:dyDescent="0.2"/>
    <row r="266" s="475" customFormat="1" x14ac:dyDescent="0.2"/>
    <row r="267" s="475" customFormat="1" x14ac:dyDescent="0.2"/>
    <row r="268" s="475" customFormat="1" x14ac:dyDescent="0.2"/>
    <row r="269" s="475" customFormat="1" x14ac:dyDescent="0.2"/>
    <row r="270" s="475" customFormat="1" x14ac:dyDescent="0.2"/>
    <row r="271" s="475" customFormat="1" x14ac:dyDescent="0.2"/>
    <row r="272" s="475" customFormat="1" x14ac:dyDescent="0.2"/>
    <row r="273" s="475" customFormat="1" x14ac:dyDescent="0.2"/>
    <row r="274" s="475" customFormat="1" x14ac:dyDescent="0.2"/>
    <row r="275" s="475" customFormat="1" x14ac:dyDescent="0.2"/>
    <row r="276" s="475" customFormat="1" x14ac:dyDescent="0.2"/>
    <row r="277" s="475" customFormat="1" x14ac:dyDescent="0.2"/>
    <row r="278" s="475" customFormat="1" x14ac:dyDescent="0.2"/>
    <row r="279" s="475" customFormat="1" x14ac:dyDescent="0.2"/>
    <row r="280" s="475" customFormat="1" x14ac:dyDescent="0.2"/>
    <row r="281" s="475" customFormat="1" x14ac:dyDescent="0.2"/>
    <row r="282" s="475" customFormat="1" x14ac:dyDescent="0.2"/>
    <row r="283" s="475" customFormat="1" x14ac:dyDescent="0.2"/>
    <row r="284" s="475" customFormat="1" x14ac:dyDescent="0.2"/>
    <row r="285" s="475" customFormat="1" x14ac:dyDescent="0.2"/>
    <row r="286" s="475" customFormat="1" x14ac:dyDescent="0.2"/>
    <row r="287" s="475" customFormat="1" x14ac:dyDescent="0.2"/>
    <row r="288" s="475" customFormat="1" x14ac:dyDescent="0.2"/>
    <row r="289" s="475" customFormat="1" x14ac:dyDescent="0.2"/>
    <row r="290" s="475" customFormat="1" x14ac:dyDescent="0.2"/>
    <row r="291" s="475" customFormat="1" x14ac:dyDescent="0.2"/>
    <row r="292" s="475" customFormat="1" x14ac:dyDescent="0.2"/>
    <row r="293" s="475" customFormat="1" x14ac:dyDescent="0.2"/>
    <row r="294" s="475" customFormat="1" x14ac:dyDescent="0.2"/>
    <row r="295" s="475" customFormat="1" x14ac:dyDescent="0.2"/>
    <row r="296" s="475" customFormat="1" x14ac:dyDescent="0.2"/>
    <row r="297" s="475" customFormat="1" x14ac:dyDescent="0.2"/>
    <row r="298" s="475" customFormat="1" x14ac:dyDescent="0.2"/>
    <row r="299" s="475" customFormat="1" x14ac:dyDescent="0.2"/>
    <row r="300" s="475" customFormat="1" x14ac:dyDescent="0.2"/>
    <row r="301" s="475" customFormat="1" x14ac:dyDescent="0.2"/>
    <row r="302" s="475" customFormat="1" x14ac:dyDescent="0.2"/>
    <row r="303" s="475" customFormat="1" x14ac:dyDescent="0.2"/>
    <row r="304" s="475" customFormat="1" x14ac:dyDescent="0.2"/>
    <row r="305" s="475" customFormat="1" x14ac:dyDescent="0.2"/>
    <row r="306" s="475" customFormat="1" x14ac:dyDescent="0.2"/>
    <row r="307" s="475" customFormat="1" x14ac:dyDescent="0.2"/>
    <row r="308" s="475" customFormat="1" x14ac:dyDescent="0.2"/>
    <row r="309" s="475" customFormat="1" x14ac:dyDescent="0.2"/>
    <row r="310" s="475" customFormat="1" x14ac:dyDescent="0.2"/>
    <row r="311" s="475" customFormat="1" x14ac:dyDescent="0.2"/>
    <row r="312" s="475" customFormat="1" x14ac:dyDescent="0.2"/>
    <row r="313" s="475" customFormat="1" x14ac:dyDescent="0.2"/>
    <row r="314" s="475" customFormat="1" x14ac:dyDescent="0.2"/>
    <row r="315" s="475" customFormat="1" x14ac:dyDescent="0.2"/>
    <row r="316" s="475" customFormat="1" x14ac:dyDescent="0.2"/>
    <row r="317" s="475" customFormat="1" x14ac:dyDescent="0.2"/>
    <row r="318" s="475" customFormat="1" x14ac:dyDescent="0.2"/>
    <row r="319" s="475" customFormat="1" x14ac:dyDescent="0.2"/>
    <row r="320" s="475" customFormat="1" x14ac:dyDescent="0.2"/>
    <row r="321" s="475" customFormat="1" x14ac:dyDescent="0.2"/>
    <row r="322" s="475" customFormat="1" x14ac:dyDescent="0.2"/>
    <row r="323" s="475" customFormat="1" x14ac:dyDescent="0.2"/>
    <row r="324" s="475" customFormat="1" x14ac:dyDescent="0.2"/>
    <row r="325" s="475" customFormat="1" x14ac:dyDescent="0.2"/>
    <row r="326" s="475" customFormat="1" x14ac:dyDescent="0.2"/>
    <row r="327" s="475" customFormat="1" x14ac:dyDescent="0.2"/>
    <row r="328" s="475" customFormat="1" x14ac:dyDescent="0.2"/>
    <row r="329" s="475" customFormat="1" x14ac:dyDescent="0.2"/>
    <row r="330" s="475" customFormat="1" x14ac:dyDescent="0.2"/>
    <row r="331" s="475" customFormat="1" x14ac:dyDescent="0.2"/>
    <row r="332" s="475" customFormat="1" x14ac:dyDescent="0.2"/>
    <row r="333" s="475" customFormat="1" x14ac:dyDescent="0.2"/>
    <row r="334" s="475" customFormat="1" x14ac:dyDescent="0.2"/>
    <row r="335" s="475" customFormat="1" x14ac:dyDescent="0.2"/>
    <row r="336" s="475" customFormat="1" x14ac:dyDescent="0.2"/>
    <row r="337" s="475" customFormat="1" x14ac:dyDescent="0.2"/>
    <row r="338" s="475" customFormat="1" x14ac:dyDescent="0.2"/>
    <row r="339" s="475" customFormat="1" x14ac:dyDescent="0.2"/>
    <row r="340" s="475" customFormat="1" x14ac:dyDescent="0.2"/>
    <row r="341" s="475" customFormat="1" x14ac:dyDescent="0.2"/>
    <row r="342" s="475" customFormat="1" x14ac:dyDescent="0.2"/>
    <row r="343" s="475" customFormat="1" x14ac:dyDescent="0.2"/>
    <row r="344" s="475" customFormat="1" x14ac:dyDescent="0.2"/>
    <row r="345" s="475" customFormat="1" x14ac:dyDescent="0.2"/>
    <row r="346" s="475" customFormat="1" x14ac:dyDescent="0.2"/>
    <row r="347" s="475" customFormat="1" x14ac:dyDescent="0.2"/>
    <row r="348" s="475" customFormat="1" x14ac:dyDescent="0.2"/>
    <row r="349" s="475" customFormat="1" x14ac:dyDescent="0.2"/>
    <row r="350" s="475" customFormat="1" x14ac:dyDescent="0.2"/>
    <row r="351" s="475" customFormat="1" x14ac:dyDescent="0.2"/>
    <row r="352" s="475" customFormat="1" x14ac:dyDescent="0.2"/>
    <row r="353" s="475" customFormat="1" x14ac:dyDescent="0.2"/>
    <row r="354" s="475" customFormat="1" x14ac:dyDescent="0.2"/>
    <row r="355" s="475" customFormat="1" x14ac:dyDescent="0.2"/>
    <row r="356" s="475" customFormat="1" x14ac:dyDescent="0.2"/>
    <row r="357" s="475" customFormat="1" x14ac:dyDescent="0.2"/>
    <row r="358" s="475" customFormat="1" x14ac:dyDescent="0.2"/>
    <row r="359" s="475" customFormat="1" x14ac:dyDescent="0.2"/>
    <row r="360" s="475" customFormat="1" x14ac:dyDescent="0.2"/>
    <row r="361" s="475" customFormat="1" x14ac:dyDescent="0.2"/>
    <row r="362" s="475" customFormat="1" x14ac:dyDescent="0.2"/>
    <row r="363" s="475" customFormat="1" x14ac:dyDescent="0.2"/>
    <row r="364" s="475" customFormat="1" x14ac:dyDescent="0.2"/>
    <row r="365" s="475" customFormat="1" x14ac:dyDescent="0.2"/>
    <row r="366" s="475" customFormat="1" x14ac:dyDescent="0.2"/>
    <row r="367" s="475" customFormat="1" x14ac:dyDescent="0.2"/>
    <row r="368" s="475" customFormat="1" x14ac:dyDescent="0.2"/>
    <row r="369" s="475" customFormat="1" x14ac:dyDescent="0.2"/>
    <row r="370" s="475" customFormat="1" x14ac:dyDescent="0.2"/>
    <row r="371" s="475" customFormat="1" x14ac:dyDescent="0.2"/>
    <row r="372" s="475" customFormat="1" x14ac:dyDescent="0.2"/>
    <row r="373" s="475" customFormat="1" x14ac:dyDescent="0.2"/>
    <row r="374" s="475" customFormat="1" x14ac:dyDescent="0.2"/>
    <row r="375" s="475" customFormat="1" x14ac:dyDescent="0.2"/>
    <row r="376" s="475" customFormat="1" x14ac:dyDescent="0.2"/>
    <row r="377" s="475" customFormat="1" x14ac:dyDescent="0.2"/>
    <row r="378" s="475" customFormat="1" x14ac:dyDescent="0.2"/>
    <row r="379" s="475" customFormat="1" x14ac:dyDescent="0.2"/>
    <row r="380" s="475" customFormat="1" x14ac:dyDescent="0.2"/>
    <row r="381" s="475" customFormat="1" x14ac:dyDescent="0.2"/>
    <row r="382" s="475" customFormat="1" x14ac:dyDescent="0.2"/>
    <row r="383" s="475" customFormat="1" x14ac:dyDescent="0.2"/>
    <row r="384" s="475" customFormat="1" x14ac:dyDescent="0.2"/>
    <row r="385" s="475" customFormat="1" x14ac:dyDescent="0.2"/>
    <row r="386" s="475" customFormat="1" x14ac:dyDescent="0.2"/>
    <row r="387" s="475" customFormat="1" x14ac:dyDescent="0.2"/>
    <row r="388" s="475" customFormat="1" x14ac:dyDescent="0.2"/>
    <row r="389" s="475" customFormat="1" x14ac:dyDescent="0.2"/>
    <row r="390" s="475" customFormat="1" x14ac:dyDescent="0.2"/>
    <row r="391" s="475" customFormat="1" x14ac:dyDescent="0.2"/>
    <row r="392" s="475" customFormat="1" x14ac:dyDescent="0.2"/>
    <row r="393" s="475" customFormat="1" x14ac:dyDescent="0.2"/>
    <row r="394" s="475" customFormat="1" x14ac:dyDescent="0.2"/>
    <row r="395" s="475" customFormat="1" x14ac:dyDescent="0.2"/>
    <row r="396" s="475" customFormat="1" x14ac:dyDescent="0.2"/>
    <row r="397" s="475" customFormat="1" x14ac:dyDescent="0.2"/>
    <row r="398" s="475" customFormat="1" x14ac:dyDescent="0.2"/>
    <row r="399" s="475" customFormat="1" x14ac:dyDescent="0.2"/>
    <row r="400" s="475" customFormat="1" x14ac:dyDescent="0.2"/>
    <row r="401" s="475" customFormat="1" x14ac:dyDescent="0.2"/>
    <row r="402" s="475" customFormat="1" x14ac:dyDescent="0.2"/>
    <row r="403" s="475" customFormat="1" x14ac:dyDescent="0.2"/>
    <row r="404" s="475" customFormat="1" x14ac:dyDescent="0.2"/>
    <row r="405" s="475" customFormat="1" x14ac:dyDescent="0.2"/>
    <row r="406" s="475" customFormat="1" x14ac:dyDescent="0.2"/>
    <row r="407" s="475" customFormat="1" x14ac:dyDescent="0.2"/>
    <row r="408" s="475" customFormat="1" x14ac:dyDescent="0.2"/>
    <row r="409" s="475" customFormat="1" x14ac:dyDescent="0.2"/>
    <row r="410" s="475" customFormat="1" x14ac:dyDescent="0.2"/>
    <row r="411" s="475" customFormat="1" x14ac:dyDescent="0.2"/>
    <row r="412" s="475" customFormat="1" x14ac:dyDescent="0.2"/>
    <row r="413" s="475" customFormat="1" x14ac:dyDescent="0.2"/>
    <row r="414" s="475" customFormat="1" x14ac:dyDescent="0.2"/>
    <row r="415" s="475" customFormat="1" x14ac:dyDescent="0.2"/>
    <row r="416" s="475" customFormat="1" x14ac:dyDescent="0.2"/>
    <row r="417" s="475" customFormat="1" x14ac:dyDescent="0.2"/>
    <row r="418" s="475" customFormat="1" x14ac:dyDescent="0.2"/>
    <row r="419" s="475" customFormat="1" x14ac:dyDescent="0.2"/>
    <row r="420" s="475" customFormat="1" x14ac:dyDescent="0.2"/>
    <row r="421" s="475" customFormat="1" x14ac:dyDescent="0.2"/>
    <row r="422" s="475" customFormat="1" x14ac:dyDescent="0.2"/>
    <row r="423" s="475" customFormat="1" x14ac:dyDescent="0.2"/>
    <row r="424" s="475" customFormat="1" x14ac:dyDescent="0.2"/>
    <row r="425" s="475" customFormat="1" x14ac:dyDescent="0.2"/>
    <row r="426" s="475" customFormat="1" x14ac:dyDescent="0.2"/>
    <row r="427" s="475" customFormat="1" x14ac:dyDescent="0.2"/>
    <row r="428" s="475" customFormat="1" x14ac:dyDescent="0.2"/>
    <row r="429" s="475" customFormat="1" x14ac:dyDescent="0.2"/>
    <row r="430" s="475" customFormat="1" x14ac:dyDescent="0.2"/>
    <row r="431" s="475" customFormat="1" x14ac:dyDescent="0.2"/>
    <row r="432" s="475" customFormat="1" x14ac:dyDescent="0.2"/>
    <row r="433" s="475" customFormat="1" x14ac:dyDescent="0.2"/>
    <row r="434" s="475" customFormat="1" x14ac:dyDescent="0.2"/>
    <row r="435" s="475" customFormat="1" x14ac:dyDescent="0.2"/>
    <row r="436" s="475" customFormat="1" x14ac:dyDescent="0.2"/>
    <row r="437" s="475" customFormat="1" x14ac:dyDescent="0.2"/>
    <row r="438" s="475" customFormat="1" x14ac:dyDescent="0.2"/>
    <row r="439" s="475" customFormat="1" x14ac:dyDescent="0.2"/>
    <row r="440" s="475" customFormat="1" x14ac:dyDescent="0.2"/>
    <row r="441" s="475" customFormat="1" x14ac:dyDescent="0.2"/>
    <row r="442" s="475" customFormat="1" x14ac:dyDescent="0.2"/>
    <row r="443" s="475" customFormat="1" x14ac:dyDescent="0.2"/>
    <row r="444" s="475" customFormat="1" x14ac:dyDescent="0.2"/>
    <row r="445" s="475" customFormat="1" x14ac:dyDescent="0.2"/>
    <row r="446" s="475" customFormat="1" x14ac:dyDescent="0.2"/>
    <row r="447" s="475" customFormat="1" x14ac:dyDescent="0.2"/>
    <row r="448" s="475" customFormat="1" x14ac:dyDescent="0.2"/>
    <row r="449" s="475" customFormat="1" x14ac:dyDescent="0.2"/>
    <row r="450" s="475" customFormat="1" x14ac:dyDescent="0.2"/>
    <row r="451" s="475" customFormat="1" x14ac:dyDescent="0.2"/>
    <row r="452" s="475" customFormat="1" x14ac:dyDescent="0.2"/>
    <row r="453" s="475" customFormat="1" x14ac:dyDescent="0.2"/>
    <row r="454" s="475" customFormat="1" x14ac:dyDescent="0.2"/>
    <row r="455" s="475" customFormat="1" x14ac:dyDescent="0.2"/>
    <row r="456" s="475" customFormat="1" x14ac:dyDescent="0.2"/>
    <row r="457" s="475" customFormat="1" x14ac:dyDescent="0.2"/>
    <row r="458" s="475" customFormat="1" x14ac:dyDescent="0.2"/>
    <row r="459" s="475" customFormat="1" x14ac:dyDescent="0.2"/>
    <row r="460" s="475" customFormat="1" x14ac:dyDescent="0.2"/>
    <row r="461" s="475" customFormat="1" x14ac:dyDescent="0.2"/>
    <row r="462" s="475" customFormat="1" x14ac:dyDescent="0.2"/>
    <row r="463" s="475" customFormat="1" x14ac:dyDescent="0.2"/>
    <row r="464" s="475" customFormat="1" x14ac:dyDescent="0.2"/>
    <row r="465" s="475" customFormat="1" x14ac:dyDescent="0.2"/>
    <row r="466" s="475" customFormat="1" x14ac:dyDescent="0.2"/>
    <row r="467" s="475" customFormat="1" x14ac:dyDescent="0.2"/>
    <row r="468" s="475" customFormat="1" x14ac:dyDescent="0.2"/>
    <row r="469" s="475" customFormat="1" x14ac:dyDescent="0.2"/>
    <row r="470" s="475" customFormat="1" x14ac:dyDescent="0.2"/>
    <row r="471" s="475" customFormat="1" x14ac:dyDescent="0.2"/>
    <row r="472" s="475" customFormat="1" x14ac:dyDescent="0.2"/>
    <row r="473" s="475" customFormat="1" x14ac:dyDescent="0.2"/>
    <row r="474" s="475" customFormat="1" x14ac:dyDescent="0.2"/>
    <row r="475" s="475" customFormat="1" x14ac:dyDescent="0.2"/>
    <row r="476" s="475" customFormat="1" x14ac:dyDescent="0.2"/>
    <row r="477" s="475" customFormat="1" x14ac:dyDescent="0.2"/>
    <row r="478" s="475" customFormat="1" x14ac:dyDescent="0.2"/>
    <row r="479" s="475" customFormat="1" x14ac:dyDescent="0.2"/>
    <row r="480" s="475" customFormat="1" x14ac:dyDescent="0.2"/>
    <row r="481" s="475" customFormat="1" x14ac:dyDescent="0.2"/>
    <row r="482" s="475" customFormat="1" x14ac:dyDescent="0.2"/>
    <row r="483" s="475" customFormat="1" x14ac:dyDescent="0.2"/>
    <row r="484" s="475" customFormat="1" x14ac:dyDescent="0.2"/>
    <row r="485" s="475" customFormat="1" x14ac:dyDescent="0.2"/>
    <row r="486" s="475" customFormat="1" x14ac:dyDescent="0.2"/>
    <row r="487" s="475" customFormat="1" x14ac:dyDescent="0.2"/>
    <row r="488" s="475" customFormat="1" x14ac:dyDescent="0.2"/>
    <row r="489" s="475" customFormat="1" x14ac:dyDescent="0.2"/>
    <row r="490" s="475" customFormat="1" x14ac:dyDescent="0.2"/>
    <row r="491" s="475" customFormat="1" x14ac:dyDescent="0.2"/>
    <row r="492" s="475" customFormat="1" x14ac:dyDescent="0.2"/>
    <row r="493" s="475" customFormat="1" x14ac:dyDescent="0.2"/>
    <row r="494" s="475" customFormat="1" x14ac:dyDescent="0.2"/>
    <row r="495" s="475" customFormat="1" x14ac:dyDescent="0.2"/>
    <row r="496" s="475" customFormat="1" x14ac:dyDescent="0.2"/>
    <row r="497" s="475" customFormat="1" x14ac:dyDescent="0.2"/>
    <row r="498" s="475" customFormat="1" x14ac:dyDescent="0.2"/>
    <row r="499" s="475" customFormat="1" x14ac:dyDescent="0.2"/>
    <row r="500" s="475" customFormat="1" x14ac:dyDescent="0.2"/>
    <row r="501" s="475" customFormat="1" x14ac:dyDescent="0.2"/>
    <row r="502" s="475" customFormat="1" x14ac:dyDescent="0.2"/>
    <row r="503" s="475" customFormat="1" x14ac:dyDescent="0.2"/>
    <row r="504" s="475" customFormat="1" x14ac:dyDescent="0.2"/>
    <row r="505" s="475" customFormat="1" x14ac:dyDescent="0.2"/>
    <row r="506" s="475" customFormat="1" x14ac:dyDescent="0.2"/>
    <row r="507" s="475" customFormat="1" x14ac:dyDescent="0.2"/>
    <row r="508" s="475" customFormat="1" x14ac:dyDescent="0.2"/>
    <row r="509" s="475" customFormat="1" x14ac:dyDescent="0.2"/>
    <row r="510" s="475" customFormat="1" x14ac:dyDescent="0.2"/>
    <row r="511" s="475" customFormat="1" x14ac:dyDescent="0.2"/>
    <row r="512" s="475" customFormat="1" x14ac:dyDescent="0.2"/>
    <row r="513" s="475" customFormat="1" x14ac:dyDescent="0.2"/>
    <row r="514" s="475" customFormat="1" x14ac:dyDescent="0.2"/>
    <row r="515" s="475" customFormat="1" x14ac:dyDescent="0.2"/>
    <row r="516" s="475" customFormat="1" x14ac:dyDescent="0.2"/>
    <row r="517" s="475" customFormat="1" x14ac:dyDescent="0.2"/>
    <row r="518" s="475" customFormat="1" x14ac:dyDescent="0.2"/>
    <row r="519" s="475" customFormat="1" x14ac:dyDescent="0.2"/>
    <row r="520" s="475" customFormat="1" x14ac:dyDescent="0.2"/>
    <row r="521" s="475" customFormat="1" x14ac:dyDescent="0.2"/>
    <row r="522" s="475" customFormat="1" x14ac:dyDescent="0.2"/>
    <row r="523" s="475" customFormat="1" x14ac:dyDescent="0.2"/>
    <row r="524" s="475" customFormat="1" x14ac:dyDescent="0.2"/>
    <row r="525" s="475" customFormat="1" x14ac:dyDescent="0.2"/>
    <row r="526" s="475" customFormat="1" x14ac:dyDescent="0.2"/>
    <row r="527" s="475" customFormat="1" x14ac:dyDescent="0.2"/>
    <row r="528" s="475" customFormat="1" x14ac:dyDescent="0.2"/>
    <row r="529" s="475" customFormat="1" x14ac:dyDescent="0.2"/>
    <row r="530" s="475" customFormat="1" x14ac:dyDescent="0.2"/>
    <row r="531" s="475" customFormat="1" x14ac:dyDescent="0.2"/>
    <row r="532" s="475" customFormat="1" x14ac:dyDescent="0.2"/>
    <row r="533" s="475" customFormat="1" x14ac:dyDescent="0.2"/>
    <row r="534" s="475" customFormat="1" x14ac:dyDescent="0.2"/>
    <row r="535" s="475" customFormat="1" x14ac:dyDescent="0.2"/>
    <row r="536" s="475" customFormat="1" x14ac:dyDescent="0.2"/>
    <row r="537" s="475" customFormat="1" x14ac:dyDescent="0.2"/>
    <row r="538" s="475" customFormat="1" x14ac:dyDescent="0.2"/>
    <row r="539" s="475" customFormat="1" x14ac:dyDescent="0.2"/>
    <row r="540" s="475" customFormat="1" x14ac:dyDescent="0.2"/>
    <row r="541" s="475" customFormat="1" x14ac:dyDescent="0.2"/>
    <row r="542" s="475" customFormat="1" x14ac:dyDescent="0.2"/>
    <row r="543" s="475" customFormat="1" x14ac:dyDescent="0.2"/>
    <row r="544" s="475" customFormat="1" x14ac:dyDescent="0.2"/>
    <row r="545" s="475" customFormat="1" x14ac:dyDescent="0.2"/>
    <row r="546" s="475" customFormat="1" x14ac:dyDescent="0.2"/>
    <row r="547" s="475" customFormat="1" x14ac:dyDescent="0.2"/>
    <row r="548" s="475" customFormat="1" x14ac:dyDescent="0.2"/>
    <row r="549" s="475" customFormat="1" x14ac:dyDescent="0.2"/>
    <row r="550" s="475" customFormat="1" x14ac:dyDescent="0.2"/>
    <row r="551" s="475" customFormat="1" x14ac:dyDescent="0.2"/>
    <row r="552" s="475" customFormat="1" x14ac:dyDescent="0.2"/>
    <row r="553" s="475" customFormat="1" x14ac:dyDescent="0.2"/>
    <row r="554" s="475" customFormat="1" x14ac:dyDescent="0.2"/>
    <row r="555" s="475" customFormat="1" x14ac:dyDescent="0.2"/>
    <row r="556" s="475" customFormat="1" x14ac:dyDescent="0.2"/>
    <row r="557" s="475" customFormat="1" x14ac:dyDescent="0.2"/>
    <row r="558" s="475" customFormat="1" x14ac:dyDescent="0.2"/>
    <row r="559" s="475" customFormat="1" x14ac:dyDescent="0.2"/>
    <row r="560" s="475" customFormat="1" x14ac:dyDescent="0.2"/>
    <row r="561" s="475" customFormat="1" x14ac:dyDescent="0.2"/>
    <row r="562" s="475" customFormat="1" x14ac:dyDescent="0.2"/>
    <row r="563" s="475" customFormat="1" x14ac:dyDescent="0.2"/>
    <row r="564" s="475" customFormat="1" x14ac:dyDescent="0.2"/>
    <row r="565" s="475" customFormat="1" x14ac:dyDescent="0.2"/>
    <row r="566" s="475" customFormat="1" x14ac:dyDescent="0.2"/>
    <row r="567" s="475" customFormat="1" x14ac:dyDescent="0.2"/>
    <row r="568" s="475" customFormat="1" x14ac:dyDescent="0.2"/>
    <row r="569" s="475" customFormat="1" x14ac:dyDescent="0.2"/>
    <row r="570" s="475" customFormat="1" x14ac:dyDescent="0.2"/>
    <row r="571" s="475" customFormat="1" x14ac:dyDescent="0.2"/>
    <row r="572" s="475" customFormat="1" x14ac:dyDescent="0.2"/>
    <row r="573" s="475" customFormat="1" x14ac:dyDescent="0.2"/>
    <row r="574" s="475" customFormat="1" x14ac:dyDescent="0.2"/>
    <row r="575" s="475" customFormat="1" x14ac:dyDescent="0.2"/>
    <row r="576" s="475" customFormat="1" x14ac:dyDescent="0.2"/>
    <row r="577" s="475" customFormat="1" x14ac:dyDescent="0.2"/>
    <row r="578" s="475" customFormat="1" x14ac:dyDescent="0.2"/>
    <row r="579" s="475" customFormat="1" x14ac:dyDescent="0.2"/>
    <row r="580" s="475" customFormat="1" x14ac:dyDescent="0.2"/>
    <row r="581" s="475" customFormat="1" x14ac:dyDescent="0.2"/>
    <row r="582" s="475" customFormat="1" x14ac:dyDescent="0.2"/>
    <row r="583" s="475" customFormat="1" x14ac:dyDescent="0.2"/>
    <row r="584" s="475" customFormat="1" x14ac:dyDescent="0.2"/>
    <row r="585" s="475" customFormat="1" x14ac:dyDescent="0.2"/>
    <row r="586" s="475" customFormat="1" x14ac:dyDescent="0.2"/>
    <row r="587" s="475" customFormat="1" x14ac:dyDescent="0.2"/>
    <row r="588" s="475" customFormat="1" x14ac:dyDescent="0.2"/>
    <row r="589" s="475" customFormat="1" x14ac:dyDescent="0.2"/>
    <row r="590" s="475" customFormat="1" x14ac:dyDescent="0.2"/>
    <row r="591" s="475" customFormat="1" x14ac:dyDescent="0.2"/>
    <row r="592" s="475" customFormat="1" x14ac:dyDescent="0.2"/>
    <row r="593" s="475" customFormat="1" x14ac:dyDescent="0.2"/>
    <row r="594" s="475" customFormat="1" x14ac:dyDescent="0.2"/>
    <row r="595" s="475" customFormat="1" x14ac:dyDescent="0.2"/>
    <row r="596" s="475" customFormat="1" x14ac:dyDescent="0.2"/>
    <row r="597" s="475" customFormat="1" x14ac:dyDescent="0.2"/>
    <row r="598" s="475" customFormat="1" x14ac:dyDescent="0.2"/>
    <row r="599" s="475" customFormat="1" x14ac:dyDescent="0.2"/>
    <row r="600" s="475" customFormat="1" x14ac:dyDescent="0.2"/>
    <row r="601" s="475" customFormat="1" x14ac:dyDescent="0.2"/>
    <row r="602" s="475" customFormat="1" x14ac:dyDescent="0.2"/>
    <row r="603" s="475" customFormat="1" x14ac:dyDescent="0.2"/>
    <row r="604" s="475" customFormat="1" x14ac:dyDescent="0.2"/>
    <row r="605" s="475" customFormat="1" x14ac:dyDescent="0.2"/>
    <row r="606" s="475" customFormat="1" x14ac:dyDescent="0.2"/>
    <row r="607" s="475" customFormat="1" x14ac:dyDescent="0.2"/>
    <row r="608" s="475" customFormat="1" x14ac:dyDescent="0.2"/>
    <row r="609" s="475" customFormat="1" x14ac:dyDescent="0.2"/>
    <row r="610" s="475" customFormat="1" x14ac:dyDescent="0.2"/>
    <row r="611" s="475" customFormat="1" x14ac:dyDescent="0.2"/>
    <row r="612" s="475" customFormat="1" x14ac:dyDescent="0.2"/>
    <row r="613" s="475" customFormat="1" x14ac:dyDescent="0.2"/>
    <row r="614" s="475" customFormat="1" x14ac:dyDescent="0.2"/>
    <row r="615" s="475" customFormat="1" x14ac:dyDescent="0.2"/>
    <row r="616" s="475" customFormat="1" x14ac:dyDescent="0.2"/>
    <row r="617" s="475" customFormat="1" x14ac:dyDescent="0.2"/>
    <row r="618" s="475" customFormat="1" x14ac:dyDescent="0.2"/>
    <row r="619" s="475" customFormat="1" x14ac:dyDescent="0.2"/>
    <row r="620" s="475" customFormat="1" x14ac:dyDescent="0.2"/>
    <row r="621" s="475" customFormat="1" x14ac:dyDescent="0.2"/>
    <row r="622" s="475" customFormat="1" x14ac:dyDescent="0.2"/>
    <row r="623" s="475" customFormat="1" x14ac:dyDescent="0.2"/>
    <row r="624" s="475" customFormat="1" x14ac:dyDescent="0.2"/>
    <row r="625" s="475" customFormat="1" x14ac:dyDescent="0.2"/>
    <row r="626" s="475" customFormat="1" x14ac:dyDescent="0.2"/>
    <row r="627" s="475" customFormat="1" x14ac:dyDescent="0.2"/>
    <row r="628" s="475" customFormat="1" x14ac:dyDescent="0.2"/>
    <row r="629" s="475" customFormat="1" x14ac:dyDescent="0.2"/>
    <row r="630" s="475" customFormat="1" x14ac:dyDescent="0.2"/>
    <row r="631" s="475" customFormat="1" x14ac:dyDescent="0.2"/>
    <row r="632" s="475" customFormat="1" x14ac:dyDescent="0.2"/>
    <row r="633" s="475" customFormat="1" x14ac:dyDescent="0.2"/>
    <row r="634" s="475" customFormat="1" x14ac:dyDescent="0.2"/>
    <row r="635" s="475" customFormat="1" x14ac:dyDescent="0.2"/>
    <row r="636" s="475" customFormat="1" x14ac:dyDescent="0.2"/>
    <row r="637" s="475" customFormat="1" x14ac:dyDescent="0.2"/>
    <row r="638" s="475" customFormat="1" x14ac:dyDescent="0.2"/>
    <row r="639" s="475" customFormat="1" x14ac:dyDescent="0.2"/>
    <row r="640" s="475" customFormat="1" x14ac:dyDescent="0.2"/>
    <row r="641" s="475" customFormat="1" x14ac:dyDescent="0.2"/>
    <row r="642" s="475" customFormat="1" x14ac:dyDescent="0.2"/>
    <row r="643" s="475" customFormat="1" x14ac:dyDescent="0.2"/>
    <row r="644" s="475" customFormat="1" x14ac:dyDescent="0.2"/>
    <row r="645" s="475" customFormat="1" x14ac:dyDescent="0.2"/>
    <row r="646" s="475" customFormat="1" x14ac:dyDescent="0.2"/>
    <row r="647" s="475" customFormat="1" x14ac:dyDescent="0.2"/>
    <row r="648" s="475" customFormat="1" x14ac:dyDescent="0.2"/>
    <row r="649" s="475" customFormat="1" x14ac:dyDescent="0.2"/>
    <row r="650" s="475" customFormat="1" x14ac:dyDescent="0.2"/>
    <row r="651" s="475" customFormat="1" x14ac:dyDescent="0.2"/>
    <row r="652" s="475" customFormat="1" x14ac:dyDescent="0.2"/>
    <row r="653" s="475" customFormat="1" x14ac:dyDescent="0.2"/>
    <row r="654" s="475" customFormat="1" x14ac:dyDescent="0.2"/>
    <row r="655" s="475" customFormat="1" x14ac:dyDescent="0.2"/>
    <row r="656" s="475" customFormat="1" x14ac:dyDescent="0.2"/>
    <row r="657" s="475" customFormat="1" x14ac:dyDescent="0.2"/>
    <row r="658" s="475" customFormat="1" x14ac:dyDescent="0.2"/>
    <row r="659" s="475" customFormat="1" x14ac:dyDescent="0.2"/>
    <row r="660" s="475" customFormat="1" x14ac:dyDescent="0.2"/>
    <row r="661" s="475" customFormat="1" x14ac:dyDescent="0.2"/>
    <row r="662" s="475" customFormat="1" x14ac:dyDescent="0.2"/>
    <row r="663" s="475" customFormat="1" x14ac:dyDescent="0.2"/>
    <row r="664" s="475" customFormat="1" x14ac:dyDescent="0.2"/>
    <row r="665" s="475" customFormat="1" x14ac:dyDescent="0.2"/>
    <row r="666" s="475" customFormat="1" x14ac:dyDescent="0.2"/>
    <row r="667" s="475" customFormat="1" x14ac:dyDescent="0.2"/>
    <row r="668" s="475" customFormat="1" x14ac:dyDescent="0.2"/>
    <row r="669" s="475" customFormat="1" x14ac:dyDescent="0.2"/>
    <row r="670" s="475" customFormat="1" x14ac:dyDescent="0.2"/>
    <row r="671" s="475" customFormat="1" x14ac:dyDescent="0.2"/>
    <row r="672" s="475" customFormat="1" x14ac:dyDescent="0.2"/>
    <row r="673" s="475" customFormat="1" x14ac:dyDescent="0.2"/>
    <row r="674" s="475" customFormat="1" x14ac:dyDescent="0.2"/>
    <row r="675" s="475" customFormat="1" x14ac:dyDescent="0.2"/>
    <row r="676" s="475" customFormat="1" x14ac:dyDescent="0.2"/>
    <row r="677" s="475" customFormat="1" x14ac:dyDescent="0.2"/>
    <row r="678" s="475" customFormat="1" x14ac:dyDescent="0.2"/>
    <row r="679" s="475" customFormat="1" x14ac:dyDescent="0.2"/>
    <row r="680" s="475" customFormat="1" x14ac:dyDescent="0.2"/>
    <row r="681" s="475" customFormat="1" x14ac:dyDescent="0.2"/>
    <row r="682" s="475" customFormat="1" x14ac:dyDescent="0.2"/>
    <row r="683" s="475" customFormat="1" x14ac:dyDescent="0.2"/>
    <row r="684" s="475" customFormat="1" x14ac:dyDescent="0.2"/>
    <row r="685" s="475" customFormat="1" x14ac:dyDescent="0.2"/>
    <row r="686" s="475" customFormat="1" x14ac:dyDescent="0.2"/>
    <row r="687" s="475" customFormat="1" x14ac:dyDescent="0.2"/>
    <row r="688" s="475" customFormat="1" x14ac:dyDescent="0.2"/>
    <row r="689" s="475" customFormat="1" x14ac:dyDescent="0.2"/>
    <row r="690" s="475" customFormat="1" x14ac:dyDescent="0.2"/>
    <row r="691" s="475" customFormat="1" x14ac:dyDescent="0.2"/>
    <row r="692" s="475" customFormat="1" x14ac:dyDescent="0.2"/>
    <row r="693" s="475" customFormat="1" x14ac:dyDescent="0.2"/>
    <row r="694" s="475" customFormat="1" x14ac:dyDescent="0.2"/>
    <row r="695" s="475" customFormat="1" x14ac:dyDescent="0.2"/>
    <row r="696" s="475" customFormat="1" x14ac:dyDescent="0.2"/>
    <row r="697" s="475" customFormat="1" x14ac:dyDescent="0.2"/>
    <row r="698" s="475" customFormat="1" x14ac:dyDescent="0.2"/>
    <row r="699" s="475" customFormat="1" x14ac:dyDescent="0.2"/>
    <row r="700" s="475" customFormat="1" x14ac:dyDescent="0.2"/>
    <row r="701" s="475" customFormat="1" x14ac:dyDescent="0.2"/>
    <row r="702" s="475" customFormat="1" x14ac:dyDescent="0.2"/>
    <row r="703" s="475" customFormat="1" x14ac:dyDescent="0.2"/>
    <row r="704" s="475" customFormat="1" x14ac:dyDescent="0.2"/>
    <row r="705" s="475" customFormat="1" x14ac:dyDescent="0.2"/>
    <row r="706" s="475" customFormat="1" x14ac:dyDescent="0.2"/>
    <row r="707" s="475" customFormat="1" x14ac:dyDescent="0.2"/>
    <row r="708" s="475" customFormat="1" x14ac:dyDescent="0.2"/>
    <row r="709" s="475" customFormat="1" x14ac:dyDescent="0.2"/>
    <row r="710" s="475" customFormat="1" x14ac:dyDescent="0.2"/>
    <row r="711" s="475" customFormat="1" x14ac:dyDescent="0.2"/>
    <row r="712" s="475" customFormat="1" x14ac:dyDescent="0.2"/>
    <row r="713" s="475" customFormat="1" x14ac:dyDescent="0.2"/>
    <row r="714" s="475" customFormat="1" x14ac:dyDescent="0.2"/>
    <row r="715" s="475" customFormat="1" x14ac:dyDescent="0.2"/>
    <row r="716" s="475" customFormat="1" x14ac:dyDescent="0.2"/>
    <row r="717" s="475" customFormat="1" x14ac:dyDescent="0.2"/>
    <row r="718" s="475" customFormat="1" x14ac:dyDescent="0.2"/>
    <row r="719" s="475" customFormat="1" x14ac:dyDescent="0.2"/>
    <row r="720" s="475" customFormat="1" x14ac:dyDescent="0.2"/>
    <row r="721" s="475" customFormat="1" x14ac:dyDescent="0.2"/>
    <row r="722" s="475" customFormat="1" x14ac:dyDescent="0.2"/>
    <row r="723" s="475" customFormat="1" x14ac:dyDescent="0.2"/>
    <row r="724" s="475" customFormat="1" x14ac:dyDescent="0.2"/>
    <row r="725" s="475" customFormat="1" x14ac:dyDescent="0.2"/>
    <row r="726" s="475" customFormat="1" x14ac:dyDescent="0.2"/>
    <row r="727" s="475" customFormat="1" x14ac:dyDescent="0.2"/>
    <row r="728" s="475" customFormat="1" x14ac:dyDescent="0.2"/>
    <row r="729" s="475" customFormat="1" x14ac:dyDescent="0.2"/>
    <row r="730" s="475" customFormat="1" x14ac:dyDescent="0.2"/>
    <row r="731" s="475" customFormat="1" x14ac:dyDescent="0.2"/>
    <row r="732" s="475" customFormat="1" x14ac:dyDescent="0.2"/>
    <row r="733" s="475" customFormat="1" x14ac:dyDescent="0.2"/>
    <row r="734" s="475" customFormat="1" x14ac:dyDescent="0.2"/>
    <row r="735" s="475" customFormat="1" x14ac:dyDescent="0.2"/>
    <row r="736" s="475" customFormat="1" x14ac:dyDescent="0.2"/>
    <row r="737" s="475" customFormat="1" x14ac:dyDescent="0.2"/>
    <row r="738" s="475" customFormat="1" x14ac:dyDescent="0.2"/>
    <row r="739" s="475" customFormat="1" x14ac:dyDescent="0.2"/>
    <row r="740" s="475" customFormat="1" x14ac:dyDescent="0.2"/>
    <row r="741" s="475" customFormat="1" x14ac:dyDescent="0.2"/>
    <row r="742" s="475" customFormat="1" x14ac:dyDescent="0.2"/>
  </sheetData>
  <sheetProtection password="D9EB" sheet="1" selectLockedCells="1"/>
  <mergeCells count="31">
    <mergeCell ref="C51:F51"/>
    <mergeCell ref="A47:E47"/>
    <mergeCell ref="B48:F48"/>
    <mergeCell ref="C50:F50"/>
    <mergeCell ref="A14:E14"/>
    <mergeCell ref="B15:F15"/>
    <mergeCell ref="B16:F16"/>
    <mergeCell ref="C49:F49"/>
    <mergeCell ref="C36:F36"/>
    <mergeCell ref="C37:F37"/>
    <mergeCell ref="C38:F38"/>
    <mergeCell ref="C39:F39"/>
    <mergeCell ref="C40:F40"/>
    <mergeCell ref="H48:K48"/>
    <mergeCell ref="C35:F35"/>
    <mergeCell ref="L32:M32"/>
    <mergeCell ref="L48:M48"/>
    <mergeCell ref="A31:E31"/>
    <mergeCell ref="C42:F42"/>
    <mergeCell ref="H32:K32"/>
    <mergeCell ref="C33:F33"/>
    <mergeCell ref="C34:F34"/>
    <mergeCell ref="B32:F32"/>
    <mergeCell ref="Q15:R15"/>
    <mergeCell ref="B17:F17"/>
    <mergeCell ref="N19:O19"/>
    <mergeCell ref="F27:G27"/>
    <mergeCell ref="G19:M19"/>
    <mergeCell ref="G15:L15"/>
    <mergeCell ref="B18:C18"/>
    <mergeCell ref="B19:F19"/>
  </mergeCells>
  <phoneticPr fontId="40" type="noConversion"/>
  <dataValidations count="2">
    <dataValidation type="list" allowBlank="1" showInputMessage="1" showErrorMessage="1" errorTitle="STOP" error="Please select from dropdown list." promptTitle="Dropdown" prompt="Please select from dropdown" sqref="M35:M42 R22:R25 M51" xr:uid="{00000000-0002-0000-0700-000000000000}">
      <formula1>$A$64:$A$98</formula1>
    </dataValidation>
    <dataValidation type="list" allowBlank="1" showInputMessage="1" showErrorMessage="1" errorTitle="STOP" error="Please select from dropdown list." promptTitle="Dropdown" prompt="Please select from dropdown" sqref="L35:L42 L51 Q22:Q25" xr:uid="{00000000-0002-0000-0700-000001000000}">
      <formula1>$A$57:$A$60</formula1>
    </dataValidation>
  </dataValidations>
  <printOptions horizontalCentered="1" headings="1"/>
  <pageMargins left="0" right="0" top="0.25" bottom="0.5" header="0.5" footer="0"/>
  <pageSetup scale="50" fitToHeight="0" orientation="landscape" r:id="rId1"/>
  <headerFooter alignWithMargins="0">
    <oddFooter>&amp;L
&amp;CPage &amp;P of &amp;N&amp;R&amp;A
&amp;F</oddFooter>
  </headerFooter>
  <ignoredErrors>
    <ignoredError sqref="K5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06"/>
  <sheetViews>
    <sheetView zoomScaleNormal="100" workbookViewId="0">
      <selection activeCell="C2" sqref="C2"/>
    </sheetView>
  </sheetViews>
  <sheetFormatPr defaultColWidth="1.140625" defaultRowHeight="9" x14ac:dyDescent="0.15"/>
  <cols>
    <col min="1" max="1" width="2.5703125" style="562" customWidth="1"/>
    <col min="2" max="2" width="1.140625" style="562" customWidth="1"/>
    <col min="3" max="3" width="3.85546875" style="562" customWidth="1"/>
    <col min="4" max="4" width="15" style="562" customWidth="1"/>
    <col min="5" max="5" width="1.140625" style="562" customWidth="1"/>
    <col min="6" max="8" width="3.85546875" style="562" customWidth="1"/>
    <col min="9" max="9" width="13.140625" style="562" customWidth="1"/>
    <col min="10" max="10" width="3.5703125" style="562" customWidth="1"/>
    <col min="11" max="11" width="12.85546875" style="577" bestFit="1" customWidth="1"/>
    <col min="12" max="12" width="2.5703125" style="577" customWidth="1"/>
    <col min="13" max="13" width="12.85546875" style="577" customWidth="1"/>
    <col min="14" max="14" width="2.28515625" style="577" customWidth="1"/>
    <col min="15" max="15" width="12.85546875" style="577" customWidth="1"/>
    <col min="16" max="16" width="2.28515625" style="577" customWidth="1"/>
    <col min="17" max="17" width="12.85546875" style="577" customWidth="1"/>
    <col min="18" max="18" width="2.140625" style="577" customWidth="1"/>
    <col min="19" max="19" width="14.7109375" style="577" customWidth="1"/>
    <col min="20" max="20" width="2.5703125" style="577" customWidth="1"/>
    <col min="21" max="21" width="12.85546875" style="577" customWidth="1"/>
    <col min="22" max="22" width="2.140625" style="577" customWidth="1"/>
    <col min="23" max="23" width="12.85546875" style="577" customWidth="1"/>
    <col min="24" max="24" width="2.140625" style="577" customWidth="1"/>
    <col min="25" max="25" width="14.7109375" style="577" customWidth="1"/>
    <col min="26" max="27" width="1.140625" style="562" customWidth="1"/>
    <col min="28" max="28" width="9.140625" style="562" customWidth="1"/>
    <col min="29" max="29" width="7.140625" style="562" bestFit="1" customWidth="1"/>
    <col min="30" max="30" width="10.85546875" style="562" customWidth="1"/>
    <col min="31" max="254" width="9.140625" style="562" customWidth="1"/>
    <col min="255" max="255" width="2.5703125" style="562" customWidth="1"/>
    <col min="256" max="16384" width="1.140625" style="562"/>
  </cols>
  <sheetData>
    <row r="1" spans="2:27" ht="9" customHeight="1" thickBot="1" x14ac:dyDescent="0.2">
      <c r="C1" s="236"/>
      <c r="D1" s="236"/>
      <c r="E1" s="236"/>
      <c r="F1" s="236"/>
      <c r="G1" s="236"/>
      <c r="H1" s="236"/>
      <c r="I1" s="236"/>
      <c r="J1" s="563"/>
      <c r="K1" s="564"/>
      <c r="L1" s="564"/>
      <c r="M1" s="565"/>
      <c r="N1" s="565"/>
      <c r="O1" s="565"/>
      <c r="P1" s="565"/>
      <c r="Q1" s="565"/>
      <c r="R1" s="565"/>
      <c r="S1" s="565"/>
      <c r="T1" s="565"/>
      <c r="U1" s="565"/>
      <c r="V1" s="565"/>
      <c r="W1" s="565"/>
      <c r="X1" s="565"/>
      <c r="Y1" s="565"/>
      <c r="Z1" s="236"/>
      <c r="AA1" s="236"/>
    </row>
    <row r="2" spans="2:27" ht="9" customHeight="1" x14ac:dyDescent="0.15">
      <c r="B2" s="566"/>
      <c r="C2" s="567"/>
      <c r="D2" s="568"/>
      <c r="E2" s="568"/>
      <c r="F2" s="568"/>
      <c r="G2" s="568"/>
      <c r="H2" s="568"/>
      <c r="I2" s="568"/>
      <c r="J2" s="236"/>
      <c r="K2" s="1028"/>
      <c r="L2" s="569" t="s">
        <v>601</v>
      </c>
      <c r="M2" s="570"/>
      <c r="N2" s="570"/>
      <c r="O2" s="570"/>
      <c r="P2" s="570"/>
      <c r="Q2" s="570"/>
      <c r="R2" s="570"/>
      <c r="S2" s="570"/>
      <c r="T2" s="570"/>
      <c r="U2" s="570"/>
      <c r="V2" s="570"/>
      <c r="W2" s="570"/>
      <c r="X2" s="570"/>
      <c r="Y2" s="570"/>
      <c r="Z2" s="568"/>
      <c r="AA2" s="571"/>
    </row>
    <row r="3" spans="2:27" ht="9.75" customHeight="1" x14ac:dyDescent="0.15">
      <c r="B3" s="572"/>
      <c r="C3" s="236"/>
      <c r="D3" s="236"/>
      <c r="E3" s="236"/>
      <c r="F3" s="236"/>
      <c r="G3" s="236"/>
      <c r="H3" s="236"/>
      <c r="I3" s="236"/>
      <c r="J3" s="236"/>
      <c r="K3" s="1028"/>
      <c r="L3" s="569" t="s">
        <v>214</v>
      </c>
      <c r="M3" s="565"/>
      <c r="N3" s="565"/>
      <c r="O3" s="565"/>
      <c r="P3" s="565"/>
      <c r="Q3" s="565"/>
      <c r="R3" s="565"/>
      <c r="S3" s="565"/>
      <c r="T3" s="565"/>
      <c r="U3" s="565"/>
      <c r="V3" s="565"/>
      <c r="W3" s="565"/>
      <c r="X3" s="565"/>
      <c r="Y3" s="565"/>
      <c r="Z3" s="236"/>
      <c r="AA3" s="246"/>
    </row>
    <row r="4" spans="2:27" ht="9.75" customHeight="1" x14ac:dyDescent="0.15">
      <c r="B4" s="572"/>
      <c r="C4" s="236"/>
      <c r="D4" s="236"/>
      <c r="E4" s="236"/>
      <c r="F4" s="236"/>
      <c r="G4" s="236"/>
      <c r="H4" s="236"/>
      <c r="I4" s="236"/>
      <c r="L4" s="1053">
        <f>'Exhibit 1a - CPE'!$D$11</f>
        <v>0</v>
      </c>
      <c r="M4" s="621"/>
      <c r="N4" s="565"/>
      <c r="O4" s="565"/>
      <c r="P4" s="565"/>
      <c r="Q4" s="565"/>
      <c r="R4" s="565"/>
      <c r="S4" s="565"/>
      <c r="T4" s="565"/>
      <c r="U4" s="565"/>
      <c r="V4" s="565"/>
      <c r="W4" s="565"/>
      <c r="X4" s="565"/>
      <c r="Y4" s="565"/>
      <c r="Z4" s="236"/>
      <c r="AA4" s="246"/>
    </row>
    <row r="5" spans="2:27" ht="9.75" hidden="1" customHeight="1" x14ac:dyDescent="0.15">
      <c r="B5" s="572"/>
      <c r="C5" s="236"/>
      <c r="D5" s="236"/>
      <c r="E5" s="236"/>
      <c r="F5" s="236"/>
      <c r="G5" s="236"/>
      <c r="H5" s="236"/>
      <c r="I5" s="236"/>
      <c r="J5" s="236"/>
      <c r="K5" s="565"/>
      <c r="L5" s="569"/>
      <c r="M5" s="565"/>
      <c r="N5" s="565"/>
      <c r="O5" s="565"/>
      <c r="P5" s="565"/>
      <c r="Q5" s="565"/>
      <c r="R5" s="565"/>
      <c r="S5" s="565"/>
      <c r="T5" s="565"/>
      <c r="U5" s="565"/>
      <c r="V5" s="565"/>
      <c r="W5" s="565"/>
      <c r="X5" s="565"/>
      <c r="Y5" s="565"/>
      <c r="Z5" s="236"/>
      <c r="AA5" s="246"/>
    </row>
    <row r="6" spans="2:27" ht="9.75" customHeight="1" x14ac:dyDescent="0.15">
      <c r="B6" s="572"/>
      <c r="C6" s="236"/>
      <c r="D6" s="236"/>
      <c r="E6" s="236"/>
      <c r="F6" s="236"/>
      <c r="G6" s="236"/>
      <c r="H6" s="236"/>
      <c r="I6" s="236"/>
      <c r="J6" s="236"/>
      <c r="K6" s="565"/>
      <c r="L6" s="573" t="s">
        <v>70</v>
      </c>
      <c r="M6" s="565"/>
      <c r="N6" s="565"/>
      <c r="O6" s="565"/>
      <c r="P6" s="565"/>
      <c r="Q6" s="565"/>
      <c r="R6" s="565"/>
      <c r="S6" s="565"/>
      <c r="T6" s="565"/>
      <c r="U6" s="565"/>
      <c r="V6" s="565"/>
      <c r="W6" s="565"/>
      <c r="X6" s="565"/>
      <c r="Y6" s="565"/>
      <c r="Z6" s="236"/>
      <c r="AA6" s="246"/>
    </row>
    <row r="7" spans="2:27" ht="9.75" hidden="1" customHeight="1" x14ac:dyDescent="0.15">
      <c r="B7" s="572"/>
      <c r="C7" s="236"/>
      <c r="D7" s="236"/>
      <c r="E7" s="236"/>
      <c r="F7" s="236"/>
      <c r="G7" s="236"/>
      <c r="H7" s="236"/>
      <c r="I7" s="236"/>
      <c r="J7" s="236"/>
      <c r="K7" s="565"/>
      <c r="L7" s="573"/>
      <c r="M7" s="565"/>
      <c r="N7" s="565"/>
      <c r="O7" s="565"/>
      <c r="P7" s="565"/>
      <c r="Q7" s="565"/>
      <c r="R7" s="565"/>
      <c r="S7" s="565"/>
      <c r="T7" s="565"/>
      <c r="U7" s="565"/>
      <c r="V7" s="565"/>
      <c r="W7" s="565"/>
      <c r="X7" s="565"/>
      <c r="Y7" s="565"/>
      <c r="Z7" s="236"/>
      <c r="AA7" s="246"/>
    </row>
    <row r="8" spans="2:27" ht="13.5" customHeight="1" x14ac:dyDescent="0.2">
      <c r="B8" s="572"/>
      <c r="C8" s="1403" t="s">
        <v>286</v>
      </c>
      <c r="D8" s="1404"/>
      <c r="E8" s="1404"/>
      <c r="F8" s="1404"/>
      <c r="G8" s="1404"/>
      <c r="H8" s="1404"/>
      <c r="I8" s="1405"/>
      <c r="J8" s="236"/>
      <c r="K8" s="565"/>
      <c r="L8" s="569"/>
      <c r="M8" s="565"/>
      <c r="N8" s="565"/>
      <c r="O8" s="565"/>
      <c r="P8" s="565"/>
      <c r="Q8" s="565"/>
      <c r="R8" s="565"/>
      <c r="S8" s="565"/>
      <c r="T8" s="565"/>
      <c r="U8" s="565"/>
      <c r="V8" s="565"/>
      <c r="W8" s="565"/>
      <c r="X8" s="565"/>
      <c r="Y8" s="565"/>
      <c r="Z8" s="236"/>
      <c r="AA8" s="246"/>
    </row>
    <row r="9" spans="2:27" ht="4.5" customHeight="1" x14ac:dyDescent="0.2">
      <c r="B9" s="572"/>
      <c r="C9" s="574"/>
      <c r="D9" s="574"/>
      <c r="E9" s="574"/>
      <c r="F9" s="574"/>
      <c r="G9" s="574"/>
      <c r="H9" s="574"/>
      <c r="I9" s="574"/>
      <c r="J9" s="236"/>
      <c r="K9" s="565"/>
      <c r="L9" s="569"/>
      <c r="M9" s="565"/>
      <c r="N9" s="565"/>
      <c r="O9" s="565"/>
      <c r="P9" s="565"/>
      <c r="Q9" s="565"/>
      <c r="R9" s="565"/>
      <c r="S9" s="565"/>
      <c r="T9" s="565"/>
      <c r="U9" s="565"/>
      <c r="V9" s="565"/>
      <c r="W9" s="565"/>
      <c r="X9" s="565"/>
      <c r="Y9" s="565"/>
      <c r="Z9" s="236"/>
      <c r="AA9" s="246"/>
    </row>
    <row r="10" spans="2:27" ht="11.25" x14ac:dyDescent="0.2">
      <c r="B10" s="572"/>
      <c r="C10" s="575" t="s">
        <v>281</v>
      </c>
      <c r="D10" s="575"/>
      <c r="E10" s="575"/>
      <c r="F10" s="575"/>
      <c r="G10" s="575"/>
      <c r="H10" s="575"/>
      <c r="I10" s="575"/>
      <c r="J10" s="236"/>
      <c r="K10" s="565"/>
      <c r="L10" s="569"/>
      <c r="M10" s="565"/>
      <c r="N10" s="565"/>
      <c r="O10" s="565"/>
      <c r="P10" s="565"/>
      <c r="Q10" s="565"/>
      <c r="R10" s="565"/>
      <c r="S10" s="565"/>
      <c r="T10" s="565"/>
      <c r="U10" s="565"/>
      <c r="V10" s="565"/>
      <c r="W10" s="565"/>
      <c r="X10" s="565"/>
      <c r="Y10" s="565"/>
      <c r="Z10" s="236"/>
      <c r="AA10" s="246"/>
    </row>
    <row r="11" spans="2:27" ht="13.5" customHeight="1" x14ac:dyDescent="0.2">
      <c r="B11" s="572"/>
      <c r="C11" s="575"/>
      <c r="D11" s="576" t="s">
        <v>283</v>
      </c>
      <c r="E11" s="575"/>
      <c r="F11" s="1406">
        <f>'Exhibit 1a - CPE'!$F$27</f>
        <v>42917</v>
      </c>
      <c r="G11" s="1407"/>
      <c r="H11" s="1408"/>
      <c r="J11" s="531"/>
      <c r="L11" s="578" t="s">
        <v>568</v>
      </c>
      <c r="M11" s="1391">
        <f>'Exhibit 1a - CPE'!$I$15</f>
        <v>0</v>
      </c>
      <c r="N11" s="1392"/>
      <c r="O11" s="1393"/>
      <c r="P11" s="565"/>
      <c r="Q11" s="565"/>
      <c r="R11" s="565"/>
      <c r="S11" s="565"/>
      <c r="T11" s="565"/>
      <c r="U11" s="565"/>
      <c r="V11" s="565"/>
      <c r="W11" s="565"/>
      <c r="X11" s="565"/>
      <c r="Y11" s="565"/>
      <c r="Z11" s="236"/>
      <c r="AA11" s="246"/>
    </row>
    <row r="12" spans="2:27" ht="13.5" customHeight="1" x14ac:dyDescent="0.2">
      <c r="B12" s="572"/>
      <c r="C12" s="575"/>
      <c r="D12" s="576" t="s">
        <v>284</v>
      </c>
      <c r="E12" s="575"/>
      <c r="F12" s="1406">
        <f>'Exhibit 1a - CPE'!$F$29</f>
        <v>43281</v>
      </c>
      <c r="G12" s="1407"/>
      <c r="H12" s="1408"/>
      <c r="J12" s="531"/>
      <c r="L12" s="578" t="s">
        <v>352</v>
      </c>
      <c r="M12" s="1391">
        <f>'Exhibit 1a - CPE'!$L$15</f>
        <v>0</v>
      </c>
      <c r="N12" s="1392"/>
      <c r="O12" s="1393"/>
      <c r="P12" s="565"/>
      <c r="Q12" s="565"/>
      <c r="R12" s="565"/>
      <c r="S12" s="565"/>
      <c r="T12" s="565"/>
      <c r="U12" s="565"/>
      <c r="V12" s="565"/>
      <c r="W12" s="579"/>
      <c r="X12" s="565"/>
      <c r="Y12" s="565"/>
      <c r="Z12" s="236"/>
      <c r="AA12" s="246"/>
    </row>
    <row r="13" spans="2:27" ht="3.75" customHeight="1" x14ac:dyDescent="0.2">
      <c r="B13" s="580"/>
      <c r="C13" s="581"/>
      <c r="D13" s="581"/>
      <c r="E13" s="581"/>
      <c r="F13" s="581"/>
      <c r="G13" s="581"/>
      <c r="H13" s="581"/>
      <c r="I13" s="581"/>
      <c r="J13" s="582"/>
      <c r="K13" s="583"/>
      <c r="L13" s="584"/>
      <c r="M13" s="583"/>
      <c r="N13" s="583"/>
      <c r="O13" s="583"/>
      <c r="P13" s="583"/>
      <c r="Q13" s="583"/>
      <c r="R13" s="583"/>
      <c r="S13" s="583"/>
      <c r="T13" s="583"/>
      <c r="U13" s="583"/>
      <c r="V13" s="583"/>
      <c r="W13" s="583"/>
      <c r="X13" s="583"/>
      <c r="Y13" s="583"/>
      <c r="Z13" s="582"/>
      <c r="AA13" s="585"/>
    </row>
    <row r="14" spans="2:27" ht="36" customHeight="1" x14ac:dyDescent="0.15">
      <c r="B14" s="1409" t="s">
        <v>193</v>
      </c>
      <c r="C14" s="1410"/>
      <c r="D14" s="1410"/>
      <c r="E14" s="1410"/>
      <c r="F14" s="1410"/>
      <c r="G14" s="1411"/>
      <c r="H14" s="586"/>
      <c r="I14" s="587" t="s">
        <v>194</v>
      </c>
      <c r="J14" s="586"/>
      <c r="K14" s="588" t="s">
        <v>112</v>
      </c>
      <c r="L14" s="589"/>
      <c r="M14" s="588" t="s">
        <v>113</v>
      </c>
      <c r="N14" s="590"/>
      <c r="O14" s="588" t="s">
        <v>114</v>
      </c>
      <c r="P14" s="590"/>
      <c r="Q14" s="588" t="s">
        <v>115</v>
      </c>
      <c r="R14" s="590"/>
      <c r="S14" s="591" t="s">
        <v>116</v>
      </c>
      <c r="T14" s="589"/>
      <c r="U14" s="588" t="s">
        <v>67</v>
      </c>
      <c r="V14" s="589"/>
      <c r="W14" s="588" t="s">
        <v>68</v>
      </c>
      <c r="X14" s="589"/>
      <c r="Y14" s="591" t="s">
        <v>125</v>
      </c>
      <c r="Z14" s="236"/>
      <c r="AA14" s="246"/>
    </row>
    <row r="15" spans="2:27" ht="12.75" x14ac:dyDescent="0.2">
      <c r="B15" s="592" t="str">
        <f>'Exhibit 4a - Admin Supp. Detail'!A3</f>
        <v>LHD Administration / Support Costs by Discipline</v>
      </c>
      <c r="C15" s="593"/>
      <c r="D15" s="236"/>
      <c r="E15" s="236"/>
      <c r="F15" s="236"/>
      <c r="G15" s="236"/>
      <c r="H15" s="236"/>
      <c r="I15" s="236"/>
      <c r="J15" s="236"/>
      <c r="K15" s="565"/>
      <c r="L15" s="565"/>
      <c r="M15" s="565"/>
      <c r="N15" s="565"/>
      <c r="O15" s="565"/>
      <c r="P15" s="565"/>
      <c r="Q15" s="565"/>
      <c r="R15" s="565"/>
      <c r="S15" s="594"/>
      <c r="T15" s="565"/>
      <c r="U15" s="594"/>
      <c r="V15" s="565"/>
      <c r="W15" s="594"/>
      <c r="X15" s="565"/>
      <c r="Y15" s="595"/>
      <c r="Z15" s="236"/>
      <c r="AA15" s="246"/>
    </row>
    <row r="16" spans="2:27" x14ac:dyDescent="0.15">
      <c r="B16" s="572"/>
      <c r="C16" s="596" t="str">
        <f>'Exhibit 4a - Admin Supp. Detail'!A13</f>
        <v>SECTION I. Personnel / Staff Expenditures</v>
      </c>
      <c r="D16" s="236"/>
      <c r="E16" s="236"/>
      <c r="F16" s="236"/>
      <c r="G16" s="236"/>
      <c r="H16" s="236"/>
      <c r="I16" s="597"/>
      <c r="J16" s="236"/>
      <c r="K16" s="594"/>
      <c r="L16" s="594"/>
      <c r="M16" s="594"/>
      <c r="N16" s="565"/>
      <c r="O16" s="594"/>
      <c r="P16" s="565"/>
      <c r="Q16" s="594"/>
      <c r="R16" s="565"/>
      <c r="S16" s="594"/>
      <c r="T16" s="565"/>
      <c r="U16" s="594"/>
      <c r="V16" s="565"/>
      <c r="W16" s="594"/>
      <c r="X16" s="565"/>
      <c r="Y16" s="595"/>
      <c r="Z16" s="236"/>
      <c r="AA16" s="246"/>
    </row>
    <row r="17" spans="2:27" ht="12" x14ac:dyDescent="0.2">
      <c r="B17" s="572"/>
      <c r="C17" s="236"/>
      <c r="D17" s="1398" t="str">
        <f>'Exhibit 4a - Admin Supp. Detail'!B16</f>
        <v>110XX Health Director's Office and Staff</v>
      </c>
      <c r="E17" s="1398"/>
      <c r="F17" s="1398"/>
      <c r="G17" s="1398"/>
      <c r="H17" s="1398"/>
      <c r="I17" s="1398"/>
      <c r="J17" s="1398"/>
      <c r="K17" s="598">
        <f>'Exhibit 4a - Admin Supp. Detail'!G17</f>
        <v>0</v>
      </c>
      <c r="L17" s="599"/>
      <c r="M17" s="598">
        <f>'Exhibit 4a - Admin Supp. Detail'!H17</f>
        <v>0</v>
      </c>
      <c r="N17" s="600"/>
      <c r="O17" s="598">
        <f>'Exhibit 4a - Admin Supp. Detail'!I17+'Exhibit 4a - Admin Supp. Detail'!J17</f>
        <v>0</v>
      </c>
      <c r="P17" s="600"/>
      <c r="Q17" s="598">
        <f>'Exhibit 4a - Admin Supp. Detail'!K17</f>
        <v>0</v>
      </c>
      <c r="R17" s="600"/>
      <c r="S17" s="601">
        <f>SUM(K17:Q17)</f>
        <v>0</v>
      </c>
      <c r="T17" s="600"/>
      <c r="U17" s="598">
        <f>-'Exhibit 4a - Admin Supp. Detail'!P27</f>
        <v>0</v>
      </c>
      <c r="V17" s="600"/>
      <c r="W17" s="598">
        <f>'Exhibit 4a - Admin Supp. Detail'!F139+'Exhibit 4b Clinic Admin Detail'!F152+'Exhibit 4c - Direct Med Detail'!F206+'Exhibit 4d - Non Reimb. Detail'!E64</f>
        <v>0</v>
      </c>
      <c r="X17" s="600"/>
      <c r="Y17" s="602">
        <f>S17+U17+W17</f>
        <v>0</v>
      </c>
      <c r="Z17" s="236"/>
      <c r="AA17" s="246"/>
    </row>
    <row r="18" spans="2:27" ht="12" x14ac:dyDescent="0.2">
      <c r="B18" s="572"/>
      <c r="C18" s="236"/>
      <c r="D18" s="1398" t="str">
        <f>'Exhibit 4a - Admin Supp. Detail'!B30</f>
        <v>120XX Finance Office and Staff</v>
      </c>
      <c r="E18" s="1398"/>
      <c r="F18" s="1398"/>
      <c r="G18" s="1398"/>
      <c r="H18" s="1398"/>
      <c r="I18" s="1398"/>
      <c r="J18" s="1398"/>
      <c r="K18" s="598">
        <f>'Exhibit 4a - Admin Supp. Detail'!G31</f>
        <v>0</v>
      </c>
      <c r="L18" s="599"/>
      <c r="M18" s="598">
        <f>'Exhibit 4a - Admin Supp. Detail'!H31</f>
        <v>0</v>
      </c>
      <c r="N18" s="600"/>
      <c r="O18" s="598">
        <f>'Exhibit 4a - Admin Supp. Detail'!I31+'Exhibit 4a - Admin Supp. Detail'!J31</f>
        <v>0</v>
      </c>
      <c r="P18" s="600"/>
      <c r="Q18" s="598">
        <f>'Exhibit 4a - Admin Supp. Detail'!K31</f>
        <v>0</v>
      </c>
      <c r="R18" s="600"/>
      <c r="S18" s="601">
        <f>SUM(K18:Q18)</f>
        <v>0</v>
      </c>
      <c r="T18" s="600"/>
      <c r="U18" s="598">
        <f>-'Exhibit 4a - Admin Supp. Detail'!P41</f>
        <v>0</v>
      </c>
      <c r="V18" s="600"/>
      <c r="W18" s="598">
        <f>'Exhibit 4a - Admin Supp. Detail'!F140+'Exhibit 4b Clinic Admin Detail'!F153+'Exhibit 4c - Direct Med Detail'!F207+'Exhibit 4d - Non Reimb. Detail'!E65</f>
        <v>0</v>
      </c>
      <c r="X18" s="600"/>
      <c r="Y18" s="602">
        <f>S18+U18+W18</f>
        <v>0</v>
      </c>
      <c r="Z18" s="236"/>
      <c r="AA18" s="246"/>
    </row>
    <row r="19" spans="2:27" ht="12.75" thickBot="1" x14ac:dyDescent="0.25">
      <c r="B19" s="572"/>
      <c r="C19" s="236"/>
      <c r="D19" s="1394" t="str">
        <f>'Exhibit 4a - Admin Supp. Detail'!B44</f>
        <v>130XX Other Personnel</v>
      </c>
      <c r="E19" s="1394"/>
      <c r="F19" s="1394"/>
      <c r="G19" s="1394"/>
      <c r="H19" s="1394"/>
      <c r="I19" s="1394"/>
      <c r="J19" s="1394"/>
      <c r="K19" s="603">
        <f>'Exhibit 4a - Admin Supp. Detail'!G45</f>
        <v>0</v>
      </c>
      <c r="L19" s="599"/>
      <c r="M19" s="603">
        <f>'Exhibit 4a - Admin Supp. Detail'!H45</f>
        <v>0</v>
      </c>
      <c r="N19" s="600"/>
      <c r="O19" s="603">
        <f>'Exhibit 4a - Admin Supp. Detail'!I45+'Exhibit 4a - Admin Supp. Detail'!J45</f>
        <v>0</v>
      </c>
      <c r="P19" s="600"/>
      <c r="Q19" s="603">
        <f>'Exhibit 4a - Admin Supp. Detail'!K45</f>
        <v>0</v>
      </c>
      <c r="R19" s="600"/>
      <c r="S19" s="604">
        <f>SUM(K19:Q19)</f>
        <v>0</v>
      </c>
      <c r="T19" s="600"/>
      <c r="U19" s="603">
        <f>-'Exhibit 4a - Admin Supp. Detail'!P55</f>
        <v>0</v>
      </c>
      <c r="V19" s="600"/>
      <c r="W19" s="603">
        <f>'Exhibit 4a - Admin Supp. Detail'!F141+'Exhibit 4b Clinic Admin Detail'!F154+'Exhibit 4c - Direct Med Detail'!F208+'Exhibit 4d - Non Reimb. Detail'!E66</f>
        <v>0</v>
      </c>
      <c r="X19" s="600"/>
      <c r="Y19" s="605">
        <f>S19+U19+W19</f>
        <v>0</v>
      </c>
      <c r="Z19" s="236"/>
      <c r="AA19" s="246"/>
    </row>
    <row r="20" spans="2:27" ht="12.75" customHeight="1" x14ac:dyDescent="0.2">
      <c r="B20" s="572"/>
      <c r="C20" s="236"/>
      <c r="D20" s="236"/>
      <c r="E20" s="236"/>
      <c r="F20" s="1395" t="s">
        <v>502</v>
      </c>
      <c r="G20" s="1396"/>
      <c r="H20" s="1396"/>
      <c r="I20" s="1396"/>
      <c r="J20" s="1397"/>
      <c r="K20" s="606">
        <f>SUM(K17:K19)</f>
        <v>0</v>
      </c>
      <c r="L20" s="607"/>
      <c r="M20" s="606">
        <f>SUM(M17:M19)</f>
        <v>0</v>
      </c>
      <c r="N20" s="608"/>
      <c r="O20" s="606">
        <f>SUM(O17:O19)</f>
        <v>0</v>
      </c>
      <c r="P20" s="608"/>
      <c r="Q20" s="606">
        <f>SUM(Q17:Q19)</f>
        <v>0</v>
      </c>
      <c r="R20" s="608"/>
      <c r="S20" s="606">
        <f>SUM(S17:S19)</f>
        <v>0</v>
      </c>
      <c r="T20" s="600"/>
      <c r="U20" s="606">
        <f>SUM(U17:U19)</f>
        <v>0</v>
      </c>
      <c r="V20" s="608"/>
      <c r="W20" s="606">
        <f>SUM(W17:W19)</f>
        <v>0</v>
      </c>
      <c r="X20" s="608"/>
      <c r="Y20" s="609">
        <f>SUM(Y17:Y19)</f>
        <v>0</v>
      </c>
      <c r="Z20" s="236"/>
      <c r="AA20" s="246"/>
    </row>
    <row r="21" spans="2:27" ht="12" x14ac:dyDescent="0.2">
      <c r="B21" s="572"/>
      <c r="C21" s="236"/>
      <c r="D21" s="236"/>
      <c r="E21" s="236"/>
      <c r="F21" s="236"/>
      <c r="G21" s="236"/>
      <c r="H21" s="236"/>
      <c r="I21" s="236"/>
      <c r="J21" s="236"/>
      <c r="K21" s="599"/>
      <c r="L21" s="599"/>
      <c r="M21" s="599"/>
      <c r="N21" s="600"/>
      <c r="O21" s="599"/>
      <c r="P21" s="600"/>
      <c r="Q21" s="599"/>
      <c r="R21" s="600"/>
      <c r="S21" s="599"/>
      <c r="T21" s="600"/>
      <c r="U21" s="599"/>
      <c r="V21" s="600"/>
      <c r="W21" s="599"/>
      <c r="X21" s="600"/>
      <c r="Y21" s="600"/>
      <c r="Z21" s="236"/>
      <c r="AA21" s="246"/>
    </row>
    <row r="22" spans="2:27" ht="12" x14ac:dyDescent="0.2">
      <c r="B22" s="572"/>
      <c r="C22" s="596" t="str">
        <f>'Exhibit 4a - Admin Supp. Detail'!A57</f>
        <v>SECTION II. Operating Expenditures</v>
      </c>
      <c r="D22" s="236"/>
      <c r="E22" s="236"/>
      <c r="F22" s="236"/>
      <c r="G22" s="236"/>
      <c r="H22" s="236"/>
      <c r="I22" s="597"/>
      <c r="J22" s="236"/>
      <c r="K22" s="599"/>
      <c r="L22" s="599"/>
      <c r="M22" s="599"/>
      <c r="N22" s="600"/>
      <c r="O22" s="599"/>
      <c r="P22" s="600"/>
      <c r="Q22" s="599"/>
      <c r="R22" s="600"/>
      <c r="S22" s="599"/>
      <c r="T22" s="600"/>
      <c r="U22" s="599"/>
      <c r="V22" s="600"/>
      <c r="W22" s="599"/>
      <c r="X22" s="600"/>
      <c r="Y22" s="608"/>
      <c r="Z22" s="236"/>
      <c r="AA22" s="246"/>
    </row>
    <row r="23" spans="2:27" ht="12" x14ac:dyDescent="0.2">
      <c r="B23" s="572"/>
      <c r="C23" s="236"/>
      <c r="D23" s="1398" t="str">
        <f>'Exhibit 4a - Admin Supp. Detail'!B60</f>
        <v>14800 Supplies - LHD Admin / Support</v>
      </c>
      <c r="E23" s="1398"/>
      <c r="F23" s="1398"/>
      <c r="G23" s="1398"/>
      <c r="H23" s="1398"/>
      <c r="I23" s="1398"/>
      <c r="J23" s="1398"/>
      <c r="K23" s="598"/>
      <c r="L23" s="599"/>
      <c r="M23" s="598"/>
      <c r="N23" s="600"/>
      <c r="O23" s="598"/>
      <c r="P23" s="600"/>
      <c r="Q23" s="598"/>
      <c r="R23" s="600"/>
      <c r="S23" s="601">
        <f>'Exhibit 4a - Admin Supp. Detail'!G61</f>
        <v>0</v>
      </c>
      <c r="T23" s="600"/>
      <c r="U23" s="598">
        <f>-'Exhibit 4a - Admin Supp. Detail'!K71</f>
        <v>0</v>
      </c>
      <c r="V23" s="600"/>
      <c r="W23" s="598">
        <f>'Exhibit 4a - Admin Supp. Detail'!F142+'Exhibit 4b Clinic Admin Detail'!F155+'Exhibit 4c - Direct Med Detail'!F209+'Exhibit 4d - Non Reimb. Detail'!E67</f>
        <v>0</v>
      </c>
      <c r="X23" s="600"/>
      <c r="Y23" s="602">
        <f>S23+U23+W23</f>
        <v>0</v>
      </c>
      <c r="Z23" s="236"/>
      <c r="AA23" s="246"/>
    </row>
    <row r="24" spans="2:27" ht="12" x14ac:dyDescent="0.2">
      <c r="B24" s="572"/>
      <c r="C24" s="236"/>
      <c r="D24" s="1398" t="str">
        <f>'Exhibit 4a - Admin Supp. Detail'!B74</f>
        <v>15000 Capital Expenditures - LHD Admin / Support</v>
      </c>
      <c r="E24" s="1398"/>
      <c r="F24" s="1398"/>
      <c r="G24" s="1398"/>
      <c r="H24" s="1398"/>
      <c r="I24" s="1398"/>
      <c r="J24" s="1398"/>
      <c r="K24" s="598"/>
      <c r="L24" s="599"/>
      <c r="M24" s="598"/>
      <c r="N24" s="600"/>
      <c r="O24" s="598"/>
      <c r="P24" s="600"/>
      <c r="Q24" s="598"/>
      <c r="R24" s="600"/>
      <c r="S24" s="601">
        <f>'Exhibit 4a - Admin Supp. Detail'!G75</f>
        <v>0</v>
      </c>
      <c r="T24" s="600"/>
      <c r="U24" s="598">
        <f>-'Exhibit 4a - Admin Supp. Detail'!K85</f>
        <v>0</v>
      </c>
      <c r="V24" s="600"/>
      <c r="W24" s="598">
        <f>'Exhibit 4a - Admin Supp. Detail'!F143+'Exhibit 4b Clinic Admin Detail'!F156+'Exhibit 4c - Direct Med Detail'!F210+'Exhibit 4d - Non Reimb. Detail'!E68</f>
        <v>0</v>
      </c>
      <c r="X24" s="600"/>
      <c r="Y24" s="602">
        <f>S24+U24+W24</f>
        <v>0</v>
      </c>
      <c r="Z24" s="236"/>
      <c r="AA24" s="246"/>
    </row>
    <row r="25" spans="2:27" ht="12" x14ac:dyDescent="0.2">
      <c r="B25" s="572"/>
      <c r="C25" s="236"/>
      <c r="D25" s="1398" t="str">
        <f>'Exhibit 4a - Admin Supp. Detail'!B88</f>
        <v>16000 Contracted Services - LHD Admin / Support</v>
      </c>
      <c r="E25" s="1398"/>
      <c r="F25" s="1398"/>
      <c r="G25" s="1398"/>
      <c r="H25" s="1398"/>
      <c r="I25" s="1398"/>
      <c r="J25" s="1398"/>
      <c r="K25" s="598"/>
      <c r="L25" s="599"/>
      <c r="M25" s="598"/>
      <c r="N25" s="600"/>
      <c r="O25" s="598"/>
      <c r="P25" s="600"/>
      <c r="Q25" s="598"/>
      <c r="R25" s="600"/>
      <c r="S25" s="601">
        <f>'Exhibit 4a - Admin Supp. Detail'!G89</f>
        <v>0</v>
      </c>
      <c r="T25" s="600"/>
      <c r="U25" s="598">
        <f>-'Exhibit 4a - Admin Supp. Detail'!K99</f>
        <v>0</v>
      </c>
      <c r="V25" s="600"/>
      <c r="W25" s="598">
        <f>'Exhibit 4a - Admin Supp. Detail'!F144+'Exhibit 4b Clinic Admin Detail'!F157+'Exhibit 4c - Direct Med Detail'!F211+'Exhibit 4d - Non Reimb. Detail'!E69</f>
        <v>0</v>
      </c>
      <c r="X25" s="600"/>
      <c r="Y25" s="602">
        <f>S25+U25+W25</f>
        <v>0</v>
      </c>
      <c r="Z25" s="236"/>
      <c r="AA25" s="246"/>
    </row>
    <row r="26" spans="2:27" ht="12.75" thickBot="1" x14ac:dyDescent="0.25">
      <c r="B26" s="572"/>
      <c r="C26" s="236"/>
      <c r="D26" s="1394" t="str">
        <f>'Exhibit 4a - Admin Supp. Detail'!B102</f>
        <v>17000 Other Operating Expenditures - LHD Admin / Support</v>
      </c>
      <c r="E26" s="1394"/>
      <c r="F26" s="1394"/>
      <c r="G26" s="1394"/>
      <c r="H26" s="1394"/>
      <c r="I26" s="1394"/>
      <c r="J26" s="1394"/>
      <c r="K26" s="603"/>
      <c r="L26" s="599"/>
      <c r="M26" s="603"/>
      <c r="N26" s="600"/>
      <c r="O26" s="603"/>
      <c r="P26" s="600"/>
      <c r="Q26" s="603"/>
      <c r="R26" s="600"/>
      <c r="S26" s="604">
        <f>'Exhibit 4a - Admin Supp. Detail'!G103</f>
        <v>0</v>
      </c>
      <c r="T26" s="600"/>
      <c r="U26" s="603">
        <f>-'Exhibit 4a - Admin Supp. Detail'!K113</f>
        <v>0</v>
      </c>
      <c r="V26" s="600"/>
      <c r="W26" s="603">
        <f>'Exhibit 4a - Admin Supp. Detail'!F145+'Exhibit 4b Clinic Admin Detail'!F158+'Exhibit 4c - Direct Med Detail'!F212+'Exhibit 4d - Non Reimb. Detail'!E70</f>
        <v>0</v>
      </c>
      <c r="X26" s="600"/>
      <c r="Y26" s="605">
        <f>S26+U26+W26</f>
        <v>0</v>
      </c>
      <c r="Z26" s="236"/>
      <c r="AA26" s="246"/>
    </row>
    <row r="27" spans="2:27" ht="12.75" customHeight="1" x14ac:dyDescent="0.2">
      <c r="B27" s="572"/>
      <c r="C27" s="236"/>
      <c r="D27" s="236"/>
      <c r="E27" s="236"/>
      <c r="F27" s="1395" t="s">
        <v>503</v>
      </c>
      <c r="G27" s="1396"/>
      <c r="H27" s="1396"/>
      <c r="I27" s="1396"/>
      <c r="J27" s="1397"/>
      <c r="K27" s="606"/>
      <c r="L27" s="607"/>
      <c r="M27" s="606"/>
      <c r="N27" s="608"/>
      <c r="O27" s="606"/>
      <c r="P27" s="608"/>
      <c r="Q27" s="606"/>
      <c r="R27" s="608"/>
      <c r="S27" s="606">
        <f>SUM(S23:S26)</f>
        <v>0</v>
      </c>
      <c r="T27" s="600"/>
      <c r="U27" s="606">
        <f>SUM(U23:U26)</f>
        <v>0</v>
      </c>
      <c r="V27" s="608"/>
      <c r="W27" s="606">
        <f>SUM(W23:W26)</f>
        <v>0</v>
      </c>
      <c r="X27" s="608"/>
      <c r="Y27" s="609">
        <f>SUM(Y23:Y26)</f>
        <v>0</v>
      </c>
      <c r="Z27" s="236"/>
      <c r="AA27" s="246"/>
    </row>
    <row r="28" spans="2:27" ht="12" x14ac:dyDescent="0.2">
      <c r="B28" s="572"/>
      <c r="C28" s="236"/>
      <c r="D28" s="236"/>
      <c r="E28" s="236"/>
      <c r="F28" s="236"/>
      <c r="G28" s="236"/>
      <c r="H28" s="236"/>
      <c r="I28" s="236"/>
      <c r="J28" s="236"/>
      <c r="K28" s="599"/>
      <c r="L28" s="599"/>
      <c r="M28" s="599"/>
      <c r="N28" s="600"/>
      <c r="O28" s="599"/>
      <c r="P28" s="600"/>
      <c r="Q28" s="599"/>
      <c r="R28" s="600"/>
      <c r="S28" s="599"/>
      <c r="T28" s="600"/>
      <c r="U28" s="599"/>
      <c r="V28" s="600"/>
      <c r="W28" s="599"/>
      <c r="X28" s="600"/>
      <c r="Y28" s="600"/>
      <c r="Z28" s="236"/>
      <c r="AA28" s="246"/>
    </row>
    <row r="29" spans="2:27" ht="12" x14ac:dyDescent="0.2">
      <c r="B29" s="572"/>
      <c r="C29" s="596" t="str">
        <f>'Exhibit 4a - Admin Supp. Detail'!A115</f>
        <v>SECTION III. Adjustments/Transfers to Trial Balance</v>
      </c>
      <c r="D29" s="236"/>
      <c r="E29" s="236"/>
      <c r="F29" s="236"/>
      <c r="G29" s="236"/>
      <c r="H29" s="236"/>
      <c r="I29" s="597"/>
      <c r="J29" s="236"/>
      <c r="K29" s="599"/>
      <c r="L29" s="599"/>
      <c r="M29" s="599"/>
      <c r="N29" s="600"/>
      <c r="O29" s="599"/>
      <c r="P29" s="600"/>
      <c r="Q29" s="599"/>
      <c r="R29" s="600"/>
      <c r="S29" s="599"/>
      <c r="T29" s="600"/>
      <c r="U29" s="599"/>
      <c r="V29" s="600"/>
      <c r="W29" s="599"/>
      <c r="X29" s="600"/>
      <c r="Y29" s="608"/>
      <c r="Z29" s="236"/>
      <c r="AA29" s="246"/>
    </row>
    <row r="30" spans="2:27" ht="12" x14ac:dyDescent="0.2">
      <c r="B30" s="572"/>
      <c r="C30" s="236"/>
      <c r="D30" s="1398" t="str">
        <f>'Exhibit 4a - Admin Supp. Detail'!C120</f>
        <v>18500   Depreciation Expense - LHD Admin / Support</v>
      </c>
      <c r="E30" s="1398"/>
      <c r="F30" s="1398"/>
      <c r="G30" s="1398"/>
      <c r="H30" s="1398"/>
      <c r="I30" s="1398"/>
      <c r="J30" s="1398"/>
      <c r="K30" s="598"/>
      <c r="L30" s="599"/>
      <c r="M30" s="598"/>
      <c r="N30" s="600"/>
      <c r="O30" s="598"/>
      <c r="P30" s="600"/>
      <c r="Q30" s="598"/>
      <c r="R30" s="600"/>
      <c r="S30" s="601">
        <f>'Exhibit 4a - Admin Supp. Detail'!G120</f>
        <v>0</v>
      </c>
      <c r="T30" s="600"/>
      <c r="U30" s="598">
        <f>-'Exhibit 4a - Admin Supp. Detail'!K120</f>
        <v>0</v>
      </c>
      <c r="V30" s="600"/>
      <c r="W30" s="598"/>
      <c r="X30" s="600"/>
      <c r="Y30" s="602">
        <f>S30+U30+W30</f>
        <v>0</v>
      </c>
      <c r="Z30" s="236"/>
      <c r="AA30" s="246"/>
    </row>
    <row r="31" spans="2:27" ht="12.75" thickBot="1" x14ac:dyDescent="0.25">
      <c r="B31" s="572"/>
      <c r="C31" s="236"/>
      <c r="D31" s="1394" t="str">
        <f>'Exhibit 4a - Admin Supp. Detail'!C121</f>
        <v>18600   Indirect Costs from CAP</v>
      </c>
      <c r="E31" s="1394"/>
      <c r="F31" s="1394"/>
      <c r="G31" s="1394"/>
      <c r="H31" s="1394"/>
      <c r="I31" s="1394"/>
      <c r="J31" s="1394"/>
      <c r="K31" s="598"/>
      <c r="L31" s="599"/>
      <c r="M31" s="598"/>
      <c r="N31" s="600"/>
      <c r="O31" s="598"/>
      <c r="P31" s="600"/>
      <c r="Q31" s="598"/>
      <c r="R31" s="600"/>
      <c r="S31" s="604">
        <f>'Exhibit 4a - Admin Supp. Detail'!G121</f>
        <v>0</v>
      </c>
      <c r="T31" s="600"/>
      <c r="U31" s="603">
        <f>-'Exhibit 4a - Admin Supp. Detail'!K121</f>
        <v>0</v>
      </c>
      <c r="V31" s="600"/>
      <c r="W31" s="603"/>
      <c r="X31" s="600"/>
      <c r="Y31" s="605">
        <f>S31+U31+W31</f>
        <v>0</v>
      </c>
      <c r="Z31" s="236"/>
      <c r="AA31" s="246"/>
    </row>
    <row r="32" spans="2:27" ht="12.75" customHeight="1" x14ac:dyDescent="0.2">
      <c r="B32" s="572"/>
      <c r="C32" s="236"/>
      <c r="D32" s="236"/>
      <c r="E32" s="236"/>
      <c r="F32" s="1395" t="s">
        <v>504</v>
      </c>
      <c r="G32" s="1396"/>
      <c r="H32" s="1396"/>
      <c r="I32" s="1396"/>
      <c r="J32" s="1397"/>
      <c r="K32" s="606"/>
      <c r="L32" s="607"/>
      <c r="M32" s="606"/>
      <c r="N32" s="608"/>
      <c r="O32" s="606"/>
      <c r="P32" s="608"/>
      <c r="Q32" s="606"/>
      <c r="R32" s="608"/>
      <c r="S32" s="606">
        <f>SUM(S30:S31)</f>
        <v>0</v>
      </c>
      <c r="T32" s="600"/>
      <c r="U32" s="606">
        <f>SUM(U30:U31)</f>
        <v>0</v>
      </c>
      <c r="V32" s="608"/>
      <c r="W32" s="606"/>
      <c r="X32" s="608"/>
      <c r="Y32" s="609">
        <f>SUM(Y30:Y31)</f>
        <v>0</v>
      </c>
      <c r="Z32" s="236"/>
      <c r="AA32" s="246"/>
    </row>
    <row r="33" spans="2:27" ht="12" x14ac:dyDescent="0.2">
      <c r="B33" s="572"/>
      <c r="C33" s="236"/>
      <c r="D33" s="236"/>
      <c r="E33" s="236"/>
      <c r="F33" s="236"/>
      <c r="G33" s="236"/>
      <c r="H33" s="236"/>
      <c r="I33" s="236"/>
      <c r="J33" s="236"/>
      <c r="K33" s="599"/>
      <c r="L33" s="599"/>
      <c r="M33" s="599"/>
      <c r="N33" s="600"/>
      <c r="O33" s="599"/>
      <c r="P33" s="600"/>
      <c r="Q33" s="599"/>
      <c r="R33" s="600"/>
      <c r="S33" s="599"/>
      <c r="T33" s="600"/>
      <c r="U33" s="599"/>
      <c r="V33" s="600"/>
      <c r="W33" s="599"/>
      <c r="X33" s="600"/>
      <c r="Y33" s="600"/>
      <c r="Z33" s="236"/>
      <c r="AA33" s="246"/>
    </row>
    <row r="34" spans="2:27" ht="12.75" x14ac:dyDescent="0.2">
      <c r="B34" s="592" t="str">
        <f>'Exhibit 4b Clinic Admin Detail'!A3</f>
        <v>Clinical Administration / Support Costs by Discipline</v>
      </c>
      <c r="C34" s="593"/>
      <c r="D34" s="236"/>
      <c r="E34" s="236"/>
      <c r="F34" s="236"/>
      <c r="G34" s="236"/>
      <c r="H34" s="236"/>
      <c r="I34" s="236"/>
      <c r="J34" s="236"/>
      <c r="K34" s="600"/>
      <c r="L34" s="600"/>
      <c r="M34" s="600"/>
      <c r="N34" s="600"/>
      <c r="O34" s="600"/>
      <c r="P34" s="600"/>
      <c r="Q34" s="600"/>
      <c r="R34" s="600"/>
      <c r="S34" s="599"/>
      <c r="T34" s="600"/>
      <c r="U34" s="599"/>
      <c r="V34" s="600"/>
      <c r="W34" s="599"/>
      <c r="X34" s="600"/>
      <c r="Y34" s="600"/>
      <c r="Z34" s="236"/>
      <c r="AA34" s="246"/>
    </row>
    <row r="35" spans="2:27" ht="12" x14ac:dyDescent="0.2">
      <c r="B35" s="572"/>
      <c r="C35" s="596" t="str">
        <f>C16</f>
        <v>SECTION I. Personnel / Staff Expenditures</v>
      </c>
      <c r="D35" s="236"/>
      <c r="E35" s="236"/>
      <c r="F35" s="236"/>
      <c r="G35" s="236"/>
      <c r="H35" s="236"/>
      <c r="I35" s="597"/>
      <c r="J35" s="236"/>
      <c r="K35" s="599"/>
      <c r="L35" s="599"/>
      <c r="M35" s="599"/>
      <c r="N35" s="600"/>
      <c r="O35" s="599"/>
      <c r="P35" s="600"/>
      <c r="Q35" s="599"/>
      <c r="R35" s="600"/>
      <c r="S35" s="599"/>
      <c r="T35" s="600"/>
      <c r="U35" s="599"/>
      <c r="V35" s="600"/>
      <c r="W35" s="599"/>
      <c r="X35" s="600"/>
      <c r="Y35" s="608"/>
      <c r="Z35" s="236"/>
      <c r="AA35" s="246"/>
    </row>
    <row r="36" spans="2:27" ht="12" x14ac:dyDescent="0.2">
      <c r="B36" s="572"/>
      <c r="C36" s="236"/>
      <c r="D36" s="1398" t="str">
        <f>'Exhibit 4b Clinic Admin Detail'!B16</f>
        <v>210XX Nursing Director's Office and Clinical Supervisor Staff</v>
      </c>
      <c r="E36" s="1398"/>
      <c r="F36" s="1398"/>
      <c r="G36" s="1398"/>
      <c r="H36" s="1398"/>
      <c r="I36" s="1398"/>
      <c r="J36" s="1398"/>
      <c r="K36" s="598">
        <f>'Exhibit 4b Clinic Admin Detail'!G17</f>
        <v>0</v>
      </c>
      <c r="L36" s="599"/>
      <c r="M36" s="598">
        <f>'Exhibit 4b Clinic Admin Detail'!H17</f>
        <v>0</v>
      </c>
      <c r="N36" s="600"/>
      <c r="O36" s="598">
        <f>'Exhibit 4b Clinic Admin Detail'!I17+'Exhibit 4b Clinic Admin Detail'!J17</f>
        <v>0</v>
      </c>
      <c r="P36" s="600"/>
      <c r="Q36" s="598">
        <f>'Exhibit 4b Clinic Admin Detail'!K17</f>
        <v>0</v>
      </c>
      <c r="R36" s="600"/>
      <c r="S36" s="601">
        <f>SUM(K36:Q36)</f>
        <v>0</v>
      </c>
      <c r="T36" s="600"/>
      <c r="U36" s="598">
        <f>-'Exhibit 4b Clinic Admin Detail'!P27</f>
        <v>0</v>
      </c>
      <c r="V36" s="600"/>
      <c r="W36" s="598">
        <f>'Exhibit 4a - Admin Supp. Detail'!F146+'Exhibit 4b Clinic Admin Detail'!F159+'Exhibit 4c - Direct Med Detail'!F213+'Exhibit 4d - Non Reimb. Detail'!E71</f>
        <v>0</v>
      </c>
      <c r="X36" s="600"/>
      <c r="Y36" s="602">
        <f>S36+U36+W36</f>
        <v>0</v>
      </c>
      <c r="Z36" s="236"/>
      <c r="AA36" s="246"/>
    </row>
    <row r="37" spans="2:27" ht="12" x14ac:dyDescent="0.2">
      <c r="B37" s="572"/>
      <c r="C37" s="236"/>
      <c r="D37" s="1398" t="str">
        <f>'Exhibit 4b Clinic Admin Detail'!B30</f>
        <v>220XX Billing Office and Staff</v>
      </c>
      <c r="E37" s="1398"/>
      <c r="F37" s="1398"/>
      <c r="G37" s="1398"/>
      <c r="H37" s="1398"/>
      <c r="I37" s="1398"/>
      <c r="J37" s="1398"/>
      <c r="K37" s="598">
        <f>'Exhibit 4b Clinic Admin Detail'!G31</f>
        <v>0</v>
      </c>
      <c r="L37" s="599"/>
      <c r="M37" s="598">
        <f>'Exhibit 4b Clinic Admin Detail'!H31</f>
        <v>0</v>
      </c>
      <c r="N37" s="600"/>
      <c r="O37" s="598">
        <f>'Exhibit 4b Clinic Admin Detail'!I31+'Exhibit 4b Clinic Admin Detail'!J31</f>
        <v>0</v>
      </c>
      <c r="P37" s="600"/>
      <c r="Q37" s="598">
        <f>'Exhibit 4b Clinic Admin Detail'!K31</f>
        <v>0</v>
      </c>
      <c r="R37" s="600"/>
      <c r="S37" s="601">
        <f>SUM(K37:Q37)</f>
        <v>0</v>
      </c>
      <c r="T37" s="600"/>
      <c r="U37" s="598">
        <f>-'Exhibit 4b Clinic Admin Detail'!P41</f>
        <v>0</v>
      </c>
      <c r="V37" s="600"/>
      <c r="W37" s="598">
        <f>'Exhibit 4a - Admin Supp. Detail'!F147+'Exhibit 4b Clinic Admin Detail'!F160+'Exhibit 4c - Direct Med Detail'!F214+'Exhibit 4d - Non Reimb. Detail'!E72</f>
        <v>0</v>
      </c>
      <c r="X37" s="600"/>
      <c r="Y37" s="602">
        <f>S37+U37+W37</f>
        <v>0</v>
      </c>
      <c r="Z37" s="236"/>
      <c r="AA37" s="246"/>
    </row>
    <row r="38" spans="2:27" ht="12" x14ac:dyDescent="0.2">
      <c r="B38" s="572"/>
      <c r="C38" s="236"/>
      <c r="D38" s="1398" t="str">
        <f>'Exhibit 4b Clinic Admin Detail'!B44</f>
        <v>230XX Interpreters</v>
      </c>
      <c r="E38" s="1398"/>
      <c r="F38" s="1398"/>
      <c r="G38" s="1398"/>
      <c r="H38" s="1398"/>
      <c r="I38" s="1398"/>
      <c r="J38" s="1398"/>
      <c r="K38" s="598">
        <f>'Exhibit 4b Clinic Admin Detail'!G45</f>
        <v>0</v>
      </c>
      <c r="L38" s="599"/>
      <c r="M38" s="598">
        <f>'Exhibit 4b Clinic Admin Detail'!H45</f>
        <v>0</v>
      </c>
      <c r="N38" s="600"/>
      <c r="O38" s="598">
        <f>'Exhibit 4b Clinic Admin Detail'!I45+'Exhibit 4b Clinic Admin Detail'!J45</f>
        <v>0</v>
      </c>
      <c r="P38" s="600"/>
      <c r="Q38" s="598">
        <f>'Exhibit 4b Clinic Admin Detail'!K45</f>
        <v>0</v>
      </c>
      <c r="R38" s="600"/>
      <c r="S38" s="601">
        <f>SUM(K38:Q38)</f>
        <v>0</v>
      </c>
      <c r="T38" s="600"/>
      <c r="U38" s="598">
        <f>-'Exhibit 4b Clinic Admin Detail'!P55</f>
        <v>0</v>
      </c>
      <c r="V38" s="600"/>
      <c r="W38" s="598">
        <f>'Exhibit 4a - Admin Supp. Detail'!F148+'Exhibit 4b Clinic Admin Detail'!F161+'Exhibit 4c - Direct Med Detail'!F215+'Exhibit 4d - Non Reimb. Detail'!E73</f>
        <v>0</v>
      </c>
      <c r="X38" s="600"/>
      <c r="Y38" s="602">
        <f>S38+U38+W38</f>
        <v>0</v>
      </c>
      <c r="Z38" s="236"/>
      <c r="AA38" s="246"/>
    </row>
    <row r="39" spans="2:27" ht="12.75" thickBot="1" x14ac:dyDescent="0.25">
      <c r="B39" s="572"/>
      <c r="C39" s="236"/>
      <c r="D39" s="1394" t="str">
        <f>'Exhibit 4b Clinic Admin Detail'!B58</f>
        <v>240XX Other Personnel</v>
      </c>
      <c r="E39" s="1394"/>
      <c r="F39" s="1394"/>
      <c r="G39" s="1394"/>
      <c r="H39" s="1394"/>
      <c r="I39" s="1394"/>
      <c r="J39" s="1394"/>
      <c r="K39" s="603">
        <f>'Exhibit 4b Clinic Admin Detail'!G59</f>
        <v>0</v>
      </c>
      <c r="L39" s="599"/>
      <c r="M39" s="603">
        <f>'Exhibit 4b Clinic Admin Detail'!H59</f>
        <v>0</v>
      </c>
      <c r="N39" s="600"/>
      <c r="O39" s="603">
        <f>'Exhibit 4b Clinic Admin Detail'!I59+'Exhibit 4b Clinic Admin Detail'!J59</f>
        <v>0</v>
      </c>
      <c r="P39" s="600"/>
      <c r="Q39" s="603">
        <f>'Exhibit 4b Clinic Admin Detail'!K59</f>
        <v>0</v>
      </c>
      <c r="R39" s="600"/>
      <c r="S39" s="604">
        <f>SUM(K39:Q39)</f>
        <v>0</v>
      </c>
      <c r="T39" s="600"/>
      <c r="U39" s="603">
        <f>-'Exhibit 4b Clinic Admin Detail'!P69</f>
        <v>0</v>
      </c>
      <c r="V39" s="600"/>
      <c r="W39" s="603">
        <f>'Exhibit 4a - Admin Supp. Detail'!F149+'Exhibit 4b Clinic Admin Detail'!F162+'Exhibit 4c - Direct Med Detail'!F216+'Exhibit 4d - Non Reimb. Detail'!E74</f>
        <v>0</v>
      </c>
      <c r="X39" s="600"/>
      <c r="Y39" s="605">
        <f>S39+U39+W39</f>
        <v>0</v>
      </c>
      <c r="Z39" s="236"/>
      <c r="AA39" s="246"/>
    </row>
    <row r="40" spans="2:27" ht="12.75" customHeight="1" x14ac:dyDescent="0.2">
      <c r="B40" s="572"/>
      <c r="C40" s="236"/>
      <c r="D40" s="236"/>
      <c r="E40" s="236"/>
      <c r="F40" s="1395" t="s">
        <v>505</v>
      </c>
      <c r="G40" s="1396"/>
      <c r="H40" s="1396"/>
      <c r="I40" s="1396"/>
      <c r="J40" s="1397"/>
      <c r="K40" s="606">
        <f>SUM(K36:K39)</f>
        <v>0</v>
      </c>
      <c r="L40" s="607"/>
      <c r="M40" s="606">
        <f>SUM(M36:M39)</f>
        <v>0</v>
      </c>
      <c r="N40" s="608"/>
      <c r="O40" s="606">
        <f>SUM(O36:O39)</f>
        <v>0</v>
      </c>
      <c r="P40" s="608"/>
      <c r="Q40" s="606">
        <f>SUM(Q36:Q39)</f>
        <v>0</v>
      </c>
      <c r="R40" s="608"/>
      <c r="S40" s="606">
        <f>SUM(S36:S39)</f>
        <v>0</v>
      </c>
      <c r="T40" s="600"/>
      <c r="U40" s="606">
        <f>SUM(U36:U39)</f>
        <v>0</v>
      </c>
      <c r="V40" s="608"/>
      <c r="W40" s="606">
        <f>SUM(W36:W39)</f>
        <v>0</v>
      </c>
      <c r="X40" s="608"/>
      <c r="Y40" s="609">
        <f>SUM(Y36:Y39)</f>
        <v>0</v>
      </c>
      <c r="Z40" s="236"/>
      <c r="AA40" s="246"/>
    </row>
    <row r="41" spans="2:27" ht="12" x14ac:dyDescent="0.2">
      <c r="B41" s="572"/>
      <c r="C41" s="236"/>
      <c r="D41" s="236"/>
      <c r="E41" s="236"/>
      <c r="F41" s="236"/>
      <c r="G41" s="236"/>
      <c r="H41" s="236"/>
      <c r="I41" s="236"/>
      <c r="J41" s="236"/>
      <c r="K41" s="599"/>
      <c r="L41" s="599"/>
      <c r="M41" s="599"/>
      <c r="N41" s="600"/>
      <c r="O41" s="599"/>
      <c r="P41" s="600"/>
      <c r="Q41" s="599"/>
      <c r="R41" s="600"/>
      <c r="S41" s="599"/>
      <c r="T41" s="600"/>
      <c r="U41" s="599"/>
      <c r="V41" s="600"/>
      <c r="W41" s="599"/>
      <c r="X41" s="600"/>
      <c r="Y41" s="600"/>
      <c r="Z41" s="236"/>
      <c r="AA41" s="246"/>
    </row>
    <row r="42" spans="2:27" ht="12" x14ac:dyDescent="0.2">
      <c r="B42" s="572"/>
      <c r="C42" s="596" t="str">
        <f>C22</f>
        <v>SECTION II. Operating Expenditures</v>
      </c>
      <c r="D42" s="236"/>
      <c r="E42" s="236"/>
      <c r="F42" s="236"/>
      <c r="G42" s="236"/>
      <c r="H42" s="236"/>
      <c r="I42" s="597"/>
      <c r="J42" s="236"/>
      <c r="K42" s="599"/>
      <c r="L42" s="599"/>
      <c r="M42" s="599"/>
      <c r="N42" s="600"/>
      <c r="O42" s="599"/>
      <c r="P42" s="600"/>
      <c r="Q42" s="599"/>
      <c r="R42" s="600"/>
      <c r="S42" s="599"/>
      <c r="T42" s="600"/>
      <c r="U42" s="599"/>
      <c r="V42" s="600"/>
      <c r="W42" s="599"/>
      <c r="X42" s="600"/>
      <c r="Y42" s="608"/>
      <c r="Z42" s="236"/>
      <c r="AA42" s="246"/>
    </row>
    <row r="43" spans="2:27" ht="12" x14ac:dyDescent="0.2">
      <c r="B43" s="572"/>
      <c r="C43" s="236"/>
      <c r="D43" s="1398" t="str">
        <f>'Exhibit 4b Clinic Admin Detail'!B75</f>
        <v>24800 Supplies - Clinic Admin</v>
      </c>
      <c r="E43" s="1398"/>
      <c r="F43" s="1398"/>
      <c r="G43" s="1398"/>
      <c r="H43" s="1398"/>
      <c r="I43" s="1398"/>
      <c r="J43" s="1398"/>
      <c r="K43" s="598"/>
      <c r="L43" s="599"/>
      <c r="M43" s="598"/>
      <c r="N43" s="600"/>
      <c r="O43" s="598"/>
      <c r="P43" s="600"/>
      <c r="Q43" s="598"/>
      <c r="R43" s="600"/>
      <c r="S43" s="601">
        <f>'Exhibit 4b Clinic Admin Detail'!G76</f>
        <v>0</v>
      </c>
      <c r="T43" s="600"/>
      <c r="U43" s="598">
        <f>-'Exhibit 4b Clinic Admin Detail'!K86</f>
        <v>0</v>
      </c>
      <c r="V43" s="600"/>
      <c r="W43" s="598">
        <f>'Exhibit 4a - Admin Supp. Detail'!F150+'Exhibit 4b Clinic Admin Detail'!F163+'Exhibit 4c - Direct Med Detail'!F217+'Exhibit 4d - Non Reimb. Detail'!E75</f>
        <v>0</v>
      </c>
      <c r="X43" s="600"/>
      <c r="Y43" s="602">
        <f>S43+U43+W43</f>
        <v>0</v>
      </c>
      <c r="Z43" s="236"/>
      <c r="AA43" s="246"/>
    </row>
    <row r="44" spans="2:27" ht="12" x14ac:dyDescent="0.2">
      <c r="B44" s="572"/>
      <c r="C44" s="236"/>
      <c r="D44" s="1398" t="str">
        <f>'Exhibit 4b Clinic Admin Detail'!B89</f>
        <v>25000 Capital Expenditures - Clinic Admin</v>
      </c>
      <c r="E44" s="1398"/>
      <c r="F44" s="1398"/>
      <c r="G44" s="1398"/>
      <c r="H44" s="1398"/>
      <c r="I44" s="1398"/>
      <c r="J44" s="1398"/>
      <c r="K44" s="598"/>
      <c r="L44" s="599"/>
      <c r="M44" s="598"/>
      <c r="N44" s="600"/>
      <c r="O44" s="598"/>
      <c r="P44" s="600"/>
      <c r="Q44" s="598"/>
      <c r="R44" s="600"/>
      <c r="S44" s="601">
        <f>'Exhibit 4b Clinic Admin Detail'!G90</f>
        <v>0</v>
      </c>
      <c r="T44" s="600"/>
      <c r="U44" s="598">
        <f>-'Exhibit 4b Clinic Admin Detail'!K100</f>
        <v>0</v>
      </c>
      <c r="V44" s="600"/>
      <c r="W44" s="598">
        <f>'Exhibit 4a - Admin Supp. Detail'!F151+'Exhibit 4b Clinic Admin Detail'!F164+'Exhibit 4c - Direct Med Detail'!F218+'Exhibit 4d - Non Reimb. Detail'!E76</f>
        <v>0</v>
      </c>
      <c r="X44" s="600"/>
      <c r="Y44" s="602">
        <f>S44+U44+W44</f>
        <v>0</v>
      </c>
      <c r="Z44" s="236"/>
      <c r="AA44" s="246"/>
    </row>
    <row r="45" spans="2:27" ht="12" x14ac:dyDescent="0.2">
      <c r="B45" s="572"/>
      <c r="C45" s="236"/>
      <c r="D45" s="1398" t="str">
        <f>'Exhibit 4b Clinic Admin Detail'!B103</f>
        <v>26000 Contracted Services - Clinic Admin</v>
      </c>
      <c r="E45" s="1398"/>
      <c r="F45" s="1398"/>
      <c r="G45" s="1398"/>
      <c r="H45" s="1398"/>
      <c r="I45" s="1398"/>
      <c r="J45" s="1398"/>
      <c r="K45" s="598"/>
      <c r="L45" s="599"/>
      <c r="M45" s="598"/>
      <c r="N45" s="600"/>
      <c r="O45" s="598"/>
      <c r="P45" s="600"/>
      <c r="Q45" s="598"/>
      <c r="R45" s="600"/>
      <c r="S45" s="601">
        <f>'Exhibit 4b Clinic Admin Detail'!G104</f>
        <v>0</v>
      </c>
      <c r="T45" s="600"/>
      <c r="U45" s="598">
        <f>-'Exhibit 4b Clinic Admin Detail'!K114</f>
        <v>0</v>
      </c>
      <c r="V45" s="600"/>
      <c r="W45" s="598">
        <f>'Exhibit 4a - Admin Supp. Detail'!F152+'Exhibit 4b Clinic Admin Detail'!F165+'Exhibit 4c - Direct Med Detail'!F219+'Exhibit 4d - Non Reimb. Detail'!E77</f>
        <v>0</v>
      </c>
      <c r="X45" s="600"/>
      <c r="Y45" s="602">
        <f>S45+U45+W45</f>
        <v>0</v>
      </c>
      <c r="Z45" s="236"/>
      <c r="AA45" s="246"/>
    </row>
    <row r="46" spans="2:27" ht="12.75" thickBot="1" x14ac:dyDescent="0.25">
      <c r="B46" s="572"/>
      <c r="C46" s="236"/>
      <c r="D46" s="1394" t="str">
        <f>'Exhibit 4b Clinic Admin Detail'!B117</f>
        <v>27000 Other Operating Expenditures - Clinic Admin</v>
      </c>
      <c r="E46" s="1394"/>
      <c r="F46" s="1394"/>
      <c r="G46" s="1394"/>
      <c r="H46" s="1394"/>
      <c r="I46" s="1394"/>
      <c r="J46" s="1394"/>
      <c r="K46" s="603"/>
      <c r="L46" s="599"/>
      <c r="M46" s="603"/>
      <c r="N46" s="600"/>
      <c r="O46" s="603"/>
      <c r="P46" s="600"/>
      <c r="Q46" s="603"/>
      <c r="R46" s="600"/>
      <c r="S46" s="604">
        <f>'Exhibit 4b Clinic Admin Detail'!G118</f>
        <v>0</v>
      </c>
      <c r="T46" s="600"/>
      <c r="U46" s="603">
        <f>-'Exhibit 4b Clinic Admin Detail'!K128</f>
        <v>0</v>
      </c>
      <c r="V46" s="600"/>
      <c r="W46" s="603">
        <f>'Exhibit 4a - Admin Supp. Detail'!F153+'Exhibit 4b Clinic Admin Detail'!F166+'Exhibit 4c - Direct Med Detail'!F220+'Exhibit 4d - Non Reimb. Detail'!E78</f>
        <v>0</v>
      </c>
      <c r="X46" s="600"/>
      <c r="Y46" s="605">
        <f>S46+U46+W46</f>
        <v>0</v>
      </c>
      <c r="Z46" s="236"/>
      <c r="AA46" s="246"/>
    </row>
    <row r="47" spans="2:27" ht="12.75" customHeight="1" x14ac:dyDescent="0.2">
      <c r="B47" s="572"/>
      <c r="C47" s="236"/>
      <c r="D47" s="236"/>
      <c r="E47" s="236"/>
      <c r="F47" s="1395" t="s">
        <v>506</v>
      </c>
      <c r="G47" s="1396"/>
      <c r="H47" s="1396"/>
      <c r="I47" s="1396"/>
      <c r="J47" s="1397"/>
      <c r="K47" s="606"/>
      <c r="L47" s="607"/>
      <c r="M47" s="606"/>
      <c r="N47" s="608"/>
      <c r="O47" s="606"/>
      <c r="P47" s="608"/>
      <c r="Q47" s="606"/>
      <c r="R47" s="608"/>
      <c r="S47" s="606">
        <f>SUM(S43:S46)</f>
        <v>0</v>
      </c>
      <c r="T47" s="600"/>
      <c r="U47" s="606">
        <f>SUM(U43:U46)</f>
        <v>0</v>
      </c>
      <c r="V47" s="608"/>
      <c r="W47" s="606">
        <f>SUM(W43:W46)</f>
        <v>0</v>
      </c>
      <c r="X47" s="608"/>
      <c r="Y47" s="609">
        <f>SUM(Y43:Y46)</f>
        <v>0</v>
      </c>
      <c r="Z47" s="236"/>
      <c r="AA47" s="246"/>
    </row>
    <row r="48" spans="2:27" ht="12" x14ac:dyDescent="0.2">
      <c r="B48" s="572"/>
      <c r="C48" s="236"/>
      <c r="D48" s="236"/>
      <c r="E48" s="236"/>
      <c r="F48" s="236"/>
      <c r="G48" s="236"/>
      <c r="H48" s="236"/>
      <c r="I48" s="236"/>
      <c r="J48" s="236"/>
      <c r="K48" s="599"/>
      <c r="L48" s="599"/>
      <c r="M48" s="599"/>
      <c r="N48" s="600"/>
      <c r="O48" s="599"/>
      <c r="P48" s="600"/>
      <c r="Q48" s="599"/>
      <c r="R48" s="600"/>
      <c r="S48" s="599"/>
      <c r="T48" s="600"/>
      <c r="U48" s="599"/>
      <c r="V48" s="600"/>
      <c r="W48" s="599"/>
      <c r="X48" s="600"/>
      <c r="Y48" s="600"/>
      <c r="Z48" s="236"/>
      <c r="AA48" s="246"/>
    </row>
    <row r="49" spans="2:27" ht="12" x14ac:dyDescent="0.2">
      <c r="B49" s="572"/>
      <c r="C49" s="596" t="str">
        <f>C29</f>
        <v>SECTION III. Adjustments/Transfers to Trial Balance</v>
      </c>
      <c r="D49" s="236"/>
      <c r="E49" s="236"/>
      <c r="F49" s="236"/>
      <c r="G49" s="236"/>
      <c r="H49" s="236"/>
      <c r="I49" s="597"/>
      <c r="J49" s="236"/>
      <c r="K49" s="599"/>
      <c r="L49" s="599"/>
      <c r="M49" s="599"/>
      <c r="N49" s="600"/>
      <c r="O49" s="599"/>
      <c r="P49" s="600"/>
      <c r="Q49" s="599"/>
      <c r="R49" s="600"/>
      <c r="S49" s="599"/>
      <c r="T49" s="600"/>
      <c r="U49" s="599"/>
      <c r="V49" s="600"/>
      <c r="W49" s="599"/>
      <c r="X49" s="600"/>
      <c r="Y49" s="608"/>
      <c r="Z49" s="236"/>
      <c r="AA49" s="246"/>
    </row>
    <row r="50" spans="2:27" ht="12.75" thickBot="1" x14ac:dyDescent="0.25">
      <c r="B50" s="572"/>
      <c r="C50" s="236"/>
      <c r="D50" s="1394" t="str">
        <f>'Exhibit 4b Clinic Admin Detail'!C135</f>
        <v>29500   Depreciation Expense</v>
      </c>
      <c r="E50" s="1394"/>
      <c r="F50" s="1394"/>
      <c r="G50" s="1394"/>
      <c r="H50" s="1394"/>
      <c r="I50" s="1394"/>
      <c r="J50" s="1394"/>
      <c r="K50" s="598"/>
      <c r="L50" s="599"/>
      <c r="M50" s="598"/>
      <c r="N50" s="600"/>
      <c r="O50" s="598"/>
      <c r="P50" s="600"/>
      <c r="Q50" s="598"/>
      <c r="R50" s="600"/>
      <c r="S50" s="604">
        <f>'Exhibit 4b Clinic Admin Detail'!G135</f>
        <v>0</v>
      </c>
      <c r="T50" s="600"/>
      <c r="U50" s="603">
        <f>-'Exhibit 4b Clinic Admin Detail'!K135</f>
        <v>0</v>
      </c>
      <c r="V50" s="600"/>
      <c r="W50" s="603"/>
      <c r="X50" s="600"/>
      <c r="Y50" s="605">
        <f>S50+U50+W50</f>
        <v>0</v>
      </c>
      <c r="Z50" s="236"/>
      <c r="AA50" s="246"/>
    </row>
    <row r="51" spans="2:27" ht="12.75" customHeight="1" x14ac:dyDescent="0.2">
      <c r="B51" s="572"/>
      <c r="C51" s="236"/>
      <c r="D51" s="236"/>
      <c r="E51" s="236"/>
      <c r="F51" s="1395" t="s">
        <v>507</v>
      </c>
      <c r="G51" s="1396"/>
      <c r="H51" s="1396"/>
      <c r="I51" s="1396"/>
      <c r="J51" s="1397"/>
      <c r="K51" s="606"/>
      <c r="L51" s="607"/>
      <c r="M51" s="606"/>
      <c r="N51" s="608"/>
      <c r="O51" s="606"/>
      <c r="P51" s="608"/>
      <c r="Q51" s="606"/>
      <c r="R51" s="608"/>
      <c r="S51" s="606">
        <f>SUM(S50:S50)</f>
        <v>0</v>
      </c>
      <c r="T51" s="600"/>
      <c r="U51" s="606">
        <f>SUM(U50:U50)</f>
        <v>0</v>
      </c>
      <c r="V51" s="608"/>
      <c r="W51" s="606"/>
      <c r="X51" s="608"/>
      <c r="Y51" s="609">
        <f>SUM(Y50:Y50)</f>
        <v>0</v>
      </c>
      <c r="Z51" s="236"/>
      <c r="AA51" s="246"/>
    </row>
    <row r="52" spans="2:27" ht="12" x14ac:dyDescent="0.2">
      <c r="B52" s="610"/>
      <c r="C52" s="593"/>
      <c r="D52" s="236"/>
      <c r="E52" s="236"/>
      <c r="F52" s="236"/>
      <c r="G52" s="236"/>
      <c r="H52" s="236"/>
      <c r="I52" s="236"/>
      <c r="J52" s="236"/>
      <c r="K52" s="600"/>
      <c r="L52" s="600"/>
      <c r="M52" s="600"/>
      <c r="N52" s="600"/>
      <c r="O52" s="600"/>
      <c r="P52" s="600"/>
      <c r="Q52" s="600"/>
      <c r="R52" s="600"/>
      <c r="S52" s="599"/>
      <c r="T52" s="600"/>
      <c r="U52" s="599"/>
      <c r="V52" s="600"/>
      <c r="W52" s="599"/>
      <c r="X52" s="600"/>
      <c r="Y52" s="600"/>
      <c r="Z52" s="236"/>
      <c r="AA52" s="246"/>
    </row>
    <row r="53" spans="2:27" ht="12.75" x14ac:dyDescent="0.2">
      <c r="B53" s="592" t="str">
        <f>'Exhibit 4c - Direct Med Detail'!A3</f>
        <v>Direct Medical / Clinic Costs by Discipline</v>
      </c>
      <c r="C53" s="593"/>
      <c r="D53" s="236"/>
      <c r="E53" s="236"/>
      <c r="F53" s="236"/>
      <c r="G53" s="236"/>
      <c r="H53" s="236"/>
      <c r="I53" s="236"/>
      <c r="J53" s="236"/>
      <c r="K53" s="600"/>
      <c r="L53" s="600"/>
      <c r="M53" s="600"/>
      <c r="N53" s="600"/>
      <c r="O53" s="600"/>
      <c r="P53" s="600"/>
      <c r="Q53" s="600"/>
      <c r="R53" s="600"/>
      <c r="S53" s="599"/>
      <c r="T53" s="600"/>
      <c r="U53" s="599"/>
      <c r="V53" s="600"/>
      <c r="W53" s="599"/>
      <c r="X53" s="600"/>
      <c r="Y53" s="600"/>
      <c r="Z53" s="236"/>
      <c r="AA53" s="246"/>
    </row>
    <row r="54" spans="2:27" ht="12" x14ac:dyDescent="0.2">
      <c r="B54" s="572"/>
      <c r="C54" s="596" t="str">
        <f>C35</f>
        <v>SECTION I. Personnel / Staff Expenditures</v>
      </c>
      <c r="D54" s="236"/>
      <c r="E54" s="236"/>
      <c r="F54" s="236"/>
      <c r="G54" s="236"/>
      <c r="H54" s="236"/>
      <c r="I54" s="597"/>
      <c r="J54" s="236"/>
      <c r="K54" s="599"/>
      <c r="L54" s="599"/>
      <c r="M54" s="599"/>
      <c r="N54" s="600"/>
      <c r="O54" s="599"/>
      <c r="P54" s="600"/>
      <c r="Q54" s="599"/>
      <c r="R54" s="600"/>
      <c r="S54" s="599"/>
      <c r="T54" s="600"/>
      <c r="U54" s="599"/>
      <c r="V54" s="600"/>
      <c r="W54" s="599"/>
      <c r="X54" s="600"/>
      <c r="Y54" s="608"/>
      <c r="Z54" s="236"/>
      <c r="AA54" s="246"/>
    </row>
    <row r="55" spans="2:27" ht="12" x14ac:dyDescent="0.2">
      <c r="B55" s="572"/>
      <c r="C55" s="236"/>
      <c r="D55" s="1398" t="str">
        <f>'Exhibit 4c - Direct Med Detail'!B16</f>
        <v>310XX - Physicians (MD, PA, Nurse Practitioner)</v>
      </c>
      <c r="E55" s="1398"/>
      <c r="F55" s="1398"/>
      <c r="G55" s="1398"/>
      <c r="H55" s="1398"/>
      <c r="I55" s="1398"/>
      <c r="J55" s="1398"/>
      <c r="K55" s="598">
        <f>'Exhibit 4c - Direct Med Detail'!G17</f>
        <v>0</v>
      </c>
      <c r="L55" s="599"/>
      <c r="M55" s="598">
        <f>'Exhibit 4c - Direct Med Detail'!H17</f>
        <v>0</v>
      </c>
      <c r="N55" s="600"/>
      <c r="O55" s="598">
        <f>'Exhibit 4c - Direct Med Detail'!I17+'Exhibit 4c - Direct Med Detail'!J17</f>
        <v>0</v>
      </c>
      <c r="P55" s="600"/>
      <c r="Q55" s="598">
        <f>'Exhibit 4c - Direct Med Detail'!K17</f>
        <v>0</v>
      </c>
      <c r="R55" s="600"/>
      <c r="S55" s="601">
        <f t="shared" ref="S55:S60" si="0">SUM(K55:Q55)</f>
        <v>0</v>
      </c>
      <c r="T55" s="600"/>
      <c r="U55" s="598">
        <f>-'Exhibit 4c - Direct Med Detail'!P27</f>
        <v>0</v>
      </c>
      <c r="V55" s="600"/>
      <c r="W55" s="598">
        <f>'Exhibit 4a - Admin Supp. Detail'!F154+'Exhibit 4b Clinic Admin Detail'!F167+'Exhibit 4c - Direct Med Detail'!F221+'Exhibit 4d - Non Reimb. Detail'!E79</f>
        <v>0</v>
      </c>
      <c r="X55" s="600"/>
      <c r="Y55" s="602">
        <f t="shared" ref="Y55:Y60" si="1">S55+U55+W55</f>
        <v>0</v>
      </c>
      <c r="Z55" s="236"/>
      <c r="AA55" s="246"/>
    </row>
    <row r="56" spans="2:27" ht="12" x14ac:dyDescent="0.2">
      <c r="B56" s="572"/>
      <c r="C56" s="236"/>
      <c r="D56" s="1398" t="str">
        <f>'Exhibit 4c - Direct Med Detail'!B30</f>
        <v>320XX Nurses (PHN, RN, Enhanced Role Nurse)</v>
      </c>
      <c r="E56" s="1398"/>
      <c r="F56" s="1398"/>
      <c r="G56" s="1398"/>
      <c r="H56" s="1398"/>
      <c r="I56" s="1398"/>
      <c r="J56" s="1398"/>
      <c r="K56" s="598">
        <f>'Exhibit 4c - Direct Med Detail'!G31</f>
        <v>0</v>
      </c>
      <c r="L56" s="599"/>
      <c r="M56" s="598">
        <f>'Exhibit 4c - Direct Med Detail'!H31</f>
        <v>0</v>
      </c>
      <c r="N56" s="600"/>
      <c r="O56" s="598">
        <f>'Exhibit 4c - Direct Med Detail'!I31+'Exhibit 4c - Direct Med Detail'!J31</f>
        <v>0</v>
      </c>
      <c r="P56" s="600"/>
      <c r="Q56" s="598">
        <f>'Exhibit 4c - Direct Med Detail'!K31</f>
        <v>0</v>
      </c>
      <c r="R56" s="600"/>
      <c r="S56" s="601">
        <f t="shared" si="0"/>
        <v>0</v>
      </c>
      <c r="T56" s="600"/>
      <c r="U56" s="598">
        <f>-'Exhibit 4c - Direct Med Detail'!P41</f>
        <v>0</v>
      </c>
      <c r="V56" s="600"/>
      <c r="W56" s="598">
        <f>'Exhibit 4a - Admin Supp. Detail'!F155+'Exhibit 4b Clinic Admin Detail'!F168+'Exhibit 4c - Direct Med Detail'!F222+'Exhibit 4d - Non Reimb. Detail'!E80</f>
        <v>0</v>
      </c>
      <c r="X56" s="600"/>
      <c r="Y56" s="602">
        <f t="shared" si="1"/>
        <v>0</v>
      </c>
      <c r="Z56" s="236"/>
      <c r="AA56" s="246"/>
    </row>
    <row r="57" spans="2:27" ht="12" x14ac:dyDescent="0.2">
      <c r="B57" s="572"/>
      <c r="C57" s="236"/>
      <c r="D57" s="1398" t="str">
        <f>'Exhibit 4c - Direct Med Detail'!B44</f>
        <v>330XX Social Workers</v>
      </c>
      <c r="E57" s="1398"/>
      <c r="F57" s="1398"/>
      <c r="G57" s="1398"/>
      <c r="H57" s="1398"/>
      <c r="I57" s="1398"/>
      <c r="J57" s="1398"/>
      <c r="K57" s="598">
        <f>'Exhibit 4c - Direct Med Detail'!G45</f>
        <v>0</v>
      </c>
      <c r="L57" s="599"/>
      <c r="M57" s="598">
        <f>'Exhibit 4c - Direct Med Detail'!H45</f>
        <v>0</v>
      </c>
      <c r="N57" s="600"/>
      <c r="O57" s="598">
        <f>'Exhibit 4c - Direct Med Detail'!I45+'Exhibit 4c - Direct Med Detail'!J45</f>
        <v>0</v>
      </c>
      <c r="P57" s="600"/>
      <c r="Q57" s="598">
        <f>'Exhibit 4c - Direct Med Detail'!K45</f>
        <v>0</v>
      </c>
      <c r="R57" s="600"/>
      <c r="S57" s="601">
        <f t="shared" si="0"/>
        <v>0</v>
      </c>
      <c r="T57" s="600"/>
      <c r="U57" s="598">
        <f>-'Exhibit 4c - Direct Med Detail'!P55</f>
        <v>0</v>
      </c>
      <c r="V57" s="600"/>
      <c r="W57" s="598">
        <f>'Exhibit 4a - Admin Supp. Detail'!F156+'Exhibit 4b Clinic Admin Detail'!F169+'Exhibit 4c - Direct Med Detail'!F223+'Exhibit 4d - Non Reimb. Detail'!E81</f>
        <v>0</v>
      </c>
      <c r="X57" s="600"/>
      <c r="Y57" s="602">
        <f t="shared" si="1"/>
        <v>0</v>
      </c>
      <c r="Z57" s="236"/>
      <c r="AA57" s="246"/>
    </row>
    <row r="58" spans="2:27" ht="12" x14ac:dyDescent="0.2">
      <c r="B58" s="572"/>
      <c r="C58" s="236"/>
      <c r="D58" s="1398" t="str">
        <f>'Exhibit 4c - Direct Med Detail'!B58</f>
        <v>340XX Health Educators &amp; Nutritionists</v>
      </c>
      <c r="E58" s="1398"/>
      <c r="F58" s="1398"/>
      <c r="G58" s="1398"/>
      <c r="H58" s="1398"/>
      <c r="I58" s="1398"/>
      <c r="J58" s="1398"/>
      <c r="K58" s="598">
        <f>'Exhibit 4c - Direct Med Detail'!G59</f>
        <v>0</v>
      </c>
      <c r="L58" s="599"/>
      <c r="M58" s="598">
        <f>'Exhibit 4c - Direct Med Detail'!H59</f>
        <v>0</v>
      </c>
      <c r="N58" s="600"/>
      <c r="O58" s="598">
        <f>'Exhibit 4c - Direct Med Detail'!I59+'Exhibit 4c - Direct Med Detail'!J59</f>
        <v>0</v>
      </c>
      <c r="P58" s="600"/>
      <c r="Q58" s="598">
        <f>'Exhibit 4c - Direct Med Detail'!K59</f>
        <v>0</v>
      </c>
      <c r="R58" s="600"/>
      <c r="S58" s="601">
        <f t="shared" si="0"/>
        <v>0</v>
      </c>
      <c r="T58" s="600"/>
      <c r="U58" s="598">
        <f>-'Exhibit 4c - Direct Med Detail'!P69</f>
        <v>0</v>
      </c>
      <c r="V58" s="600"/>
      <c r="W58" s="598">
        <f>'Exhibit 4a - Admin Supp. Detail'!F157+'Exhibit 4b Clinic Admin Detail'!F170+'Exhibit 4c - Direct Med Detail'!F224+'Exhibit 4d - Non Reimb. Detail'!E82</f>
        <v>0</v>
      </c>
      <c r="X58" s="600"/>
      <c r="Y58" s="602">
        <f t="shared" si="1"/>
        <v>0</v>
      </c>
      <c r="Z58" s="236"/>
      <c r="AA58" s="246"/>
    </row>
    <row r="59" spans="2:27" ht="12" x14ac:dyDescent="0.2">
      <c r="B59" s="572"/>
      <c r="C59" s="236"/>
      <c r="D59" s="1398" t="str">
        <f>'Exhibit 4c - Direct Med Detail'!B72</f>
        <v>341XX Laboratory Staff (Techs, etc.)</v>
      </c>
      <c r="E59" s="1398"/>
      <c r="F59" s="1398"/>
      <c r="G59" s="1398"/>
      <c r="H59" s="1398"/>
      <c r="I59" s="1398"/>
      <c r="J59" s="1398"/>
      <c r="K59" s="598">
        <f>'Exhibit 4c - Direct Med Detail'!G73</f>
        <v>0</v>
      </c>
      <c r="L59" s="599"/>
      <c r="M59" s="598">
        <f>'Exhibit 4c - Direct Med Detail'!H73</f>
        <v>0</v>
      </c>
      <c r="N59" s="600"/>
      <c r="O59" s="598">
        <f>'Exhibit 4c - Direct Med Detail'!I73+'Exhibit 4c - Direct Med Detail'!J73</f>
        <v>0</v>
      </c>
      <c r="P59" s="600"/>
      <c r="Q59" s="598">
        <f>'Exhibit 4c - Direct Med Detail'!K73</f>
        <v>0</v>
      </c>
      <c r="R59" s="600"/>
      <c r="S59" s="601">
        <f t="shared" si="0"/>
        <v>0</v>
      </c>
      <c r="T59" s="600"/>
      <c r="U59" s="598">
        <f>-'Exhibit 4c - Direct Med Detail'!P83</f>
        <v>0</v>
      </c>
      <c r="V59" s="600"/>
      <c r="W59" s="598">
        <f>'Exhibit 4a - Admin Supp. Detail'!F158+'Exhibit 4b Clinic Admin Detail'!F171+'Exhibit 4c - Direct Med Detail'!F225+'Exhibit 4d - Non Reimb. Detail'!E83</f>
        <v>0</v>
      </c>
      <c r="X59" s="600"/>
      <c r="Y59" s="602">
        <f t="shared" si="1"/>
        <v>0</v>
      </c>
      <c r="Z59" s="236"/>
      <c r="AA59" s="246"/>
    </row>
    <row r="60" spans="2:27" ht="12.75" thickBot="1" x14ac:dyDescent="0.25">
      <c r="B60" s="572"/>
      <c r="C60" s="236"/>
      <c r="D60" s="1394" t="str">
        <f>'Exhibit 4c - Direct Med Detail'!B86</f>
        <v>342XX Other Medical / Clinic Personnel</v>
      </c>
      <c r="E60" s="1394"/>
      <c r="F60" s="1394"/>
      <c r="G60" s="1394"/>
      <c r="H60" s="1394"/>
      <c r="I60" s="1394"/>
      <c r="J60" s="1394"/>
      <c r="K60" s="603">
        <f>'Exhibit 4c - Direct Med Detail'!G87</f>
        <v>0</v>
      </c>
      <c r="L60" s="599"/>
      <c r="M60" s="603">
        <f>'Exhibit 4c - Direct Med Detail'!H87</f>
        <v>0</v>
      </c>
      <c r="N60" s="600"/>
      <c r="O60" s="603">
        <f>'Exhibit 4c - Direct Med Detail'!I87+'Exhibit 4c - Direct Med Detail'!J87</f>
        <v>0</v>
      </c>
      <c r="P60" s="600"/>
      <c r="Q60" s="603">
        <f>'Exhibit 4c - Direct Med Detail'!K87</f>
        <v>0</v>
      </c>
      <c r="R60" s="600"/>
      <c r="S60" s="604">
        <f t="shared" si="0"/>
        <v>0</v>
      </c>
      <c r="T60" s="600"/>
      <c r="U60" s="603">
        <f>-'Exhibit 4c - Direct Med Detail'!P97</f>
        <v>0</v>
      </c>
      <c r="V60" s="600"/>
      <c r="W60" s="603">
        <f>'Exhibit 4a - Admin Supp. Detail'!F159+'Exhibit 4b Clinic Admin Detail'!F172+'Exhibit 4c - Direct Med Detail'!F226+'Exhibit 4d - Non Reimb. Detail'!E84</f>
        <v>0</v>
      </c>
      <c r="X60" s="600"/>
      <c r="Y60" s="605">
        <f t="shared" si="1"/>
        <v>0</v>
      </c>
      <c r="Z60" s="236"/>
      <c r="AA60" s="246"/>
    </row>
    <row r="61" spans="2:27" ht="12.75" customHeight="1" x14ac:dyDescent="0.2">
      <c r="B61" s="572"/>
      <c r="C61" s="236"/>
      <c r="D61" s="236"/>
      <c r="E61" s="236"/>
      <c r="F61" s="1395" t="s">
        <v>508</v>
      </c>
      <c r="G61" s="1396"/>
      <c r="H61" s="1396"/>
      <c r="I61" s="1396"/>
      <c r="J61" s="1397"/>
      <c r="K61" s="606">
        <f>SUM(K55:K60)</f>
        <v>0</v>
      </c>
      <c r="L61" s="607"/>
      <c r="M61" s="606">
        <f>SUM(M55:M60)</f>
        <v>0</v>
      </c>
      <c r="N61" s="608"/>
      <c r="O61" s="606">
        <f>SUM(O55:O60)</f>
        <v>0</v>
      </c>
      <c r="P61" s="608"/>
      <c r="Q61" s="606">
        <f>SUM(Q55:Q60)</f>
        <v>0</v>
      </c>
      <c r="R61" s="608"/>
      <c r="S61" s="606">
        <f>SUM(S55:S60)</f>
        <v>0</v>
      </c>
      <c r="T61" s="600"/>
      <c r="U61" s="606">
        <f>SUM(U55:U60)</f>
        <v>0</v>
      </c>
      <c r="V61" s="608"/>
      <c r="W61" s="606">
        <f>SUM(W55:W60)</f>
        <v>0</v>
      </c>
      <c r="X61" s="608"/>
      <c r="Y61" s="609">
        <f>SUM(Y55:Y60)</f>
        <v>0</v>
      </c>
      <c r="Z61" s="236"/>
      <c r="AA61" s="246"/>
    </row>
    <row r="62" spans="2:27" ht="12" x14ac:dyDescent="0.2">
      <c r="B62" s="572"/>
      <c r="C62" s="236"/>
      <c r="D62" s="236"/>
      <c r="E62" s="236"/>
      <c r="F62" s="236"/>
      <c r="G62" s="236"/>
      <c r="H62" s="236"/>
      <c r="I62" s="236"/>
      <c r="J62" s="236"/>
      <c r="K62" s="599"/>
      <c r="L62" s="599"/>
      <c r="M62" s="599"/>
      <c r="N62" s="600"/>
      <c r="O62" s="599"/>
      <c r="P62" s="600"/>
      <c r="Q62" s="599"/>
      <c r="R62" s="600"/>
      <c r="S62" s="599"/>
      <c r="T62" s="600"/>
      <c r="U62" s="599"/>
      <c r="V62" s="600"/>
      <c r="W62" s="599"/>
      <c r="X62" s="600"/>
      <c r="Y62" s="600"/>
      <c r="Z62" s="236"/>
      <c r="AA62" s="246"/>
    </row>
    <row r="63" spans="2:27" ht="12" x14ac:dyDescent="0.2">
      <c r="B63" s="572"/>
      <c r="C63" s="596" t="str">
        <f>C42</f>
        <v>SECTION II. Operating Expenditures</v>
      </c>
      <c r="D63" s="236"/>
      <c r="E63" s="236"/>
      <c r="F63" s="236"/>
      <c r="G63" s="236"/>
      <c r="H63" s="236"/>
      <c r="I63" s="597"/>
      <c r="J63" s="236"/>
      <c r="K63" s="599"/>
      <c r="L63" s="599"/>
      <c r="M63" s="599"/>
      <c r="N63" s="600"/>
      <c r="O63" s="599"/>
      <c r="P63" s="600"/>
      <c r="Q63" s="599"/>
      <c r="R63" s="600"/>
      <c r="S63" s="599"/>
      <c r="T63" s="600"/>
      <c r="U63" s="599"/>
      <c r="V63" s="600"/>
      <c r="W63" s="599"/>
      <c r="X63" s="600"/>
      <c r="Y63" s="608"/>
      <c r="Z63" s="236"/>
      <c r="AA63" s="246"/>
    </row>
    <row r="64" spans="2:27" ht="12" x14ac:dyDescent="0.2">
      <c r="B64" s="572"/>
      <c r="C64" s="236"/>
      <c r="D64" s="1398" t="str">
        <f>'Exhibit 4c - Direct Med Detail'!B102</f>
        <v>34800 Supplies - Medical / Clinic</v>
      </c>
      <c r="E64" s="1398"/>
      <c r="F64" s="1398"/>
      <c r="G64" s="1398"/>
      <c r="H64" s="1398"/>
      <c r="I64" s="1398"/>
      <c r="J64" s="1398"/>
      <c r="K64" s="598"/>
      <c r="L64" s="599"/>
      <c r="M64" s="598"/>
      <c r="N64" s="600"/>
      <c r="O64" s="598"/>
      <c r="P64" s="600"/>
      <c r="Q64" s="598"/>
      <c r="R64" s="600"/>
      <c r="S64" s="601">
        <f>'Exhibit 4c - Direct Med Detail'!G103</f>
        <v>0</v>
      </c>
      <c r="T64" s="600"/>
      <c r="U64" s="598">
        <f>-'Exhibit 4c - Direct Med Detail'!K117</f>
        <v>0</v>
      </c>
      <c r="V64" s="600"/>
      <c r="W64" s="598">
        <f>'Exhibit 4a - Admin Supp. Detail'!F160+'Exhibit 4b Clinic Admin Detail'!F173+'Exhibit 4c - Direct Med Detail'!F227+'Exhibit 4d - Non Reimb. Detail'!E85</f>
        <v>0</v>
      </c>
      <c r="X64" s="600"/>
      <c r="Y64" s="602">
        <f>S64+U64+W64</f>
        <v>0</v>
      </c>
      <c r="Z64" s="236"/>
      <c r="AA64" s="246"/>
    </row>
    <row r="65" spans="2:27" ht="12" x14ac:dyDescent="0.2">
      <c r="B65" s="572"/>
      <c r="C65" s="236"/>
      <c r="D65" s="1398" t="str">
        <f>'Exhibit 4c - Direct Med Detail'!B120</f>
        <v>35000 Capital Expenditures - Medical / Clinic</v>
      </c>
      <c r="E65" s="1398"/>
      <c r="F65" s="1398"/>
      <c r="G65" s="1398"/>
      <c r="H65" s="1398"/>
      <c r="I65" s="1398"/>
      <c r="J65" s="1398"/>
      <c r="K65" s="598"/>
      <c r="L65" s="599"/>
      <c r="M65" s="598"/>
      <c r="N65" s="600"/>
      <c r="O65" s="598"/>
      <c r="P65" s="600"/>
      <c r="Q65" s="598"/>
      <c r="R65" s="600"/>
      <c r="S65" s="601">
        <f>'Exhibit 4c - Direct Med Detail'!G121</f>
        <v>0</v>
      </c>
      <c r="T65" s="600"/>
      <c r="U65" s="598">
        <f>-'Exhibit 4c - Direct Med Detail'!K131</f>
        <v>0</v>
      </c>
      <c r="V65" s="600"/>
      <c r="W65" s="598">
        <f>'Exhibit 4a - Admin Supp. Detail'!F161+'Exhibit 4b Clinic Admin Detail'!F174+'Exhibit 4c - Direct Med Detail'!F228+'Exhibit 4d - Non Reimb. Detail'!E86</f>
        <v>0</v>
      </c>
      <c r="X65" s="600"/>
      <c r="Y65" s="602">
        <f>S65+U65+W65</f>
        <v>0</v>
      </c>
      <c r="Z65" s="236"/>
      <c r="AA65" s="246"/>
    </row>
    <row r="66" spans="2:27" ht="12" x14ac:dyDescent="0.2">
      <c r="B66" s="572"/>
      <c r="C66" s="236"/>
      <c r="D66" s="1398" t="str">
        <f>'Exhibit 4c - Direct Med Detail'!B134</f>
        <v>36000 Contracted Services - Medical / Clinic</v>
      </c>
      <c r="E66" s="1398"/>
      <c r="F66" s="1398"/>
      <c r="G66" s="1398"/>
      <c r="H66" s="1398"/>
      <c r="I66" s="1398"/>
      <c r="J66" s="1398"/>
      <c r="K66" s="598"/>
      <c r="L66" s="599"/>
      <c r="M66" s="598"/>
      <c r="N66" s="600"/>
      <c r="O66" s="598"/>
      <c r="P66" s="600"/>
      <c r="Q66" s="598"/>
      <c r="R66" s="600"/>
      <c r="S66" s="601">
        <f>'Exhibit 4c - Direct Med Detail'!G135</f>
        <v>0</v>
      </c>
      <c r="T66" s="600"/>
      <c r="U66" s="598">
        <f>-'Exhibit 4c - Direct Med Detail'!K150</f>
        <v>0</v>
      </c>
      <c r="V66" s="600"/>
      <c r="W66" s="598">
        <f>'Exhibit 4a - Admin Supp. Detail'!F162+'Exhibit 4b Clinic Admin Detail'!F175+'Exhibit 4c - Direct Med Detail'!F229+'Exhibit 4d - Non Reimb. Detail'!E87</f>
        <v>0</v>
      </c>
      <c r="X66" s="600"/>
      <c r="Y66" s="602">
        <f>S66+U66+W66</f>
        <v>0</v>
      </c>
      <c r="Z66" s="236"/>
      <c r="AA66" s="246"/>
    </row>
    <row r="67" spans="2:27" ht="12" x14ac:dyDescent="0.2">
      <c r="B67" s="572"/>
      <c r="C67" s="236"/>
      <c r="D67" s="1398" t="str">
        <f>'Exhibit 4c - Direct Med Detail'!B153</f>
        <v>36900 Laboratory Expenditures</v>
      </c>
      <c r="E67" s="1398"/>
      <c r="F67" s="1398"/>
      <c r="G67" s="1398"/>
      <c r="H67" s="1398"/>
      <c r="I67" s="1398"/>
      <c r="J67" s="1398"/>
      <c r="K67" s="611"/>
      <c r="L67" s="599"/>
      <c r="M67" s="611"/>
      <c r="N67" s="600"/>
      <c r="O67" s="611"/>
      <c r="P67" s="600"/>
      <c r="Q67" s="611"/>
      <c r="R67" s="600"/>
      <c r="S67" s="612">
        <f>'Exhibit 4c - Direct Med Detail'!G154</f>
        <v>0</v>
      </c>
      <c r="T67" s="600"/>
      <c r="U67" s="611">
        <f>-'Exhibit 4c - Direct Med Detail'!K164</f>
        <v>0</v>
      </c>
      <c r="V67" s="600"/>
      <c r="W67" s="598">
        <f>'Exhibit 4a - Admin Supp. Detail'!F163+'Exhibit 4b Clinic Admin Detail'!F176+'Exhibit 4c - Direct Med Detail'!F230+'Exhibit 4d - Non Reimb. Detail'!E88</f>
        <v>0</v>
      </c>
      <c r="X67" s="600"/>
      <c r="Y67" s="602">
        <f>S67+U67+W67</f>
        <v>0</v>
      </c>
      <c r="Z67" s="236"/>
      <c r="AA67" s="246"/>
    </row>
    <row r="68" spans="2:27" ht="12.75" thickBot="1" x14ac:dyDescent="0.25">
      <c r="B68" s="572"/>
      <c r="C68" s="236"/>
      <c r="D68" s="1394" t="str">
        <f>'Exhibit 4c - Direct Med Detail'!B167</f>
        <v>37000 Other Operating Expenditures - Medical / Clinic</v>
      </c>
      <c r="E68" s="1394"/>
      <c r="F68" s="1394"/>
      <c r="G68" s="1394"/>
      <c r="H68" s="1394"/>
      <c r="I68" s="1394"/>
      <c r="J68" s="1394"/>
      <c r="K68" s="603"/>
      <c r="L68" s="599"/>
      <c r="M68" s="603"/>
      <c r="N68" s="600"/>
      <c r="O68" s="603"/>
      <c r="P68" s="600"/>
      <c r="Q68" s="603"/>
      <c r="R68" s="600"/>
      <c r="S68" s="604">
        <f>'Exhibit 4c - Direct Med Detail'!G168</f>
        <v>0</v>
      </c>
      <c r="T68" s="600"/>
      <c r="U68" s="603">
        <f>-'Exhibit 4c - Direct Med Detail'!K183</f>
        <v>0</v>
      </c>
      <c r="V68" s="600"/>
      <c r="W68" s="603">
        <f>'Exhibit 4a - Admin Supp. Detail'!F164+'Exhibit 4b Clinic Admin Detail'!F177+'Exhibit 4c - Direct Med Detail'!F231+'Exhibit 4d - Non Reimb. Detail'!E89</f>
        <v>0</v>
      </c>
      <c r="X68" s="600"/>
      <c r="Y68" s="605">
        <f>S68+U68+W68</f>
        <v>0</v>
      </c>
      <c r="Z68" s="236"/>
      <c r="AA68" s="246"/>
    </row>
    <row r="69" spans="2:27" ht="12.75" customHeight="1" x14ac:dyDescent="0.2">
      <c r="B69" s="572"/>
      <c r="C69" s="236"/>
      <c r="D69" s="236"/>
      <c r="E69" s="236"/>
      <c r="F69" s="1395" t="s">
        <v>509</v>
      </c>
      <c r="G69" s="1396"/>
      <c r="H69" s="1396"/>
      <c r="I69" s="1396"/>
      <c r="J69" s="1397"/>
      <c r="K69" s="606"/>
      <c r="L69" s="607"/>
      <c r="M69" s="606"/>
      <c r="N69" s="608"/>
      <c r="O69" s="606"/>
      <c r="P69" s="608"/>
      <c r="Q69" s="606"/>
      <c r="R69" s="608"/>
      <c r="S69" s="606">
        <f>SUM(S64:S68)</f>
        <v>0</v>
      </c>
      <c r="T69" s="600"/>
      <c r="U69" s="606">
        <f>SUM(U64:U68)</f>
        <v>0</v>
      </c>
      <c r="V69" s="608"/>
      <c r="W69" s="606">
        <f>SUM(W64:W68)</f>
        <v>0</v>
      </c>
      <c r="X69" s="608"/>
      <c r="Y69" s="609">
        <f>SUM(Y64:Y68)</f>
        <v>0</v>
      </c>
      <c r="Z69" s="236"/>
      <c r="AA69" s="246"/>
    </row>
    <row r="70" spans="2:27" ht="12" x14ac:dyDescent="0.2">
      <c r="B70" s="572"/>
      <c r="C70" s="236"/>
      <c r="D70" s="236"/>
      <c r="E70" s="236"/>
      <c r="F70" s="236"/>
      <c r="G70" s="236"/>
      <c r="H70" s="236"/>
      <c r="I70" s="236"/>
      <c r="J70" s="236"/>
      <c r="K70" s="599"/>
      <c r="L70" s="599"/>
      <c r="M70" s="599"/>
      <c r="N70" s="600"/>
      <c r="O70" s="599"/>
      <c r="P70" s="600"/>
      <c r="Q70" s="599"/>
      <c r="R70" s="600"/>
      <c r="S70" s="599"/>
      <c r="T70" s="600"/>
      <c r="U70" s="599"/>
      <c r="V70" s="600"/>
      <c r="W70" s="599"/>
      <c r="X70" s="600"/>
      <c r="Y70" s="600"/>
      <c r="Z70" s="236"/>
      <c r="AA70" s="246"/>
    </row>
    <row r="71" spans="2:27" ht="12" x14ac:dyDescent="0.2">
      <c r="B71" s="572"/>
      <c r="C71" s="596" t="str">
        <f>C49</f>
        <v>SECTION III. Adjustments/Transfers to Trial Balance</v>
      </c>
      <c r="D71" s="236"/>
      <c r="E71" s="236"/>
      <c r="F71" s="236"/>
      <c r="G71" s="236"/>
      <c r="H71" s="236"/>
      <c r="I71" s="597"/>
      <c r="J71" s="236"/>
      <c r="K71" s="599"/>
      <c r="L71" s="599"/>
      <c r="M71" s="599"/>
      <c r="N71" s="600"/>
      <c r="O71" s="599"/>
      <c r="P71" s="600"/>
      <c r="Q71" s="599"/>
      <c r="R71" s="600"/>
      <c r="S71" s="599"/>
      <c r="T71" s="600"/>
      <c r="U71" s="599"/>
      <c r="V71" s="600"/>
      <c r="W71" s="599"/>
      <c r="X71" s="600"/>
      <c r="Y71" s="608"/>
      <c r="Z71" s="236"/>
      <c r="AA71" s="246"/>
    </row>
    <row r="72" spans="2:27" ht="12.75" thickBot="1" x14ac:dyDescent="0.25">
      <c r="B72" s="572"/>
      <c r="C72" s="236"/>
      <c r="D72" s="1394" t="str">
        <f>+'Exhibit 4c - Direct Med Detail'!C190</f>
        <v>39500  Depreciation Expense</v>
      </c>
      <c r="E72" s="1394"/>
      <c r="F72" s="1394"/>
      <c r="G72" s="1394"/>
      <c r="H72" s="1394"/>
      <c r="I72" s="1394"/>
      <c r="J72" s="1394"/>
      <c r="K72" s="598"/>
      <c r="L72" s="599"/>
      <c r="M72" s="598"/>
      <c r="N72" s="600"/>
      <c r="O72" s="598"/>
      <c r="P72" s="600"/>
      <c r="Q72" s="598"/>
      <c r="R72" s="600"/>
      <c r="S72" s="604">
        <f>'Exhibit 4c - Direct Med Detail'!G190</f>
        <v>0</v>
      </c>
      <c r="T72" s="600"/>
      <c r="U72" s="603">
        <f>-'Exhibit 4c - Direct Med Detail'!K190</f>
        <v>0</v>
      </c>
      <c r="V72" s="600"/>
      <c r="W72" s="603"/>
      <c r="X72" s="600"/>
      <c r="Y72" s="605">
        <f>S72+U72+W72</f>
        <v>0</v>
      </c>
      <c r="Z72" s="236"/>
      <c r="AA72" s="246"/>
    </row>
    <row r="73" spans="2:27" ht="12.75" customHeight="1" x14ac:dyDescent="0.2">
      <c r="B73" s="572"/>
      <c r="C73" s="236"/>
      <c r="D73" s="236"/>
      <c r="E73" s="236"/>
      <c r="F73" s="1395" t="s">
        <v>510</v>
      </c>
      <c r="G73" s="1396"/>
      <c r="H73" s="1396"/>
      <c r="I73" s="1396"/>
      <c r="J73" s="1397"/>
      <c r="K73" s="606"/>
      <c r="L73" s="607"/>
      <c r="M73" s="606"/>
      <c r="N73" s="608"/>
      <c r="O73" s="606"/>
      <c r="P73" s="608"/>
      <c r="Q73" s="606"/>
      <c r="R73" s="608"/>
      <c r="S73" s="606">
        <f>SUM(S72:S72)</f>
        <v>0</v>
      </c>
      <c r="T73" s="600"/>
      <c r="U73" s="606">
        <f>SUM(U72:U72)</f>
        <v>0</v>
      </c>
      <c r="V73" s="608"/>
      <c r="W73" s="606"/>
      <c r="X73" s="608"/>
      <c r="Y73" s="609">
        <f>SUM(Y72:Y72)</f>
        <v>0</v>
      </c>
      <c r="Z73" s="236"/>
      <c r="AA73" s="246"/>
    </row>
    <row r="74" spans="2:27" ht="12" x14ac:dyDescent="0.2">
      <c r="B74" s="610"/>
      <c r="C74" s="593"/>
      <c r="D74" s="236"/>
      <c r="E74" s="236"/>
      <c r="F74" s="236"/>
      <c r="G74" s="236"/>
      <c r="H74" s="236"/>
      <c r="I74" s="236"/>
      <c r="J74" s="236"/>
      <c r="K74" s="600"/>
      <c r="L74" s="600"/>
      <c r="M74" s="600"/>
      <c r="N74" s="600"/>
      <c r="O74" s="600"/>
      <c r="P74" s="600"/>
      <c r="Q74" s="600"/>
      <c r="R74" s="600"/>
      <c r="S74" s="599"/>
      <c r="T74" s="600"/>
      <c r="U74" s="599"/>
      <c r="V74" s="600"/>
      <c r="W74" s="599"/>
      <c r="X74" s="600"/>
      <c r="Y74" s="600"/>
      <c r="Z74" s="236"/>
      <c r="AA74" s="246"/>
    </row>
    <row r="75" spans="2:27" ht="12.75" x14ac:dyDescent="0.2">
      <c r="B75" s="613" t="str">
        <f>+'Exhibit 4d - Non Reimb. Detail'!A3</f>
        <v>Non-Reimbursable Expenditures</v>
      </c>
      <c r="D75" s="236"/>
      <c r="E75" s="236"/>
      <c r="F75" s="236"/>
      <c r="G75" s="236"/>
      <c r="H75" s="236"/>
      <c r="I75" s="236"/>
      <c r="J75" s="236"/>
      <c r="K75" s="600"/>
      <c r="L75" s="600"/>
      <c r="M75" s="600"/>
      <c r="N75" s="600"/>
      <c r="O75" s="600"/>
      <c r="P75" s="600"/>
      <c r="Q75" s="600"/>
      <c r="R75" s="600"/>
      <c r="S75" s="599"/>
      <c r="T75" s="600"/>
      <c r="U75" s="599"/>
      <c r="V75" s="600"/>
      <c r="W75" s="599"/>
      <c r="X75" s="600"/>
      <c r="Y75" s="600"/>
      <c r="Z75" s="236"/>
      <c r="AA75" s="246"/>
    </row>
    <row r="76" spans="2:27" ht="12" x14ac:dyDescent="0.2">
      <c r="B76" s="572"/>
      <c r="C76" s="596" t="str">
        <f>+'Exhibit 4d - Non Reimb. Detail'!A13</f>
        <v>SECTION I. Personnel / Staff Expenditures</v>
      </c>
      <c r="D76" s="236"/>
      <c r="E76" s="236"/>
      <c r="F76" s="236"/>
      <c r="G76" s="236"/>
      <c r="H76" s="236"/>
      <c r="I76" s="597"/>
      <c r="J76" s="236"/>
      <c r="K76" s="599"/>
      <c r="L76" s="599"/>
      <c r="M76" s="599"/>
      <c r="N76" s="600"/>
      <c r="O76" s="599"/>
      <c r="P76" s="600"/>
      <c r="Q76" s="599"/>
      <c r="R76" s="600"/>
      <c r="S76" s="599"/>
      <c r="T76" s="600"/>
      <c r="U76" s="599"/>
      <c r="V76" s="600"/>
      <c r="W76" s="599"/>
      <c r="X76" s="600"/>
      <c r="Y76" s="608"/>
      <c r="Z76" s="236"/>
      <c r="AA76" s="246"/>
    </row>
    <row r="77" spans="2:27" ht="12" x14ac:dyDescent="0.2">
      <c r="B77" s="572"/>
      <c r="C77" s="236"/>
      <c r="D77" s="1398" t="str">
        <f>+'Exhibit 4d - Non Reimb. Detail'!B16</f>
        <v>510XX Non Clinical/Medical Personnel Cost (Environmental Health, Home Health, Bioterrorism, etc)</v>
      </c>
      <c r="E77" s="1398"/>
      <c r="F77" s="1398"/>
      <c r="G77" s="1398"/>
      <c r="H77" s="1398"/>
      <c r="I77" s="1398"/>
      <c r="J77" s="1398"/>
      <c r="K77" s="598">
        <f>+'Exhibit 4d - Non Reimb. Detail'!G17</f>
        <v>0</v>
      </c>
      <c r="L77" s="599"/>
      <c r="M77" s="598">
        <f>+'Exhibit 4d - Non Reimb. Detail'!H17</f>
        <v>0</v>
      </c>
      <c r="N77" s="600"/>
      <c r="O77" s="598">
        <f>+'Exhibit 4d - Non Reimb. Detail'!I17+'Exhibit 4d - Non Reimb. Detail'!J17</f>
        <v>0</v>
      </c>
      <c r="P77" s="600"/>
      <c r="Q77" s="598">
        <f>+'Exhibit 4d - Non Reimb. Detail'!K17</f>
        <v>0</v>
      </c>
      <c r="R77" s="600"/>
      <c r="S77" s="601">
        <f>SUM(K77:Q77)</f>
        <v>0</v>
      </c>
      <c r="T77" s="600"/>
      <c r="U77" s="598">
        <f>+'Exhibit 4d - Non Reimb. Detail'!P27</f>
        <v>0</v>
      </c>
      <c r="V77" s="600"/>
      <c r="W77" s="598">
        <f>+'Exhibit 4a - Admin Supp. Detail'!F165+'Exhibit 4b Clinic Admin Detail'!F178+'Exhibit 4c - Direct Med Detail'!F232+'Exhibit 4d - Non Reimb. Detail'!E90</f>
        <v>0</v>
      </c>
      <c r="X77" s="600"/>
      <c r="Y77" s="602">
        <f>S77+U77+W77</f>
        <v>0</v>
      </c>
      <c r="Z77" s="236"/>
      <c r="AA77" s="246"/>
    </row>
    <row r="78" spans="2:27" ht="12.75" customHeight="1" x14ac:dyDescent="0.2">
      <c r="B78" s="572"/>
      <c r="C78" s="236"/>
      <c r="D78" s="236"/>
      <c r="E78" s="236"/>
      <c r="F78" s="1395" t="s">
        <v>511</v>
      </c>
      <c r="G78" s="1396"/>
      <c r="H78" s="1396"/>
      <c r="I78" s="1396"/>
      <c r="J78" s="1397"/>
      <c r="K78" s="606">
        <f>+K77</f>
        <v>0</v>
      </c>
      <c r="L78" s="607"/>
      <c r="M78" s="606">
        <f>+M77</f>
        <v>0</v>
      </c>
      <c r="N78" s="608"/>
      <c r="O78" s="606">
        <f>+O77</f>
        <v>0</v>
      </c>
      <c r="P78" s="608"/>
      <c r="Q78" s="606">
        <f>+Q77</f>
        <v>0</v>
      </c>
      <c r="R78" s="608"/>
      <c r="S78" s="606">
        <f>SUM(S77:S77)</f>
        <v>0</v>
      </c>
      <c r="T78" s="600"/>
      <c r="U78" s="606">
        <f>SUM(U77)</f>
        <v>0</v>
      </c>
      <c r="V78" s="608"/>
      <c r="W78" s="606">
        <f>SUM(W77)</f>
        <v>0</v>
      </c>
      <c r="X78" s="608"/>
      <c r="Y78" s="609">
        <f>SUM(Y77:Y77)</f>
        <v>0</v>
      </c>
      <c r="Z78" s="236"/>
      <c r="AA78" s="246"/>
    </row>
    <row r="79" spans="2:27" ht="12" x14ac:dyDescent="0.2">
      <c r="B79" s="572"/>
      <c r="C79" s="236"/>
      <c r="D79" s="236"/>
      <c r="E79" s="236"/>
      <c r="F79" s="236"/>
      <c r="G79" s="236"/>
      <c r="H79" s="236"/>
      <c r="I79" s="236"/>
      <c r="J79" s="236"/>
      <c r="K79" s="599"/>
      <c r="L79" s="599"/>
      <c r="M79" s="599"/>
      <c r="N79" s="600"/>
      <c r="O79" s="599"/>
      <c r="P79" s="600"/>
      <c r="Q79" s="599"/>
      <c r="R79" s="600"/>
      <c r="S79" s="599"/>
      <c r="T79" s="600"/>
      <c r="U79" s="599"/>
      <c r="V79" s="600"/>
      <c r="W79" s="599"/>
      <c r="X79" s="600"/>
      <c r="Y79" s="600"/>
      <c r="Z79" s="236"/>
      <c r="AA79" s="246"/>
    </row>
    <row r="80" spans="2:27" ht="12" x14ac:dyDescent="0.2">
      <c r="B80" s="572"/>
      <c r="C80" s="596" t="str">
        <f>'Exhibit 4d - Non Reimb. Detail'!A29</f>
        <v>SECTION II. Non-Reimbursable Expenditures</v>
      </c>
      <c r="D80" s="236"/>
      <c r="E80" s="236"/>
      <c r="F80" s="236"/>
      <c r="G80" s="236"/>
      <c r="H80" s="236"/>
      <c r="I80" s="597"/>
      <c r="J80" s="236"/>
      <c r="K80" s="599"/>
      <c r="L80" s="599"/>
      <c r="M80" s="599"/>
      <c r="N80" s="600"/>
      <c r="O80" s="599"/>
      <c r="P80" s="600"/>
      <c r="Q80" s="599"/>
      <c r="R80" s="600"/>
      <c r="S80" s="599"/>
      <c r="T80" s="600"/>
      <c r="U80" s="599"/>
      <c r="V80" s="600"/>
      <c r="W80" s="599"/>
      <c r="X80" s="600"/>
      <c r="Y80" s="608"/>
      <c r="Z80" s="236"/>
      <c r="AA80" s="246"/>
    </row>
    <row r="81" spans="2:30" ht="12" x14ac:dyDescent="0.2">
      <c r="B81" s="572"/>
      <c r="C81" s="236"/>
      <c r="D81" s="1398" t="str">
        <f>'Exhibit 4d - Non Reimb. Detail'!C35</f>
        <v>51100  Environmental Health</v>
      </c>
      <c r="E81" s="1398"/>
      <c r="F81" s="1398"/>
      <c r="G81" s="1398"/>
      <c r="H81" s="1398"/>
      <c r="I81" s="1398"/>
      <c r="J81" s="1399"/>
      <c r="K81" s="598"/>
      <c r="L81" s="599"/>
      <c r="M81" s="598"/>
      <c r="N81" s="600"/>
      <c r="O81" s="598"/>
      <c r="P81" s="600"/>
      <c r="Q81" s="598"/>
      <c r="R81" s="600"/>
      <c r="S81" s="601">
        <f>'Exhibit 4d - Non Reimb. Detail'!G35</f>
        <v>0</v>
      </c>
      <c r="T81" s="600"/>
      <c r="U81" s="598">
        <f>-'Exhibit 4d - Non Reimb. Detail'!K35</f>
        <v>0</v>
      </c>
      <c r="V81" s="600"/>
      <c r="W81" s="598">
        <f>'Exhibit 4a - Admin Supp. Detail'!F166+'Exhibit 4b Clinic Admin Detail'!F179+'Exhibit 4c - Direct Med Detail'!F233+'Exhibit 4d - Non Reimb. Detail'!E91</f>
        <v>0</v>
      </c>
      <c r="X81" s="600"/>
      <c r="Y81" s="602">
        <f t="shared" ref="Y81:Y88" si="2">S81+U81+W81</f>
        <v>0</v>
      </c>
      <c r="Z81" s="236"/>
      <c r="AA81" s="246"/>
    </row>
    <row r="82" spans="2:30" ht="12" x14ac:dyDescent="0.2">
      <c r="B82" s="572"/>
      <c r="C82" s="236"/>
      <c r="D82" s="1398" t="str">
        <f>'Exhibit 4d - Non Reimb. Detail'!C36</f>
        <v>51200  Home Health</v>
      </c>
      <c r="E82" s="1398"/>
      <c r="F82" s="1398"/>
      <c r="G82" s="1398"/>
      <c r="H82" s="1398"/>
      <c r="I82" s="1398"/>
      <c r="J82" s="1398"/>
      <c r="K82" s="1068"/>
      <c r="L82" s="599"/>
      <c r="M82" s="1068"/>
      <c r="N82" s="600"/>
      <c r="O82" s="1068"/>
      <c r="P82" s="600"/>
      <c r="Q82" s="1068"/>
      <c r="R82" s="600"/>
      <c r="S82" s="601">
        <f>'Exhibit 4d - Non Reimb. Detail'!G36</f>
        <v>0</v>
      </c>
      <c r="T82" s="600"/>
      <c r="U82" s="598">
        <f>-'Exhibit 4d - Non Reimb. Detail'!K36</f>
        <v>0</v>
      </c>
      <c r="V82" s="600"/>
      <c r="W82" s="598">
        <f>'Exhibit 4a - Admin Supp. Detail'!F167+'Exhibit 4b Clinic Admin Detail'!F180+'Exhibit 4c - Direct Med Detail'!F234+'Exhibit 4d - Non Reimb. Detail'!E92</f>
        <v>0</v>
      </c>
      <c r="X82" s="600"/>
      <c r="Y82" s="602">
        <f t="shared" si="2"/>
        <v>0</v>
      </c>
      <c r="Z82" s="236"/>
      <c r="AA82" s="246"/>
    </row>
    <row r="83" spans="2:30" ht="12" x14ac:dyDescent="0.2">
      <c r="B83" s="572"/>
      <c r="C83" s="236"/>
      <c r="D83" s="1398" t="str">
        <f>'Exhibit 4d - Non Reimb. Detail'!C37</f>
        <v>51300  CC4C (Community Care 4 Child)</v>
      </c>
      <c r="E83" s="1398"/>
      <c r="F83" s="1398"/>
      <c r="G83" s="1398"/>
      <c r="H83" s="1398"/>
      <c r="I83" s="1398"/>
      <c r="J83" s="1398"/>
      <c r="K83" s="611"/>
      <c r="L83" s="599"/>
      <c r="M83" s="611"/>
      <c r="N83" s="600"/>
      <c r="O83" s="611"/>
      <c r="P83" s="600"/>
      <c r="Q83" s="611"/>
      <c r="R83" s="600"/>
      <c r="S83" s="601">
        <f>'Exhibit 4d - Non Reimb. Detail'!G37</f>
        <v>0</v>
      </c>
      <c r="T83" s="600"/>
      <c r="U83" s="598">
        <f>-'Exhibit 4d - Non Reimb. Detail'!K37</f>
        <v>0</v>
      </c>
      <c r="V83" s="600"/>
      <c r="W83" s="598">
        <f>'Exhibit 4a - Admin Supp. Detail'!F168+'Exhibit 4b Clinic Admin Detail'!F181+'Exhibit 4c - Direct Med Detail'!F235+'Exhibit 4d - Non Reimb. Detail'!E93</f>
        <v>0</v>
      </c>
      <c r="X83" s="600"/>
      <c r="Y83" s="602">
        <f t="shared" si="2"/>
        <v>0</v>
      </c>
      <c r="Z83" s="236"/>
      <c r="AA83" s="246"/>
    </row>
    <row r="84" spans="2:30" ht="12" x14ac:dyDescent="0.2">
      <c r="B84" s="572"/>
      <c r="C84" s="236"/>
      <c r="D84" s="1398" t="str">
        <f>'Exhibit 4d - Non Reimb. Detail'!C38</f>
        <v>51400  PCM (Pregnancy Case Management)</v>
      </c>
      <c r="E84" s="1398"/>
      <c r="F84" s="1398"/>
      <c r="G84" s="1398"/>
      <c r="H84" s="1398"/>
      <c r="I84" s="1398"/>
      <c r="J84" s="1398"/>
      <c r="K84" s="611"/>
      <c r="L84" s="599"/>
      <c r="M84" s="611"/>
      <c r="N84" s="600"/>
      <c r="O84" s="611"/>
      <c r="P84" s="600"/>
      <c r="Q84" s="611"/>
      <c r="R84" s="600"/>
      <c r="S84" s="601">
        <f>'Exhibit 4d - Non Reimb. Detail'!G38</f>
        <v>0</v>
      </c>
      <c r="T84" s="600"/>
      <c r="U84" s="598">
        <f>-'Exhibit 4d - Non Reimb. Detail'!K38</f>
        <v>0</v>
      </c>
      <c r="V84" s="600"/>
      <c r="W84" s="598">
        <f>'Exhibit 4a - Admin Supp. Detail'!F169+'Exhibit 4b Clinic Admin Detail'!F182+'Exhibit 4c - Direct Med Detail'!F236+'Exhibit 4d - Non Reimb. Detail'!E94</f>
        <v>0</v>
      </c>
      <c r="X84" s="600"/>
      <c r="Y84" s="602">
        <f t="shared" si="2"/>
        <v>0</v>
      </c>
      <c r="Z84" s="236"/>
      <c r="AA84" s="246"/>
    </row>
    <row r="85" spans="2:30" ht="12" x14ac:dyDescent="0.2">
      <c r="B85" s="572"/>
      <c r="C85" s="236"/>
      <c r="D85" s="1398" t="str">
        <f>'Exhibit 4d - Non Reimb. Detail'!C39</f>
        <v>51500  WIC (Women Infant Children)</v>
      </c>
      <c r="E85" s="1398"/>
      <c r="F85" s="1398"/>
      <c r="G85" s="1398"/>
      <c r="H85" s="1398"/>
      <c r="I85" s="1398"/>
      <c r="J85" s="1398"/>
      <c r="K85" s="611"/>
      <c r="L85" s="599"/>
      <c r="M85" s="611"/>
      <c r="N85" s="600"/>
      <c r="O85" s="611"/>
      <c r="P85" s="600"/>
      <c r="Q85" s="611"/>
      <c r="R85" s="600"/>
      <c r="S85" s="601">
        <f>'Exhibit 4d - Non Reimb. Detail'!G39</f>
        <v>0</v>
      </c>
      <c r="T85" s="600"/>
      <c r="U85" s="598">
        <f>-'Exhibit 4d - Non Reimb. Detail'!K39</f>
        <v>0</v>
      </c>
      <c r="V85" s="600"/>
      <c r="W85" s="598">
        <f>'Exhibit 4a - Admin Supp. Detail'!F170+'Exhibit 4b Clinic Admin Detail'!F183+'Exhibit 4c - Direct Med Detail'!F237+'Exhibit 4d - Non Reimb. Detail'!E95</f>
        <v>0</v>
      </c>
      <c r="X85" s="600"/>
      <c r="Y85" s="602">
        <f t="shared" si="2"/>
        <v>0</v>
      </c>
      <c r="Z85" s="236"/>
      <c r="AA85" s="246"/>
    </row>
    <row r="86" spans="2:30" ht="12" x14ac:dyDescent="0.2">
      <c r="B86" s="572"/>
      <c r="C86" s="236"/>
      <c r="D86" s="1398" t="str">
        <f>'Exhibit 4d - Non Reimb. Detail'!C40</f>
        <v>55000  Capital Expenditures</v>
      </c>
      <c r="E86" s="1398"/>
      <c r="F86" s="1398"/>
      <c r="G86" s="1398"/>
      <c r="H86" s="1398"/>
      <c r="I86" s="1398"/>
      <c r="J86" s="1398"/>
      <c r="K86" s="611"/>
      <c r="L86" s="599"/>
      <c r="M86" s="611"/>
      <c r="N86" s="600"/>
      <c r="O86" s="611"/>
      <c r="P86" s="600"/>
      <c r="Q86" s="611"/>
      <c r="R86" s="600"/>
      <c r="S86" s="601">
        <f>'Exhibit 4d - Non Reimb. Detail'!G40</f>
        <v>0</v>
      </c>
      <c r="T86" s="600"/>
      <c r="U86" s="598">
        <f>-'Exhibit 4d - Non Reimb. Detail'!K40</f>
        <v>0</v>
      </c>
      <c r="V86" s="600"/>
      <c r="W86" s="598">
        <f>'Exhibit 4a - Admin Supp. Detail'!F171+'Exhibit 4b Clinic Admin Detail'!F184+'Exhibit 4c - Direct Med Detail'!F238+'Exhibit 4d - Non Reimb. Detail'!E96</f>
        <v>0</v>
      </c>
      <c r="X86" s="600"/>
      <c r="Y86" s="602">
        <f t="shared" si="2"/>
        <v>0</v>
      </c>
      <c r="Z86" s="236"/>
      <c r="AA86" s="246"/>
    </row>
    <row r="87" spans="2:30" ht="12" x14ac:dyDescent="0.2">
      <c r="B87" s="572"/>
      <c r="C87" s="236"/>
      <c r="D87" s="1398" t="str">
        <f>'Exhibit 4d - Non Reimb. Detail'!C41</f>
        <v xml:space="preserve">51600  Reference Lab  </v>
      </c>
      <c r="E87" s="1398"/>
      <c r="F87" s="1398"/>
      <c r="G87" s="1398"/>
      <c r="H87" s="1398"/>
      <c r="I87" s="1398"/>
      <c r="J87" s="1398"/>
      <c r="K87" s="611"/>
      <c r="L87" s="599"/>
      <c r="M87" s="611"/>
      <c r="N87" s="600"/>
      <c r="O87" s="611"/>
      <c r="P87" s="600"/>
      <c r="Q87" s="611"/>
      <c r="R87" s="600"/>
      <c r="S87" s="601">
        <f>'Exhibit 4d - Non Reimb. Detail'!G41</f>
        <v>0</v>
      </c>
      <c r="T87" s="600"/>
      <c r="U87" s="598">
        <f>-'Exhibit 4d - Non Reimb. Detail'!K41</f>
        <v>0</v>
      </c>
      <c r="V87" s="600"/>
      <c r="W87" s="598">
        <f>'Exhibit 4a - Admin Supp. Detail'!F172+'Exhibit 4b Clinic Admin Detail'!F185+'Exhibit 4c - Direct Med Detail'!F239+'Exhibit 4d - Non Reimb. Detail'!E97</f>
        <v>0</v>
      </c>
      <c r="X87" s="600"/>
      <c r="Y87" s="602">
        <f t="shared" si="2"/>
        <v>0</v>
      </c>
      <c r="Z87" s="236"/>
      <c r="AA87" s="246"/>
    </row>
    <row r="88" spans="2:30" ht="12.75" thickBot="1" x14ac:dyDescent="0.25">
      <c r="B88" s="572"/>
      <c r="C88" s="236"/>
      <c r="D88" s="1394" t="str">
        <f>'Exhibit 4d - Non Reimb. Detail'!C42</f>
        <v>51700  Other Non-Reimbursable Expenditures</v>
      </c>
      <c r="E88" s="1394"/>
      <c r="F88" s="1394"/>
      <c r="G88" s="1394"/>
      <c r="H88" s="1394"/>
      <c r="I88" s="1394"/>
      <c r="J88" s="1394"/>
      <c r="K88" s="603"/>
      <c r="L88" s="599"/>
      <c r="M88" s="603"/>
      <c r="N88" s="600"/>
      <c r="O88" s="603"/>
      <c r="P88" s="600"/>
      <c r="Q88" s="603"/>
      <c r="R88" s="600"/>
      <c r="S88" s="604">
        <f>'Exhibit 4d - Non Reimb. Detail'!G42</f>
        <v>0</v>
      </c>
      <c r="T88" s="600"/>
      <c r="U88" s="603">
        <f>-'Exhibit 4d - Non Reimb. Detail'!K42</f>
        <v>0</v>
      </c>
      <c r="V88" s="600"/>
      <c r="W88" s="603">
        <f>'Exhibit 4a - Admin Supp. Detail'!F173+'Exhibit 4b Clinic Admin Detail'!F186+'Exhibit 4c - Direct Med Detail'!F240+'Exhibit 4d - Non Reimb. Detail'!E98</f>
        <v>0</v>
      </c>
      <c r="X88" s="600"/>
      <c r="Y88" s="605">
        <f t="shared" si="2"/>
        <v>0</v>
      </c>
      <c r="Z88" s="236"/>
      <c r="AA88" s="246"/>
    </row>
    <row r="89" spans="2:30" ht="12.75" customHeight="1" x14ac:dyDescent="0.2">
      <c r="B89" s="572"/>
      <c r="C89" s="236"/>
      <c r="D89" s="236"/>
      <c r="E89" s="236"/>
      <c r="F89" s="1395" t="s">
        <v>512</v>
      </c>
      <c r="G89" s="1396"/>
      <c r="H89" s="1396"/>
      <c r="I89" s="1396"/>
      <c r="J89" s="1397"/>
      <c r="K89" s="606"/>
      <c r="L89" s="607"/>
      <c r="M89" s="606"/>
      <c r="N89" s="608"/>
      <c r="O89" s="606"/>
      <c r="P89" s="608"/>
      <c r="Q89" s="606"/>
      <c r="R89" s="608"/>
      <c r="S89" s="606">
        <f>SUM(S81:S88)</f>
        <v>0</v>
      </c>
      <c r="T89" s="600"/>
      <c r="U89" s="606">
        <f>SUM(U81:U88)</f>
        <v>0</v>
      </c>
      <c r="V89" s="608"/>
      <c r="W89" s="606">
        <f>SUM(W81:W88)</f>
        <v>0</v>
      </c>
      <c r="X89" s="608"/>
      <c r="Y89" s="609">
        <f>SUM(Y81:Y88)</f>
        <v>0</v>
      </c>
      <c r="Z89" s="236"/>
      <c r="AA89" s="246"/>
    </row>
    <row r="90" spans="2:30" ht="12" x14ac:dyDescent="0.2">
      <c r="B90" s="572"/>
      <c r="C90" s="236"/>
      <c r="D90" s="236"/>
      <c r="E90" s="236"/>
      <c r="F90" s="236"/>
      <c r="G90" s="236"/>
      <c r="H90" s="236"/>
      <c r="I90" s="236"/>
      <c r="J90" s="236"/>
      <c r="K90" s="599"/>
      <c r="L90" s="599"/>
      <c r="M90" s="599"/>
      <c r="N90" s="599"/>
      <c r="O90" s="599"/>
      <c r="P90" s="599"/>
      <c r="Q90" s="599"/>
      <c r="R90" s="599"/>
      <c r="S90" s="599"/>
      <c r="T90" s="599"/>
      <c r="U90" s="599"/>
      <c r="V90" s="599"/>
      <c r="W90" s="599"/>
      <c r="X90" s="599"/>
      <c r="Y90" s="599"/>
      <c r="Z90" s="236"/>
      <c r="AA90" s="246"/>
    </row>
    <row r="91" spans="2:30" ht="12" x14ac:dyDescent="0.2">
      <c r="B91" s="572"/>
      <c r="C91" s="596" t="str">
        <f>'Exhibit 4d - Non Reimb. Detail'!A46</f>
        <v>SECTION III. Adjustments/Transfers to Trial Balance</v>
      </c>
      <c r="D91" s="236"/>
      <c r="E91" s="236"/>
      <c r="F91" s="236"/>
      <c r="G91" s="236"/>
      <c r="H91" s="236"/>
      <c r="I91" s="597"/>
      <c r="J91" s="236"/>
      <c r="K91" s="599"/>
      <c r="L91" s="599"/>
      <c r="M91" s="599"/>
      <c r="N91" s="600"/>
      <c r="O91" s="599"/>
      <c r="P91" s="600"/>
      <c r="Q91" s="599"/>
      <c r="R91" s="600"/>
      <c r="S91" s="599"/>
      <c r="T91" s="600"/>
      <c r="U91" s="599"/>
      <c r="V91" s="600"/>
      <c r="W91" s="599"/>
      <c r="X91" s="600"/>
      <c r="Y91" s="608"/>
      <c r="Z91" s="236"/>
      <c r="AA91" s="246"/>
    </row>
    <row r="92" spans="2:30" ht="12.75" thickBot="1" x14ac:dyDescent="0.25">
      <c r="B92" s="572"/>
      <c r="C92" s="236"/>
      <c r="D92" s="1394" t="str">
        <f>'Exhibit 4d - Non Reimb. Detail'!C51</f>
        <v>59500  Depreciation Expense - Non-Reimbursable</v>
      </c>
      <c r="E92" s="1394"/>
      <c r="F92" s="1394"/>
      <c r="G92" s="1394"/>
      <c r="H92" s="1394"/>
      <c r="I92" s="1394"/>
      <c r="J92" s="1394"/>
      <c r="K92" s="598"/>
      <c r="L92" s="599"/>
      <c r="M92" s="598"/>
      <c r="N92" s="600"/>
      <c r="O92" s="598"/>
      <c r="P92" s="600"/>
      <c r="Q92" s="598"/>
      <c r="R92" s="600"/>
      <c r="S92" s="604">
        <f>'Exhibit 4d - Non Reimb. Detail'!G51</f>
        <v>0</v>
      </c>
      <c r="T92" s="600"/>
      <c r="U92" s="603">
        <f>'Exhibit 4d - Non Reimb. Detail'!K51</f>
        <v>0</v>
      </c>
      <c r="V92" s="600"/>
      <c r="W92" s="603"/>
      <c r="X92" s="600"/>
      <c r="Y92" s="605">
        <f>S92+U92+W92</f>
        <v>0</v>
      </c>
      <c r="Z92" s="236"/>
      <c r="AA92" s="246"/>
    </row>
    <row r="93" spans="2:30" ht="12.75" customHeight="1" x14ac:dyDescent="0.2">
      <c r="B93" s="572"/>
      <c r="C93" s="236"/>
      <c r="D93" s="236"/>
      <c r="E93" s="236"/>
      <c r="F93" s="1395" t="s">
        <v>512</v>
      </c>
      <c r="G93" s="1396"/>
      <c r="H93" s="1396"/>
      <c r="I93" s="1396"/>
      <c r="J93" s="1397"/>
      <c r="K93" s="606"/>
      <c r="L93" s="607"/>
      <c r="M93" s="606"/>
      <c r="N93" s="608"/>
      <c r="O93" s="606"/>
      <c r="P93" s="608"/>
      <c r="Q93" s="606"/>
      <c r="R93" s="608"/>
      <c r="S93" s="606">
        <f>SUM(S92:S92)</f>
        <v>0</v>
      </c>
      <c r="T93" s="600"/>
      <c r="U93" s="606">
        <f>SUM(U92:U92)</f>
        <v>0</v>
      </c>
      <c r="V93" s="608"/>
      <c r="W93" s="606"/>
      <c r="X93" s="608"/>
      <c r="Y93" s="609">
        <f>SUM(Y92:Y92)</f>
        <v>0</v>
      </c>
      <c r="Z93" s="236"/>
      <c r="AA93" s="246"/>
    </row>
    <row r="94" spans="2:30" ht="12" x14ac:dyDescent="0.2">
      <c r="B94" s="572"/>
      <c r="C94" s="236"/>
      <c r="D94" s="236"/>
      <c r="E94" s="236"/>
      <c r="F94" s="236"/>
      <c r="G94" s="236"/>
      <c r="H94" s="236"/>
      <c r="I94" s="236"/>
      <c r="J94" s="236"/>
      <c r="K94" s="599"/>
      <c r="L94" s="599"/>
      <c r="M94" s="599"/>
      <c r="N94" s="599"/>
      <c r="O94" s="599"/>
      <c r="P94" s="599"/>
      <c r="Q94" s="599"/>
      <c r="R94" s="599"/>
      <c r="S94" s="599"/>
      <c r="T94" s="599"/>
      <c r="U94" s="599"/>
      <c r="V94" s="599"/>
      <c r="W94" s="599"/>
      <c r="X94" s="599"/>
      <c r="Y94" s="599"/>
      <c r="Z94" s="236"/>
      <c r="AA94" s="246"/>
    </row>
    <row r="95" spans="2:30" ht="13.5" thickBot="1" x14ac:dyDescent="0.25">
      <c r="B95" s="572"/>
      <c r="C95" s="1400" t="s">
        <v>217</v>
      </c>
      <c r="D95" s="1401"/>
      <c r="E95" s="1401"/>
      <c r="F95" s="1401"/>
      <c r="G95" s="1401"/>
      <c r="H95" s="1401"/>
      <c r="I95" s="1401"/>
      <c r="J95" s="1402"/>
      <c r="K95" s="614">
        <f>K61+K40+K20+K78</f>
        <v>0</v>
      </c>
      <c r="L95" s="608"/>
      <c r="M95" s="614">
        <f>M61+M40+M20+M78</f>
        <v>0</v>
      </c>
      <c r="N95" s="608"/>
      <c r="O95" s="614">
        <f>O61+O40+O20+O78</f>
        <v>0</v>
      </c>
      <c r="P95" s="608"/>
      <c r="Q95" s="614">
        <f>Q61+Q40+Q20+Q78</f>
        <v>0</v>
      </c>
      <c r="R95" s="608"/>
      <c r="S95" s="614">
        <f>S89+S73+S78+S69+S61+S51+S47+S40+S32+S27+S20+S93</f>
        <v>0</v>
      </c>
      <c r="T95" s="608"/>
      <c r="U95" s="614">
        <f>U89+U73+U78+U69+U61+U51+U47+U40+U32+U27+U20+U93</f>
        <v>0</v>
      </c>
      <c r="V95" s="608"/>
      <c r="W95" s="614">
        <f>W89+W73+W78+W69+W61+W51+W47+W40+W32+W27+W20+W93</f>
        <v>0</v>
      </c>
      <c r="X95" s="608"/>
      <c r="Y95" s="614">
        <f>Y89+Y73+Y78+Y69+Y61+Y51+Y47+Y40+Y32+Y27+Y20+Y93</f>
        <v>0</v>
      </c>
      <c r="Z95" s="596"/>
      <c r="AA95" s="246"/>
      <c r="AC95" s="615"/>
      <c r="AD95" s="616"/>
    </row>
    <row r="96" spans="2:30" ht="9.75" thickTop="1" x14ac:dyDescent="0.15">
      <c r="B96" s="572"/>
      <c r="C96" s="236"/>
      <c r="D96" s="236"/>
      <c r="E96" s="236"/>
      <c r="F96" s="236"/>
      <c r="G96" s="236"/>
      <c r="H96" s="236"/>
      <c r="I96" s="236"/>
      <c r="J96" s="236"/>
      <c r="K96" s="565"/>
      <c r="L96" s="565"/>
      <c r="M96" s="565"/>
      <c r="N96" s="565"/>
      <c r="O96" s="565"/>
      <c r="P96" s="565"/>
      <c r="Q96" s="565"/>
      <c r="R96" s="565"/>
      <c r="S96" s="565"/>
      <c r="T96" s="565"/>
      <c r="U96" s="565"/>
      <c r="V96" s="565"/>
      <c r="W96" s="565"/>
      <c r="X96" s="565"/>
      <c r="Y96" s="565"/>
      <c r="Z96" s="236"/>
      <c r="AA96" s="246"/>
    </row>
    <row r="97" spans="2:27" ht="9.75" thickBot="1" x14ac:dyDescent="0.2">
      <c r="B97" s="572"/>
      <c r="C97" s="617"/>
      <c r="D97" s="617"/>
      <c r="E97" s="617"/>
      <c r="F97" s="617"/>
      <c r="G97" s="617"/>
      <c r="H97" s="617"/>
      <c r="I97" s="617"/>
      <c r="J97" s="617"/>
      <c r="K97" s="618"/>
      <c r="L97" s="618"/>
      <c r="M97" s="618"/>
      <c r="N97" s="618"/>
      <c r="O97" s="618"/>
      <c r="P97" s="618"/>
      <c r="Q97" s="618"/>
      <c r="R97" s="618"/>
      <c r="S97" s="618"/>
      <c r="T97" s="618"/>
      <c r="U97" s="618"/>
      <c r="V97" s="618"/>
      <c r="W97" s="618"/>
      <c r="X97" s="618"/>
      <c r="Y97" s="618"/>
      <c r="Z97" s="617"/>
      <c r="AA97" s="246"/>
    </row>
    <row r="98" spans="2:27" ht="10.5" thickTop="1" thickBot="1" x14ac:dyDescent="0.2">
      <c r="B98" s="619"/>
      <c r="C98" s="563"/>
      <c r="D98" s="563"/>
      <c r="E98" s="563"/>
      <c r="F98" s="563"/>
      <c r="G98" s="563"/>
      <c r="H98" s="563"/>
      <c r="I98" s="563"/>
      <c r="J98" s="563"/>
      <c r="K98" s="564"/>
      <c r="L98" s="564"/>
      <c r="M98" s="564"/>
      <c r="N98" s="564"/>
      <c r="O98" s="564"/>
      <c r="P98" s="564"/>
      <c r="Q98" s="564"/>
      <c r="R98" s="564"/>
      <c r="S98" s="564"/>
      <c r="T98" s="564"/>
      <c r="U98" s="564"/>
      <c r="V98" s="564"/>
      <c r="W98" s="564"/>
      <c r="X98" s="564"/>
      <c r="Y98" s="564"/>
      <c r="Z98" s="563"/>
      <c r="AA98" s="620"/>
    </row>
    <row r="99" spans="2:27" x14ac:dyDescent="0.15">
      <c r="Z99" s="236"/>
      <c r="AA99" s="236"/>
    </row>
    <row r="100" spans="2:27" x14ac:dyDescent="0.15">
      <c r="Z100" s="236"/>
      <c r="AA100" s="236"/>
    </row>
    <row r="101" spans="2:27" x14ac:dyDescent="0.15">
      <c r="Z101" s="236"/>
      <c r="AA101" s="236"/>
    </row>
    <row r="102" spans="2:27" x14ac:dyDescent="0.15">
      <c r="Z102" s="236"/>
      <c r="AA102" s="236"/>
    </row>
    <row r="103" spans="2:27" x14ac:dyDescent="0.15">
      <c r="Z103" s="236"/>
      <c r="AA103" s="236"/>
    </row>
    <row r="104" spans="2:27" x14ac:dyDescent="0.15">
      <c r="Z104" s="236"/>
      <c r="AA104" s="236"/>
    </row>
    <row r="105" spans="2:27" x14ac:dyDescent="0.15">
      <c r="Z105" s="236"/>
      <c r="AA105" s="236"/>
    </row>
    <row r="106" spans="2:27" x14ac:dyDescent="0.15">
      <c r="Z106" s="236"/>
      <c r="AA106" s="236"/>
    </row>
  </sheetData>
  <sheetProtection selectLockedCells="1"/>
  <mergeCells count="59">
    <mergeCell ref="D25:J25"/>
    <mergeCell ref="C8:I8"/>
    <mergeCell ref="F11:H11"/>
    <mergeCell ref="F12:H12"/>
    <mergeCell ref="B14:G14"/>
    <mergeCell ref="D23:J23"/>
    <mergeCell ref="D24:J24"/>
    <mergeCell ref="D45:J45"/>
    <mergeCell ref="D46:J46"/>
    <mergeCell ref="D30:J30"/>
    <mergeCell ref="F27:J27"/>
    <mergeCell ref="D31:J31"/>
    <mergeCell ref="F32:J32"/>
    <mergeCell ref="D39:J39"/>
    <mergeCell ref="D37:J37"/>
    <mergeCell ref="D38:J38"/>
    <mergeCell ref="D36:J36"/>
    <mergeCell ref="D43:J43"/>
    <mergeCell ref="C95:J95"/>
    <mergeCell ref="F89:J89"/>
    <mergeCell ref="D86:J86"/>
    <mergeCell ref="D88:J88"/>
    <mergeCell ref="D84:J84"/>
    <mergeCell ref="F78:J78"/>
    <mergeCell ref="F69:J69"/>
    <mergeCell ref="D66:J66"/>
    <mergeCell ref="F93:J93"/>
    <mergeCell ref="D87:J87"/>
    <mergeCell ref="D92:J92"/>
    <mergeCell ref="D67:J67"/>
    <mergeCell ref="D83:J83"/>
    <mergeCell ref="D72:J72"/>
    <mergeCell ref="D77:J77"/>
    <mergeCell ref="D82:J82"/>
    <mergeCell ref="D68:J68"/>
    <mergeCell ref="D85:J85"/>
    <mergeCell ref="D81:J81"/>
    <mergeCell ref="D26:J26"/>
    <mergeCell ref="F40:J40"/>
    <mergeCell ref="F73:J73"/>
    <mergeCell ref="F61:J61"/>
    <mergeCell ref="D55:J55"/>
    <mergeCell ref="D57:J57"/>
    <mergeCell ref="D50:J50"/>
    <mergeCell ref="F51:J51"/>
    <mergeCell ref="D56:J56"/>
    <mergeCell ref="D58:J58"/>
    <mergeCell ref="F47:J47"/>
    <mergeCell ref="D65:J65"/>
    <mergeCell ref="D60:J60"/>
    <mergeCell ref="D59:J59"/>
    <mergeCell ref="D64:J64"/>
    <mergeCell ref="D44:J44"/>
    <mergeCell ref="M11:O11"/>
    <mergeCell ref="M12:O12"/>
    <mergeCell ref="D19:J19"/>
    <mergeCell ref="F20:J20"/>
    <mergeCell ref="D18:J18"/>
    <mergeCell ref="D17:J17"/>
  </mergeCells>
  <phoneticPr fontId="40" type="noConversion"/>
  <printOptions horizontalCentered="1" headings="1"/>
  <pageMargins left="0" right="0" top="0.25" bottom="0.5" header="0.5" footer="0"/>
  <pageSetup scale="63" orientation="portrait" r:id="rId1"/>
  <headerFooter alignWithMargins="0">
    <oddFooter>&amp;CPage &amp;P of &amp;N&amp;R&amp;A
&amp;F</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Exhibit 1a - CPE</vt:lpstr>
      <vt:lpstr>Exhibit 1b-Cost Report Summary</vt:lpstr>
      <vt:lpstr>Exhibit 2 - Statistical Infor.</vt:lpstr>
      <vt:lpstr>Exhibit 3 - Actual Time Results</vt:lpstr>
      <vt:lpstr>Exhibit 4a - Admin Supp. Detail</vt:lpstr>
      <vt:lpstr>Exhibit 4b Clinic Admin Detail</vt:lpstr>
      <vt:lpstr>Exhibit 4c - Direct Med Detail</vt:lpstr>
      <vt:lpstr>Exhibit 4d - Non Reimb. Detail</vt:lpstr>
      <vt:lpstr>Exhibit 5 -Exp. Summary - COA </vt:lpstr>
      <vt:lpstr>Exhibit 6 - Allocations</vt:lpstr>
      <vt:lpstr>Exhibit 7-Expend for Settlement</vt:lpstr>
      <vt:lpstr>Exhibit 8-Payments and Trans.</vt:lpstr>
      <vt:lpstr>Exhibit 9a-Direct Med. Settl</vt:lpstr>
      <vt:lpstr>Exhibit 9b-Medicaid Admin Settl</vt:lpstr>
      <vt:lpstr>Exhibit 10- LHD Financials</vt:lpstr>
      <vt:lpstr>Exhibit 11-Variance</vt:lpstr>
      <vt:lpstr>'Exhibit 10- LHD Financials'!Print_Area</vt:lpstr>
      <vt:lpstr>'Exhibit 11-Variance'!Print_Area</vt:lpstr>
      <vt:lpstr>'Exhibit 1a - CPE'!Print_Area</vt:lpstr>
      <vt:lpstr>'Exhibit 1b-Cost Report Summary'!Print_Area</vt:lpstr>
      <vt:lpstr>'Exhibit 3 - Actual Time Results'!Print_Area</vt:lpstr>
      <vt:lpstr>'Exhibit 4a - Admin Supp. Detail'!Print_Area</vt:lpstr>
      <vt:lpstr>'Exhibit 4b Clinic Admin Detail'!Print_Area</vt:lpstr>
      <vt:lpstr>'Exhibit 4c - Direct Med Detail'!Print_Area</vt:lpstr>
      <vt:lpstr>'Exhibit 4d - Non Reimb. Detail'!Print_Area</vt:lpstr>
      <vt:lpstr>'Exhibit 5 -Exp. Summary - COA '!Print_Area</vt:lpstr>
      <vt:lpstr>'Exhibit 6 - Allocations'!Print_Area</vt:lpstr>
      <vt:lpstr>'Exhibit 7-Expend for Settlement'!Print_Area</vt:lpstr>
      <vt:lpstr>'Exhibit 8-Payments and Trans.'!Print_Area</vt:lpstr>
      <vt:lpstr>'Exhibit 9a-Direct Med. Settl'!Print_Area</vt:lpstr>
      <vt:lpstr>'Exhibit 9b-Medicaid Admin Settl'!Print_Area</vt:lpstr>
      <vt:lpstr>'Exhibit 4a - Admin Supp. Detail'!Print_Titles</vt:lpstr>
      <vt:lpstr>'Exhibit 4b Clinic Admin Detail'!Print_Titles</vt:lpstr>
      <vt:lpstr>'Exhibit 4c - Direct Med Detail'!Print_Titles</vt:lpstr>
      <vt:lpstr>'Exhibit 5 -Exp. Summary - COA '!Print_Titles</vt:lpstr>
      <vt:lpstr>'Exhibit 6 - Allocations'!Print_Titles</vt:lpstr>
    </vt:vector>
  </TitlesOfParts>
  <Company>Public Consulting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kcoyle</dc:creator>
  <cp:lastModifiedBy>Constance Baker</cp:lastModifiedBy>
  <cp:lastPrinted>2018-09-10T14:04:55Z</cp:lastPrinted>
  <dcterms:created xsi:type="dcterms:W3CDTF">2010-11-20T11:11:07Z</dcterms:created>
  <dcterms:modified xsi:type="dcterms:W3CDTF">2018-09-17T16:01:25Z</dcterms:modified>
</cp:coreProperties>
</file>