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JoanPlotnick\Desktop\RHC\"/>
    </mc:Choice>
  </mc:AlternateContent>
  <bookViews>
    <workbookView xWindow="0" yWindow="0" windowWidth="15360" windowHeight="8670" tabRatio="649"/>
  </bookViews>
  <sheets>
    <sheet name="Facesheet" sheetId="1" r:id="rId1"/>
    <sheet name="DMA-1" sheetId="2" r:id="rId2"/>
    <sheet name="DMA-2" sheetId="3" r:id="rId3"/>
    <sheet name="DMA-3" sheetId="4" r:id="rId4"/>
    <sheet name="DMA-4" sheetId="5" r:id="rId5"/>
    <sheet name="DMA-5" sheetId="6" r:id="rId6"/>
    <sheet name="DMA-6" sheetId="7" r:id="rId7"/>
    <sheet name="DMA-7" sheetId="8" r:id="rId8"/>
    <sheet name="DMA-8" sheetId="23" r:id="rId9"/>
    <sheet name="DMA-9" sheetId="9" r:id="rId10"/>
    <sheet name="DMA-10A" sheetId="21" r:id="rId11"/>
    <sheet name="DMA-10B" sheetId="22" r:id="rId12"/>
  </sheets>
  <externalReferences>
    <externalReference r:id="rId13"/>
  </externalReferences>
  <calcPr calcId="171027"/>
</workbook>
</file>

<file path=xl/calcChain.xml><?xml version="1.0" encoding="utf-8"?>
<calcChain xmlns="http://schemas.openxmlformats.org/spreadsheetml/2006/main">
  <c r="E23" i="4" l="1"/>
  <c r="B5" i="22" l="1"/>
  <c r="I5" i="23"/>
  <c r="I4" i="23"/>
  <c r="I22" i="23" l="1"/>
  <c r="I28" i="23" s="1"/>
  <c r="E31" i="4" l="1"/>
  <c r="I22" i="8" l="1"/>
  <c r="H22" i="8"/>
  <c r="I26" i="8" s="1"/>
  <c r="G40" i="5" s="1"/>
  <c r="B1" i="22"/>
  <c r="A59" i="23"/>
  <c r="A58" i="23"/>
  <c r="G42" i="5"/>
  <c r="F14" i="21" l="1"/>
  <c r="F14" i="9"/>
  <c r="C6" i="3" l="1"/>
  <c r="C6" i="4" s="1"/>
  <c r="C5" i="5" s="1"/>
  <c r="C5" i="6" s="1"/>
  <c r="C5" i="7" s="1"/>
  <c r="C5" i="8" s="1"/>
  <c r="C7" i="9" s="1"/>
  <c r="C7" i="21" s="1"/>
  <c r="C7" i="22" s="1"/>
  <c r="E38" i="6"/>
  <c r="E29" i="4"/>
  <c r="A53" i="21"/>
  <c r="A52" i="21"/>
  <c r="F20" i="21"/>
  <c r="F18" i="21"/>
  <c r="F16" i="21"/>
  <c r="H5" i="21"/>
  <c r="B5" i="21"/>
  <c r="H4" i="21"/>
  <c r="B3" i="21"/>
  <c r="B3" i="22"/>
  <c r="I5" i="22"/>
  <c r="I4" i="22"/>
  <c r="G13" i="3"/>
  <c r="E35" i="4" s="1"/>
  <c r="E33" i="4"/>
  <c r="E27" i="4"/>
  <c r="E25" i="4"/>
  <c r="E21" i="4"/>
  <c r="C2" i="2"/>
  <c r="B1" i="23" s="1"/>
  <c r="B2" i="2"/>
  <c r="A1" i="7" s="1"/>
  <c r="A57" i="9"/>
  <c r="A56" i="9"/>
  <c r="A54" i="8"/>
  <c r="A53" i="8"/>
  <c r="A54" i="7"/>
  <c r="A53" i="7"/>
  <c r="A53" i="6"/>
  <c r="A52" i="6"/>
  <c r="A58" i="5"/>
  <c r="A57" i="5"/>
  <c r="A54" i="4"/>
  <c r="A53" i="4"/>
  <c r="A57" i="3"/>
  <c r="A56" i="3"/>
  <c r="B5" i="9"/>
  <c r="B3" i="9"/>
  <c r="B5" i="8"/>
  <c r="B3" i="8"/>
  <c r="B5" i="7"/>
  <c r="B3" i="7"/>
  <c r="B5" i="6"/>
  <c r="B3" i="6"/>
  <c r="B5" i="5"/>
  <c r="B3" i="5"/>
  <c r="B6" i="4"/>
  <c r="B4" i="4"/>
  <c r="B6" i="3"/>
  <c r="B4" i="3"/>
  <c r="C6" i="2"/>
  <c r="C4" i="2"/>
  <c r="B50" i="2"/>
  <c r="B49" i="2"/>
  <c r="D44" i="1"/>
  <c r="E42" i="1"/>
  <c r="B42" i="1"/>
  <c r="H4" i="9"/>
  <c r="G21" i="7"/>
  <c r="G26" i="7" s="1"/>
  <c r="G29" i="7" s="1"/>
  <c r="G50" i="5" s="1"/>
  <c r="H5" i="9"/>
  <c r="I6" i="2"/>
  <c r="I5" i="2"/>
  <c r="H6" i="3"/>
  <c r="H5" i="3"/>
  <c r="I6" i="4"/>
  <c r="I5" i="4"/>
  <c r="H5" i="5"/>
  <c r="H4" i="5"/>
  <c r="G5" i="6"/>
  <c r="G4" i="6"/>
  <c r="G5" i="7"/>
  <c r="G4" i="7"/>
  <c r="H5" i="7"/>
  <c r="H4" i="7"/>
  <c r="I5" i="8"/>
  <c r="I4" i="8"/>
  <c r="B39" i="1"/>
  <c r="B41" i="1"/>
  <c r="B40" i="1"/>
  <c r="F16" i="9"/>
  <c r="F18" i="9"/>
  <c r="E36" i="6"/>
  <c r="G20" i="2"/>
  <c r="G38" i="5" s="1"/>
  <c r="F20" i="9"/>
  <c r="E40" i="6" l="1"/>
  <c r="G46" i="5" s="1"/>
  <c r="B1" i="9"/>
  <c r="G24" i="9"/>
  <c r="G29" i="9" s="1"/>
  <c r="G24" i="21"/>
  <c r="G29" i="21" s="1"/>
  <c r="A1" i="5"/>
  <c r="G32" i="3"/>
  <c r="G36" i="3" s="1"/>
  <c r="E37" i="4" s="1"/>
  <c r="E39" i="4" s="1"/>
  <c r="A1" i="8"/>
  <c r="A1" i="6"/>
  <c r="A1" i="9"/>
  <c r="A1" i="21"/>
  <c r="A2" i="3"/>
  <c r="A2" i="4"/>
  <c r="B1" i="8"/>
  <c r="B2" i="4"/>
  <c r="B2" i="3"/>
  <c r="B1" i="21"/>
  <c r="B1" i="7"/>
  <c r="B1" i="6"/>
  <c r="B1" i="5"/>
  <c r="F33" i="4" l="1"/>
  <c r="G33" i="4" s="1"/>
  <c r="I33" i="4" s="1"/>
  <c r="E30" i="5" s="1"/>
  <c r="F31" i="4"/>
  <c r="G31" i="4" s="1"/>
  <c r="I31" i="4" s="1"/>
  <c r="E28" i="5" s="1"/>
  <c r="F29" i="4"/>
  <c r="G29" i="4" s="1"/>
  <c r="I29" i="4" s="1"/>
  <c r="E26" i="5" s="1"/>
  <c r="G35" i="9"/>
  <c r="G31" i="21"/>
  <c r="G33" i="21" s="1"/>
  <c r="F23" i="4"/>
  <c r="G23" i="4" s="1"/>
  <c r="I23" i="4" s="1"/>
  <c r="E20" i="5" s="1"/>
  <c r="F21" i="4"/>
  <c r="F27" i="4"/>
  <c r="G27" i="4" s="1"/>
  <c r="I27" i="4" s="1"/>
  <c r="E24" i="5" s="1"/>
  <c r="F25" i="4"/>
  <c r="G25" i="4" s="1"/>
  <c r="I25" i="4" s="1"/>
  <c r="E22" i="5" s="1"/>
  <c r="G20" i="5" l="1"/>
  <c r="H20" i="5"/>
  <c r="H26" i="5"/>
  <c r="G26" i="5"/>
  <c r="G34" i="5" s="1"/>
  <c r="G28" i="5"/>
  <c r="H28" i="5"/>
  <c r="G24" i="5"/>
  <c r="H24" i="5"/>
  <c r="G22" i="5"/>
  <c r="H22" i="5"/>
  <c r="H30" i="5"/>
  <c r="G30" i="5"/>
  <c r="G21" i="4"/>
  <c r="I21" i="4" s="1"/>
  <c r="E18" i="5" s="1"/>
  <c r="F35" i="4"/>
  <c r="G35" i="4" s="1"/>
  <c r="H18" i="5" l="1"/>
  <c r="G18" i="5"/>
  <c r="G32" i="5" s="1"/>
  <c r="G36" i="5" s="1"/>
  <c r="G44" i="5" s="1"/>
  <c r="G31" i="9" l="1"/>
  <c r="G33" i="9" s="1"/>
  <c r="G48" i="5"/>
  <c r="G52" i="5" s="1"/>
  <c r="H33" i="9" l="1"/>
  <c r="G37" i="9"/>
</calcChain>
</file>

<file path=xl/sharedStrings.xml><?xml version="1.0" encoding="utf-8"?>
<sst xmlns="http://schemas.openxmlformats.org/spreadsheetml/2006/main" count="410" uniqueCount="308">
  <si>
    <t xml:space="preserve">DEPARTMENT OF HUMAN RESOURCES  -  DIVISION OF MEDICAL ASSISTANCE       </t>
  </si>
  <si>
    <t>1.  Name and Address</t>
  </si>
  <si>
    <t xml:space="preserve">     Name of Facility:</t>
  </si>
  <si>
    <t xml:space="preserve">     Street or P.O. Box:</t>
  </si>
  <si>
    <t xml:space="preserve">           State: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</si>
  <si>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</si>
  <si>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</si>
  <si>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</si>
  <si>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</si>
  <si>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</si>
  <si>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</si>
  <si>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</si>
  <si>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</si>
  <si>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</si>
  <si>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</si>
  <si>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</si>
  <si>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</si>
  <si>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</si>
  <si>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</si>
  <si>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</si>
  <si>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</si>
  <si>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</si>
  <si>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</si>
  <si>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</si>
  <si>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</si>
  <si>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</si>
  <si>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</si>
  <si>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</si>
  <si>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</si>
  <si>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</si>
  <si>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</si>
  <si>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</si>
  <si>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</si>
  <si>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</si>
  <si>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</si>
  <si>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</si>
  <si>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</si>
  <si>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 xml:space="preserve">            complete statement prepared from the books and records of the facility in accordance with applicable instructions, </t>
  </si>
  <si>
    <t xml:space="preserve">            except as noted.</t>
  </si>
  <si>
    <t xml:space="preserve">                  (Officer or Administrator)</t>
  </si>
  <si>
    <t>Audit Section</t>
  </si>
  <si>
    <t>SCHEDULE DMA-1</t>
  </si>
  <si>
    <t>COST OF MEDICAID CORE SERVICES</t>
  </si>
  <si>
    <t>Reporting Period</t>
  </si>
  <si>
    <t>PROVIDER NO.</t>
  </si>
  <si>
    <r>
      <t xml:space="preserve">        </t>
    </r>
    <r>
      <rPr>
        <sz val="9"/>
        <rFont val="Arial"/>
        <family val="2"/>
      </rPr>
      <t>From:</t>
    </r>
  </si>
  <si>
    <r>
      <t xml:space="preserve">        </t>
    </r>
    <r>
      <rPr>
        <sz val="9"/>
        <rFont val="Arial"/>
        <family val="2"/>
      </rPr>
      <t xml:space="preserve"> To:</t>
    </r>
  </si>
  <si>
    <t>(1)</t>
  </si>
  <si>
    <t>(2)</t>
  </si>
  <si>
    <t>(3)</t>
  </si>
  <si>
    <t>2.  Medicaid Covered Visits for Core Services (From Provider Records)</t>
  </si>
  <si>
    <t xml:space="preserve">3.  Medicaid Cost for Core Services   (Line 1 x 2) . . . . . . . . . . . . . . . . . . </t>
  </si>
  <si>
    <t>SCHEDULE DMA-2</t>
  </si>
  <si>
    <t>COST OF OTHER AMBULATORY SERVICES</t>
  </si>
  <si>
    <t>3.  Percentage of Other FQHC Services  (Line 1 / 2) . . . . . . . . . . . . . . . . . . . . . . . . . . . . . . . .</t>
  </si>
  <si>
    <t>-3-</t>
  </si>
  <si>
    <t>SCHEDULE DMA-3</t>
  </si>
  <si>
    <t>ALLOCATION OF OVERHEAD COST</t>
  </si>
  <si>
    <t>Cost</t>
  </si>
  <si>
    <t>Overhead Cost</t>
  </si>
  <si>
    <t>Total</t>
  </si>
  <si>
    <t>Cost Per</t>
  </si>
  <si>
    <t>(Line 4, Col 2</t>
  </si>
  <si>
    <t>Encounters/</t>
  </si>
  <si>
    <t>Encounter</t>
  </si>
  <si>
    <t>Per DMA-2</t>
  </si>
  <si>
    <t>x</t>
  </si>
  <si>
    <t>Units of Service</t>
  </si>
  <si>
    <t>(Col 2 + 3)</t>
  </si>
  <si>
    <t>(From  Provider</t>
  </si>
  <si>
    <t>(Col 4 / 5)</t>
  </si>
  <si>
    <t>Col 2)</t>
  </si>
  <si>
    <t>Records)</t>
  </si>
  <si>
    <t>(4)</t>
  </si>
  <si>
    <t>(5)</t>
  </si>
  <si>
    <t>(6)</t>
  </si>
  <si>
    <t>3.  Overhead Cost  (DMA-2, Line 5) . . . . . . . . . . . . . . . . . . .</t>
  </si>
  <si>
    <t>Agrees with</t>
  </si>
  <si>
    <t>4.  Unit Cost Multiplier  (3 / 2) . . . . . . . . . . . . . . . . . . . . . . .</t>
  </si>
  <si>
    <t>Line 3, Col 2</t>
  </si>
  <si>
    <t xml:space="preserve">    ** Encounter</t>
  </si>
  <si>
    <t>-4-</t>
  </si>
  <si>
    <t>SCHEDULE DMA-4</t>
  </si>
  <si>
    <t>Medicaid</t>
  </si>
  <si>
    <t>Per Encounter</t>
  </si>
  <si>
    <t>Encounters</t>
  </si>
  <si>
    <t>DMA-3</t>
  </si>
  <si>
    <t>(From Provider</t>
  </si>
  <si>
    <t>(Col 2 x 3)</t>
  </si>
  <si>
    <t xml:space="preserve"> 2.  Subtotal . . . . . . . . . . . . . . . . . . . . . . . . . . . . . . . . . . . . . . . . . . . . . . . . . . . . . . . . . . . . .</t>
  </si>
  <si>
    <t xml:space="preserve"> 4.  Total Ambulatory Services  (Line 2 - 3) . . . . . . . . . . . . . . . . . . . . . . . . . . . . . . . . . . . . .</t>
  </si>
  <si>
    <t xml:space="preserve"> 5.  Medicaid Core Service Cost . . . . . . . . . . . . . . . . . . . . . . . . . . . . . . . . . . . . . . . . . . . . . </t>
  </si>
  <si>
    <t xml:space="preserve"> 6.  Medicaid Cost of Pneumococcal and Influenza Vaccine . .  . . . . . . . . . . . . . . . . . . . . .</t>
  </si>
  <si>
    <t>(DMA-7, Line 4)</t>
  </si>
  <si>
    <t>-5-</t>
  </si>
  <si>
    <t>SCHEDULE DMA-5</t>
  </si>
  <si>
    <r>
      <t xml:space="preserve">Amount </t>
    </r>
    <r>
      <rPr>
        <b/>
        <sz val="8"/>
        <rFont val="Arial"/>
        <family val="2"/>
      </rPr>
      <t>*</t>
    </r>
  </si>
  <si>
    <t>Provider</t>
  </si>
  <si>
    <t>(From Provider Records)</t>
  </si>
  <si>
    <t>Number/s</t>
  </si>
  <si>
    <t xml:space="preserve">     (1)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</si>
  <si>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</si>
  <si>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</si>
  <si>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</si>
  <si>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Medicaid crossover payments are not to be included.</t>
  </si>
  <si>
    <t xml:space="preserve">           -6-</t>
  </si>
  <si>
    <t>SCHEDULE DMA-6</t>
  </si>
  <si>
    <t xml:space="preserve">  BAD DEBTS</t>
  </si>
  <si>
    <t xml:space="preserve">        From:</t>
  </si>
  <si>
    <t xml:space="preserve">         To:</t>
  </si>
  <si>
    <t>Amount</t>
  </si>
  <si>
    <t xml:space="preserve">                 (2)</t>
  </si>
  <si>
    <t>1.  Co-Payment Billed to Medicaid Patients</t>
  </si>
  <si>
    <t xml:space="preserve">      (From Provider Records) . . . . . . . . . . . . . . . . . . . . . . . . . . . . . .</t>
  </si>
  <si>
    <t>2.  Co-Payment Amounts Received From Medicaid Patients</t>
  </si>
  <si>
    <t xml:space="preserve">      (From Provider Records) . . . . . . . . . . . . . . . . . . . . . . . . . . . . . . </t>
  </si>
  <si>
    <t>3.  Medicaid Bad Debts  (Line 1 - 2)  . . . . . . . . . . . . . . . . . . . . . . . .</t>
  </si>
  <si>
    <t>4.  Less Medicaid Bad Debt Recoveries</t>
  </si>
  <si>
    <t>-7-</t>
  </si>
  <si>
    <t>SCHEDULE DMA-7</t>
  </si>
  <si>
    <t>Pneumococcal</t>
  </si>
  <si>
    <t>Influenza</t>
  </si>
  <si>
    <t>1.  Cost Per Pneumococcal and Influenza Vaccine Injection</t>
  </si>
  <si>
    <t>2.  Number of Pneumococcal and Influenza Vaccine Injections</t>
  </si>
  <si>
    <t>3.  Medicaid Cost of Pneumococcal and Influenza Vaccine</t>
  </si>
  <si>
    <t>4.  Total Medicaid Cost of Pneumococcal and Influenza Vaccine</t>
  </si>
  <si>
    <t xml:space="preserve">     Injections and their Administration (Sum of Line 3,</t>
  </si>
  <si>
    <t>Telephone No:</t>
  </si>
  <si>
    <t>Carolina Access payments are not to be included.</t>
  </si>
  <si>
    <t>SCHEDULE DMA-8</t>
  </si>
  <si>
    <t xml:space="preserve">a. Core Services . . . . . . . . . . . . . . . . . . . . . . . . . . . . . </t>
  </si>
  <si>
    <t>b. Dental .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</si>
  <si>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</si>
  <si>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</si>
  <si>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</si>
  <si>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Settlement is in accordance with North Carolina Medicaid State Plan Attachment 4.19-B Section 2.</t>
  </si>
  <si>
    <t>PPS RECONCILIATION SCHEDULE</t>
  </si>
  <si>
    <t xml:space="preserve">            Desk Reviewed --</t>
  </si>
  <si>
    <t xml:space="preserve">            Field Audited --</t>
  </si>
  <si>
    <t xml:space="preserve">       Status:</t>
  </si>
  <si>
    <r>
      <t xml:space="preserve">          As Filed </t>
    </r>
    <r>
      <rPr>
        <sz val="8"/>
        <rFont val="Arial"/>
        <family val="2"/>
      </rPr>
      <t>(Provider Version)</t>
    </r>
    <r>
      <rPr>
        <sz val="9"/>
        <rFont val="Arial"/>
        <family val="2"/>
      </rPr>
      <t xml:space="preserve"> --</t>
    </r>
  </si>
  <si>
    <t>X</t>
  </si>
  <si>
    <t xml:space="preserve">     City:</t>
  </si>
  <si>
    <t xml:space="preserve">     County:</t>
  </si>
  <si>
    <r>
      <t>Zip</t>
    </r>
    <r>
      <rPr>
        <sz val="9"/>
        <rFont val="Arial"/>
        <family val="2"/>
      </rPr>
      <t>:</t>
    </r>
  </si>
  <si>
    <t>To:</t>
  </si>
  <si>
    <t>2.  Cost Reporting Period</t>
  </si>
  <si>
    <t>From:</t>
  </si>
  <si>
    <t>Zip:</t>
  </si>
  <si>
    <t>4.  Type of Control</t>
  </si>
  <si>
    <t>5.  If we have questions regarding the cost</t>
  </si>
  <si>
    <t>6.  If the Notice of Program Reimbursement Settlement</t>
  </si>
  <si>
    <t>NPI Provider No.:</t>
  </si>
  <si>
    <t>Medicaid Provider No.:</t>
  </si>
  <si>
    <t>State:</t>
  </si>
  <si>
    <t xml:space="preserve"> Contact Name:</t>
  </si>
  <si>
    <t>NPI NO.</t>
  </si>
  <si>
    <t xml:space="preserve">          Revised Desk Reviewed --</t>
  </si>
  <si>
    <t xml:space="preserve">and that to the best of my knowledge and belief, it is a true, correct, and                   </t>
  </si>
  <si>
    <t xml:space="preserve">            by</t>
  </si>
  <si>
    <t xml:space="preserve">            and ending</t>
  </si>
  <si>
    <t>for the cost report period beginning</t>
  </si>
  <si>
    <t>Title</t>
  </si>
  <si>
    <t>Date</t>
  </si>
  <si>
    <t>Signature</t>
  </si>
  <si>
    <t>Comments:</t>
  </si>
  <si>
    <t xml:space="preserve">                                 -8-</t>
  </si>
  <si>
    <t xml:space="preserve">2. PPS Rate . . . . . . . . . . . . . . . . . . . . . . . . . . . . . . . . . . . . . . . . </t>
  </si>
  <si>
    <t xml:space="preserve">    (Line 1 x Line 2) . . . . . . . . . . . . . . . . . . . . . . . . . . . . . . . . .</t>
  </si>
  <si>
    <t xml:space="preserve">         Including Mental Health Services . . . . . . . . . . . . . . . . . . . . . . . . . . </t>
  </si>
  <si>
    <t>(DMA-1, Line 3)</t>
  </si>
  <si>
    <t xml:space="preserve">3. Total Prospective Payments with PPS Rate </t>
  </si>
  <si>
    <t>4. Total Reimbursable Cost from DMA-4 . . . . . . . . . . . . . . . . . . . .</t>
  </si>
  <si>
    <t xml:space="preserve">5. Greater of PPS Payment or Reimbursable Cost . . . . . . . . . . . . </t>
  </si>
  <si>
    <t>6. Amount Received from Medicaid . . . . . . . . . . . . . . . . . . . . . . . .</t>
  </si>
  <si>
    <t>7. Gross Amount Due Provider &lt;Program&gt;* . . . . . . . . . . . . . . . . . .</t>
  </si>
  <si>
    <t>(Line 5 - Line 6)</t>
  </si>
  <si>
    <t>3.  NPI Provider No.:</t>
  </si>
  <si>
    <t>DHHS Controller's Office</t>
  </si>
  <si>
    <t>2022 Mail Service Center</t>
  </si>
  <si>
    <t>Raleigh, NC 27699-2022</t>
  </si>
  <si>
    <t>c. Health Check. . . . . . . . . . . . . . . . . . . . . . . . . .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</si>
  <si>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</si>
  <si>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8"/>
        <rFont val="Arial"/>
        <family val="2"/>
      </rPr>
      <t xml:space="preserve"> Division of Medical Assistanc</t>
    </r>
    <r>
      <rPr>
        <i/>
        <sz val="8"/>
        <rFont val="Arial"/>
        <family val="2"/>
      </rPr>
      <t>e</t>
    </r>
    <r>
      <rPr>
        <sz val="8"/>
        <rFont val="Arial"/>
        <family val="2"/>
      </rPr>
      <t xml:space="preserve"> to the address below:</t>
    </r>
  </si>
  <si>
    <t>Accounts Receivable Medical Assistance</t>
  </si>
  <si>
    <t>PPS RECONCILED PROVIDERS ONLY</t>
  </si>
  <si>
    <t>Run Date</t>
  </si>
  <si>
    <t>No</t>
  </si>
  <si>
    <t xml:space="preserve">Added </t>
  </si>
  <si>
    <t xml:space="preserve"> Change</t>
  </si>
  <si>
    <t>Service</t>
  </si>
  <si>
    <t xml:space="preserve">     e.  Child Services Coordination . . . . . . .</t>
  </si>
  <si>
    <t xml:space="preserve">     f.  Radiology Services (on-site) . . . . . . .</t>
  </si>
  <si>
    <t>SCOPE OF SERVICE CHANGES</t>
  </si>
  <si>
    <t>Please provide one form per NPI annually.</t>
  </si>
  <si>
    <t>Reporting Period:</t>
  </si>
  <si>
    <t>Provider No.</t>
  </si>
  <si>
    <t xml:space="preserve">NPI No.  </t>
  </si>
  <si>
    <t xml:space="preserve">     a.  Pharmacy . . . . . . . . . . . . . . . . . . .</t>
  </si>
  <si>
    <t xml:space="preserve">     b.  Dental. . . . . . . . . . . . . . . . . . . . . .</t>
  </si>
  <si>
    <t xml:space="preserve">     d.  Maternity Care Coordination . . . . .  </t>
  </si>
  <si>
    <t xml:space="preserve">     g.  Norplant Services. . . . . . . . . . . . . .</t>
  </si>
  <si>
    <t xml:space="preserve">      i.  Home Health . . . . . . . . . . . . . . . . .</t>
  </si>
  <si>
    <t xml:space="preserve">      j.  Other  (Specify) . . . . . . . . . . . . . . .</t>
  </si>
  <si>
    <t xml:space="preserve">     c.  Health Check Services (formerly EPSDT) </t>
  </si>
  <si>
    <t>Discon-</t>
  </si>
  <si>
    <t>tinued</t>
  </si>
  <si>
    <t>Added</t>
  </si>
  <si>
    <t>4. Amount Received from Medicaid . . . . . . . . . . . . . . . . . . . . . . . .</t>
  </si>
  <si>
    <t>5. Gross Amount Due Provider &lt;Program&gt;* . . . . . . . . . . . . . . . . . .</t>
  </si>
  <si>
    <t>(Line 3 - Line 4)</t>
  </si>
  <si>
    <t>-10-</t>
  </si>
  <si>
    <t>COST-SETTLED PROVIDERS ONLY</t>
  </si>
  <si>
    <t xml:space="preserve">     b.  Health Check Services (formerly EPSDT) .. . . . . . . . . . . . . . . . . . . . .</t>
  </si>
  <si>
    <t xml:space="preserve">     c.  Radiology Services  (on-site) . . . . . . . . . . . . . . . . . . . . . . . . . . . . . </t>
  </si>
  <si>
    <t xml:space="preserve">     d.  Norplant Services . . . . . . . . . . . . . . . . . . . . . . . . . . . . . . . . . . . . . .</t>
  </si>
  <si>
    <t xml:space="preserve">     a.  Dental . . . . . . . . . . . . . . . . .  . . . . . . . . . . . . . . . . . . . . . . . . . . .</t>
  </si>
  <si>
    <t>5.  Overhead Cost Applicable to Other FQHC Services  (Line 3 x 4) . . . . . . . . . . . . . . . . . . . . .</t>
  </si>
  <si>
    <t xml:space="preserve">     a.  Dental ** . . . . . . . . . . . . . . . . . . . . . . . . . . . . . . . . . . .</t>
  </si>
  <si>
    <t xml:space="preserve">     c.  Radiology Services (on-site) . . . . . . . . . . . . . . . . . . . .</t>
  </si>
  <si>
    <t>1.  FQHC Services</t>
  </si>
  <si>
    <t xml:space="preserve">     a.  Dental . . . . . . . . . . . . . . . . . . . . . . . . . . . . . . . . . . . . . . . . . . </t>
  </si>
  <si>
    <t xml:space="preserve">     b.  Health Check Services (Formerly EPSDT) . . . . . . . . . . . . . . . . . .</t>
  </si>
  <si>
    <t xml:space="preserve">    c.  Radiology Services (on-site) . . . . . . . . . . . . . . . . . . . . . . . . . . . </t>
  </si>
  <si>
    <t xml:space="preserve">     e.  Physician Hospital Services  . . . . . . . . .  . . . . . . . . . . . . . . . . . . . .</t>
  </si>
  <si>
    <t xml:space="preserve">     e.  Physician Hospital Services . . . . . . . . . . . . . . . . . . . . . . . . . . .</t>
  </si>
  <si>
    <t xml:space="preserve">    e.  Physician Hospital Services . . . . . . . . . . . . . . . . . . . . . . . . . . . . . . . . . . .</t>
  </si>
  <si>
    <t xml:space="preserve">    d.  Norplant Services . . . . . . . .  . . . . . . . . . . . . . . . . . . . . . .</t>
  </si>
  <si>
    <t xml:space="preserve"> 3.  Less:  Physician Hospital Services . . . . . . . . . . . . . . . . . . . . . . . . . . . .  . . . . . . . . . . . . .</t>
  </si>
  <si>
    <t xml:space="preserve">     b.  Health Check Services (formerly EPSDT) . </t>
  </si>
  <si>
    <r>
      <t xml:space="preserve">    </t>
    </r>
    <r>
      <rPr>
        <b/>
        <sz val="8"/>
        <rFont val="Arial"/>
        <family val="2"/>
      </rPr>
      <t>*c</t>
    </r>
    <r>
      <rPr>
        <sz val="8"/>
        <rFont val="Arial"/>
        <family val="2"/>
      </rPr>
      <t xml:space="preserve">.  Radiology Services (on-site). . . . . . . . . . . </t>
    </r>
  </si>
  <si>
    <t xml:space="preserve">      d.  Norplant Services . . . . . . . . . . . . . . . . . . </t>
  </si>
  <si>
    <r>
      <t xml:space="preserve">    </t>
    </r>
    <r>
      <rPr>
        <b/>
        <sz val="8"/>
        <rFont val="Arial"/>
        <family val="2"/>
      </rPr>
      <t>*a</t>
    </r>
    <r>
      <rPr>
        <sz val="8"/>
        <rFont val="Arial"/>
        <family val="2"/>
      </rPr>
      <t xml:space="preserve">.  Dental . . . .. . . . . . . . . . . . . . . . . . . . . . </t>
    </r>
  </si>
  <si>
    <t xml:space="preserve">SUMMARY OF MEDICAID PAYMENTS  </t>
  </si>
  <si>
    <t>COST OF PNEUMOCOCCAL AND INFLUENZA VACCINES</t>
  </si>
  <si>
    <t>DETERMINATION OF MEDICAID REIMBURSEMENT</t>
  </si>
  <si>
    <t xml:space="preserve">      h.  Durable Medical Equipment. . . . . . </t>
  </si>
  <si>
    <t>1.  FQHC Lines of Service</t>
  </si>
  <si>
    <t>1.  FQHC Ambulatory Services</t>
  </si>
  <si>
    <t>1.  FQHC Payments</t>
  </si>
  <si>
    <t xml:space="preserve"> 9.  Amount Received/Receivable from Medicaid  (From Provider Records) . . . . . . . . . .</t>
  </si>
  <si>
    <t xml:space="preserve"> 7.  Medicaid Cost of Allowable Graduate Medical Education Pass Through . . . . . . . . . . . . </t>
  </si>
  <si>
    <t>(DMA-4, Line 8 +</t>
  </si>
  <si>
    <t>DMA-4, Line 11)</t>
  </si>
  <si>
    <t xml:space="preserve">COST OF ALLOWABLE GRADUATE MEDICAL  </t>
  </si>
  <si>
    <t>EDUCATION (GME)</t>
  </si>
  <si>
    <t xml:space="preserve">1.  Number of Intern and Resident Visits to Medicaid Beneficiaries </t>
  </si>
  <si>
    <t xml:space="preserve">2. Total Number of All Intern and Resident Visits </t>
  </si>
  <si>
    <t>3.  Percentage of Intern and Resident visits to Medicaid Beneficiaries</t>
  </si>
  <si>
    <t>4.  Total Allowable GME Costs</t>
  </si>
  <si>
    <t>5. Total Medicaid Allowable GME Costs</t>
  </si>
  <si>
    <t xml:space="preserve">  (DMA-8, Line 5)</t>
  </si>
  <si>
    <t xml:space="preserve">10.  Amount Due Provider &lt;Program&gt; Exclusive of Bad Debts  (Line 8 - Line 9) . . . . . . . . . . . </t>
  </si>
  <si>
    <t>11.  Adjusted Reimbursable Bad Debts . . . . . . . . . . . . . . . . . . . . . . . . . . . . . . . . . . . . . . . . . . . . . . .</t>
  </si>
  <si>
    <t>5.  Allowable Bad Debts  (Line 3 - Line 4) . . . . . . . . . . . . . . . . . . . . . . . . . . . . .</t>
  </si>
  <si>
    <t>6.  Adjusted Reimbursable Bad Debts</t>
  </si>
  <si>
    <t>(DMA-4, Line 11)</t>
  </si>
  <si>
    <t>(DMA-6, Line 6)</t>
  </si>
  <si>
    <t>12.  Total Amount Due Provider &lt;Program&gt;  (Line 9 + Line 10) . . . . . . . . . . . . . . . . . . . . . . . .</t>
  </si>
  <si>
    <t xml:space="preserve"> 8.  Total Reimbursable Cost  (Lines 4 + 5 + 6+ 7) . . . . . . . . . . . . . . . . . . . . . . . . . . . . . . . . . .</t>
  </si>
  <si>
    <t xml:space="preserve">    Multiply Line 5 by 65%) . . . . . . . . . . . . . . . . . . . . . . . . . . . . . . . . </t>
  </si>
  <si>
    <t>SCHEDULE DMA-9</t>
  </si>
  <si>
    <t>SCHEDULE DMA-10B</t>
  </si>
  <si>
    <t>SCHEDULE DMA-10A</t>
  </si>
  <si>
    <t>NOTE:  IF PROVIDER IS A PPS RECONCILED PROVIDER, COMPLETE DMA-10A &amp; 10B.</t>
  </si>
  <si>
    <t>NOTE:  IF PROVIDER IS COST-SETTLED, COMPLETE DMA-9 FOR THE PPS RECONCILIATION.</t>
  </si>
  <si>
    <t xml:space="preserve">                                 -9-</t>
  </si>
  <si>
    <t>-11-</t>
  </si>
  <si>
    <t xml:space="preserve">RUN DATE:  </t>
  </si>
  <si>
    <t>-2-</t>
  </si>
  <si>
    <t xml:space="preserve">     (CMS Form 224-14, W/S B-1, Line 12) . . . . . . . . . . . . . . . . . . . . . . . . . . . . . . . . . . . . . . . . . . </t>
  </si>
  <si>
    <t xml:space="preserve">     Administered to Medicaid Beneficiaries (From Provider Records) . . . . . . . . . . . . . . . . . . . . . .</t>
  </si>
  <si>
    <t xml:space="preserve">     Injections and their Administration (Line 1 x 2) . . . . . . . . . . . . . . . . . . . . . . . . . . . . . . . . . . . . . . . </t>
  </si>
  <si>
    <t xml:space="preserve">     Columns 2 and 3)  Transfer to Schedule DMA-4, Line 6 . . . . . . . . . . . . . . . . . . . . . . . . . . . . . . . . . . . . . . . . . . . . . . . .</t>
  </si>
  <si>
    <t xml:space="preserve">     (Line 1 divided by Line 2) . . . . . . . . . . . . . . . . . . . . . . . . . . . . . . . . . . . . . . . . . . . . . . . . . . . . . . . . . . . . . . . . . . . . </t>
  </si>
  <si>
    <t xml:space="preserve">     (CMS Form 224-14, Worksheet A, Column 7, Line 47) . . . . . . . . . . . . . . . . . . . . . .  . . . . . . . . . . . . . . . . . . . . . . . . .</t>
  </si>
  <si>
    <t xml:space="preserve">     (Multiply Line 3 by Line 4).  Transfer to DMA-4, Line 7. . . . . . . . . . . . . . . . . . . . . . . . . . . . .  . . . . . . . . . . . . . . . .</t>
  </si>
  <si>
    <t xml:space="preserve">2. Cost of All Services - excluding overhead  . . . .  . . . . . . . . . . . . . . . . . . </t>
  </si>
  <si>
    <t xml:space="preserve">     (CMS Form 224-14, W/S A, Col 7, Line 100- Line 13 + Line 9)</t>
  </si>
  <si>
    <t xml:space="preserve">4.  Net Facility Overhead (CMS Form 224-14, W/S A, Col 7, Line 13 - Line 9).  . . . . . . . . . . . . . . </t>
  </si>
  <si>
    <t xml:space="preserve">     b.  Health Check Services (formerly EPSDT) **. . . . . . . . . .   </t>
  </si>
  <si>
    <t xml:space="preserve">     d.  Norplant Services **. . . . . . . . . . . . . . . . . . . . . . . . . .</t>
  </si>
  <si>
    <t>(DMA-4, Line 9)</t>
  </si>
  <si>
    <t xml:space="preserve">     g.  Other. . . . . . . . . . . . . . . . . . . . . . . . . . . . . . . . . . . . . . . . . . . . . .</t>
  </si>
  <si>
    <t xml:space="preserve">     g.  Other (Specify) . . . . . . . . . . . . . . . . . . . . . . . . . . . . .</t>
  </si>
  <si>
    <t xml:space="preserve">    g.  Other  (Specify) . . . . . . . . . . . . . . . . . . . . . . . . . . . . . . . . . . . .</t>
  </si>
  <si>
    <t xml:space="preserve">      g.  Other  (Other, etc.) . . .  . . . . . .</t>
  </si>
  <si>
    <t xml:space="preserve">2.  Core Services  . . . . . . . . . . . . . . . . . . . . . . . . </t>
  </si>
  <si>
    <t>3.  Third Party Liability . . . . . . . . .. . . . . . .</t>
  </si>
  <si>
    <t>4.  Subtotal (Lines 1 through 3). . . . . . . . . . . . . . .</t>
  </si>
  <si>
    <t>5.  Less:  Physician Hospital Services</t>
  </si>
  <si>
    <t xml:space="preserve">6.  Total Medicaid Payments (Line 4 -5) </t>
  </si>
  <si>
    <t>(DMA-5, Line 6)</t>
  </si>
  <si>
    <t>1.  Cost per Covered Visit (CMS Form 224-14, W/S B, Part 1, Line 13, Col. 6)</t>
  </si>
  <si>
    <t>2.  Total Cost  (Lines 1a-1g) . . . . . . . . . . . . . . . . . . . . . . . . .</t>
  </si>
  <si>
    <t>Lines 1a-1g</t>
  </si>
  <si>
    <t>1.  Cost for Other FQHC Services - (Sum of Lines 1a - 1g)</t>
  </si>
  <si>
    <t>DMA-FQHC (06/2016)</t>
  </si>
  <si>
    <t xml:space="preserve">    f.  Pharmacy  . . . . . . . . . . . . . . . . . . . . . . . . . .</t>
  </si>
  <si>
    <t xml:space="preserve">     f.  Pharmacy  (See Cost Report Instructions) . . . . . . . . . . . . . . . . . . . . .</t>
  </si>
  <si>
    <t xml:space="preserve">     f.  Pharmacy  (See Cost Report Instructions). . . . . . . . . . . . . . . .</t>
  </si>
  <si>
    <t xml:space="preserve">      f.  Pharmacy . . . . .  . . . . .</t>
  </si>
  <si>
    <t xml:space="preserve">     (CMS Form 224-14, Worksheet S-3, Part I, Column 3, Line 6) . . . . . . . . . .  . . . . . . . . . . . . . . . . . . . . . . . . . . . . . . . . </t>
  </si>
  <si>
    <t xml:space="preserve">     (Figures are from CMS Form 224-14, W/S A, Column 7, Lines 60-69 + Line 77)</t>
  </si>
  <si>
    <t xml:space="preserve">     (CMS Form 224-14, Worksheet S-3, Part I, Column 5, Line 6) . . . . . . . . . . . . . . . . . . . . . . . . . . . . . . . . . . . . . . . . . . .</t>
  </si>
  <si>
    <t xml:space="preserve">      e.  Physician Hospital Services . . . . . . . . . . .</t>
  </si>
  <si>
    <t>2017 FEDERALLY QUALIFIED HEALTH CENTER</t>
  </si>
  <si>
    <t>2017 COST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</si>
</sst>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/d/yy;@"/>
    <numFmt numFmtId="165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u val="singleAccounting"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99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5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2" fillId="0" borderId="1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" fontId="0" fillId="0" borderId="7" xfId="0" applyNumberFormat="1" applyBorder="1"/>
    <xf numFmtId="0" fontId="0" fillId="0" borderId="0" xfId="0" applyAlignment="1"/>
    <xf numFmtId="0" fontId="0" fillId="0" borderId="8" xfId="0" applyBorder="1"/>
    <xf numFmtId="0" fontId="0" fillId="2" borderId="0" xfId="0" applyFill="1" applyBorder="1"/>
    <xf numFmtId="0" fontId="0" fillId="0" borderId="7" xfId="0" applyBorder="1"/>
    <xf numFmtId="0" fontId="3" fillId="0" borderId="8" xfId="0" applyFont="1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8" xfId="0" applyNumberFormat="1" applyBorder="1"/>
    <xf numFmtId="3" fontId="2" fillId="0" borderId="9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0" xfId="0" quotePrefix="1" applyNumberFormat="1" applyFont="1" applyBorder="1" applyAlignment="1">
      <alignment horizontal="center"/>
    </xf>
    <xf numFmtId="3" fontId="0" fillId="0" borderId="9" xfId="0" applyNumberFormat="1" applyBorder="1"/>
    <xf numFmtId="3" fontId="0" fillId="2" borderId="11" xfId="0" applyNumberFormat="1" applyFill="1" applyBorder="1"/>
    <xf numFmtId="3" fontId="0" fillId="2" borderId="8" xfId="0" applyNumberFormat="1" applyFill="1" applyBorder="1"/>
    <xf numFmtId="3" fontId="0" fillId="0" borderId="0" xfId="0" quotePrefix="1" applyNumberFormat="1" applyAlignment="1">
      <alignment horizontal="center"/>
    </xf>
    <xf numFmtId="3" fontId="3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0" fillId="0" borderId="7" xfId="0" applyNumberFormat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4" fontId="0" fillId="0" borderId="8" xfId="0" applyNumberFormat="1" applyBorder="1"/>
    <xf numFmtId="3" fontId="2" fillId="0" borderId="0" xfId="0" applyNumberFormat="1" applyFont="1"/>
    <xf numFmtId="3" fontId="0" fillId="0" borderId="2" xfId="0" applyNumberFormat="1" applyBorder="1"/>
    <xf numFmtId="4" fontId="0" fillId="0" borderId="0" xfId="0" applyNumberFormat="1"/>
    <xf numFmtId="4" fontId="2" fillId="0" borderId="9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0" xfId="0" quotePrefix="1" applyNumberFormat="1" applyFont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2" fillId="0" borderId="7" xfId="0" quotePrefix="1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4" fontId="0" fillId="2" borderId="2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1" xfId="0" applyBorder="1"/>
    <xf numFmtId="0" fontId="3" fillId="0" borderId="11" xfId="0" applyFont="1" applyBorder="1"/>
    <xf numFmtId="0" fontId="0" fillId="0" borderId="1" xfId="0" applyBorder="1"/>
    <xf numFmtId="3" fontId="3" fillId="0" borderId="0" xfId="0" applyNumberFormat="1" applyFont="1" applyBorder="1"/>
    <xf numFmtId="3" fontId="2" fillId="0" borderId="0" xfId="0" applyNumberFormat="1" applyFont="1" applyBorder="1"/>
    <xf numFmtId="0" fontId="0" fillId="0" borderId="0" xfId="0" applyBorder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8" xfId="0" quotePrefix="1" applyFont="1" applyBorder="1"/>
    <xf numFmtId="0" fontId="0" fillId="0" borderId="8" xfId="0" applyBorder="1" applyAlignment="1">
      <alignment horizontal="right"/>
    </xf>
    <xf numFmtId="1" fontId="3" fillId="0" borderId="1" xfId="0" applyNumberFormat="1" applyFont="1" applyBorder="1"/>
    <xf numFmtId="1" fontId="2" fillId="0" borderId="3" xfId="0" applyNumberFormat="1" applyFont="1" applyBorder="1"/>
    <xf numFmtId="1" fontId="0" fillId="0" borderId="4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2" fillId="0" borderId="7" xfId="0" applyNumberFormat="1" applyFont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0" fillId="2" borderId="7" xfId="0" applyNumberFormat="1" applyFill="1" applyBorder="1"/>
    <xf numFmtId="1" fontId="0" fillId="2" borderId="10" xfId="0" applyNumberFormat="1" applyFill="1" applyBorder="1"/>
    <xf numFmtId="1" fontId="0" fillId="0" borderId="0" xfId="0" applyNumberFormat="1"/>
    <xf numFmtId="3" fontId="0" fillId="2" borderId="7" xfId="0" applyNumberFormat="1" applyFill="1" applyBorder="1"/>
    <xf numFmtId="1" fontId="0" fillId="2" borderId="6" xfId="0" applyNumberFormat="1" applyFill="1" applyBorder="1"/>
    <xf numFmtId="0" fontId="4" fillId="0" borderId="8" xfId="0" applyFont="1" applyBorder="1"/>
    <xf numFmtId="0" fontId="0" fillId="0" borderId="0" xfId="0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3" fontId="2" fillId="0" borderId="9" xfId="0" applyNumberFormat="1" applyFont="1" applyBorder="1"/>
    <xf numFmtId="3" fontId="2" fillId="0" borderId="10" xfId="0" quotePrefix="1" applyNumberFormat="1" applyFont="1" applyBorder="1" applyAlignment="1"/>
    <xf numFmtId="0" fontId="2" fillId="0" borderId="0" xfId="0" applyFont="1" applyAlignment="1">
      <alignment horizontal="center"/>
    </xf>
    <xf numFmtId="1" fontId="0" fillId="0" borderId="0" xfId="0" applyNumberFormat="1" applyBorder="1"/>
    <xf numFmtId="0" fontId="2" fillId="0" borderId="0" xfId="0" applyFont="1" applyBorder="1"/>
    <xf numFmtId="4" fontId="0" fillId="3" borderId="10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1" fontId="0" fillId="2" borderId="9" xfId="0" applyNumberFormat="1" applyFill="1" applyBorder="1"/>
    <xf numFmtId="0" fontId="2" fillId="0" borderId="0" xfId="0" quotePrefix="1" applyFont="1" applyAlignment="1">
      <alignment horizontal="left"/>
    </xf>
    <xf numFmtId="0" fontId="0" fillId="0" borderId="0" xfId="0" applyNumberFormat="1"/>
    <xf numFmtId="0" fontId="2" fillId="0" borderId="0" xfId="0" applyNumberFormat="1" applyFont="1"/>
    <xf numFmtId="43" fontId="0" fillId="0" borderId="3" xfId="0" applyNumberFormat="1" applyBorder="1"/>
    <xf numFmtId="3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3" fillId="0" borderId="11" xfId="0" applyNumberFormat="1" applyFont="1" applyBorder="1"/>
    <xf numFmtId="1" fontId="3" fillId="0" borderId="3" xfId="0" applyNumberFormat="1" applyFont="1" applyBorder="1"/>
    <xf numFmtId="1" fontId="3" fillId="0" borderId="4" xfId="0" applyNumberFormat="1" applyFont="1" applyBorder="1"/>
    <xf numFmtId="0" fontId="2" fillId="0" borderId="6" xfId="0" applyFont="1" applyBorder="1" applyAlignment="1">
      <alignment horizontal="centerContinuous"/>
    </xf>
    <xf numFmtId="3" fontId="2" fillId="0" borderId="6" xfId="0" applyNumberFormat="1" applyFont="1" applyBorder="1" applyAlignment="1">
      <alignment horizontal="centerContinuous"/>
    </xf>
    <xf numFmtId="14" fontId="0" fillId="0" borderId="0" xfId="0" applyNumberFormat="1" applyBorder="1" applyAlignment="1">
      <alignment horizontal="right"/>
    </xf>
    <xf numFmtId="1" fontId="3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/>
    <xf numFmtId="14" fontId="0" fillId="0" borderId="0" xfId="0" applyNumberFormat="1"/>
    <xf numFmtId="0" fontId="0" fillId="0" borderId="1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3" fillId="0" borderId="3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0" fillId="0" borderId="8" xfId="0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</xf>
    <xf numFmtId="0" fontId="0" fillId="0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/>
    <xf numFmtId="4" fontId="0" fillId="0" borderId="2" xfId="0" applyNumberFormat="1" applyBorder="1" applyProtection="1">
      <protection hidden="1"/>
    </xf>
    <xf numFmtId="4" fontId="0" fillId="0" borderId="6" xfId="0" applyNumberFormat="1" applyBorder="1" applyProtection="1">
      <protection hidden="1"/>
    </xf>
    <xf numFmtId="3" fontId="0" fillId="0" borderId="6" xfId="0" applyNumberFormat="1" applyBorder="1" applyProtection="1">
      <protection hidden="1"/>
    </xf>
    <xf numFmtId="3" fontId="0" fillId="0" borderId="10" xfId="0" applyNumberFormat="1" applyBorder="1" applyProtection="1">
      <protection hidden="1"/>
    </xf>
    <xf numFmtId="4" fontId="0" fillId="0" borderId="9" xfId="0" applyNumberFormat="1" applyBorder="1" applyProtection="1">
      <protection hidden="1"/>
    </xf>
    <xf numFmtId="4" fontId="0" fillId="0" borderId="7" xfId="0" applyNumberFormat="1" applyBorder="1" applyProtection="1">
      <protection hidden="1"/>
    </xf>
    <xf numFmtId="0" fontId="0" fillId="0" borderId="9" xfId="0" applyBorder="1" applyProtection="1">
      <protection hidden="1"/>
    </xf>
    <xf numFmtId="3" fontId="0" fillId="0" borderId="10" xfId="0" applyNumberFormat="1" applyFill="1" applyBorder="1" applyProtection="1">
      <protection hidden="1"/>
    </xf>
    <xf numFmtId="10" fontId="0" fillId="0" borderId="10" xfId="0" applyNumberFormat="1" applyBorder="1" applyProtection="1">
      <protection hidden="1"/>
    </xf>
    <xf numFmtId="3" fontId="4" fillId="0" borderId="10" xfId="0" applyNumberFormat="1" applyFont="1" applyBorder="1" applyProtection="1">
      <protection hidden="1"/>
    </xf>
    <xf numFmtId="3" fontId="0" fillId="0" borderId="9" xfId="0" applyNumberFormat="1" applyBorder="1" applyProtection="1">
      <protection hidden="1"/>
    </xf>
    <xf numFmtId="0" fontId="0" fillId="0" borderId="7" xfId="0" applyBorder="1" applyProtection="1">
      <protection hidden="1"/>
    </xf>
    <xf numFmtId="3" fontId="4" fillId="0" borderId="15" xfId="0" applyNumberFormat="1" applyFont="1" applyBorder="1" applyProtection="1">
      <protection hidden="1"/>
    </xf>
    <xf numFmtId="3" fontId="4" fillId="0" borderId="16" xfId="0" applyNumberFormat="1" applyFont="1" applyBorder="1" applyProtection="1">
      <protection hidden="1"/>
    </xf>
    <xf numFmtId="3" fontId="0" fillId="0" borderId="11" xfId="0" applyNumberFormat="1" applyBorder="1" applyProtection="1">
      <protection hidden="1"/>
    </xf>
    <xf numFmtId="3" fontId="0" fillId="0" borderId="8" xfId="0" applyNumberFormat="1" applyBorder="1" applyProtection="1">
      <protection hidden="1"/>
    </xf>
    <xf numFmtId="3" fontId="0" fillId="2" borderId="11" xfId="0" applyNumberFormat="1" applyFill="1" applyBorder="1" applyProtection="1">
      <protection hidden="1"/>
    </xf>
    <xf numFmtId="3" fontId="0" fillId="2" borderId="9" xfId="0" applyNumberFormat="1" applyFill="1" applyBorder="1" applyProtection="1">
      <protection hidden="1"/>
    </xf>
    <xf numFmtId="3" fontId="0" fillId="2" borderId="8" xfId="0" applyNumberFormat="1" applyFill="1" applyBorder="1" applyProtection="1">
      <protection hidden="1"/>
    </xf>
    <xf numFmtId="3" fontId="0" fillId="2" borderId="10" xfId="0" applyNumberFormat="1" applyFill="1" applyBorder="1" applyProtection="1">
      <protection hidden="1"/>
    </xf>
    <xf numFmtId="3" fontId="2" fillId="0" borderId="11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3" fontId="2" fillId="0" borderId="8" xfId="0" applyNumberFormat="1" applyFont="1" applyBorder="1" applyAlignment="1" applyProtection="1">
      <alignment horizontal="center"/>
      <protection hidden="1"/>
    </xf>
    <xf numFmtId="4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3" fontId="0" fillId="3" borderId="0" xfId="0" applyNumberFormat="1" applyFill="1" applyBorder="1" applyProtection="1">
      <protection locked="0" hidden="1"/>
    </xf>
    <xf numFmtId="3" fontId="0" fillId="3" borderId="10" xfId="0" applyNumberFormat="1" applyFill="1" applyBorder="1" applyProtection="1">
      <protection locked="0" hidden="1"/>
    </xf>
    <xf numFmtId="3" fontId="2" fillId="0" borderId="0" xfId="0" applyNumberFormat="1" applyFont="1" applyAlignment="1">
      <alignment horizontal="right"/>
    </xf>
    <xf numFmtId="1" fontId="0" fillId="0" borderId="0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1" fontId="0" fillId="0" borderId="0" xfId="0" applyNumberFormat="1" applyBorder="1" applyAlignment="1">
      <alignment horizontal="left"/>
    </xf>
    <xf numFmtId="49" fontId="2" fillId="0" borderId="8" xfId="0" quotePrefix="1" applyNumberFormat="1" applyFont="1" applyBorder="1" applyAlignment="1">
      <alignment horizontal="center"/>
    </xf>
    <xf numFmtId="37" fontId="0" fillId="0" borderId="10" xfId="0" applyNumberFormat="1" applyBorder="1" applyProtection="1">
      <protection hidden="1"/>
    </xf>
    <xf numFmtId="0" fontId="4" fillId="0" borderId="0" xfId="0" applyFont="1" applyProtection="1">
      <protection hidden="1"/>
    </xf>
    <xf numFmtId="43" fontId="0" fillId="0" borderId="8" xfId="0" applyNumberFormat="1" applyBorder="1" applyProtection="1">
      <protection hidden="1"/>
    </xf>
    <xf numFmtId="43" fontId="0" fillId="0" borderId="0" xfId="0" applyNumberForma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8" xfId="0" quotePrefix="1" applyFont="1" applyBorder="1" applyProtection="1">
      <protection hidden="1"/>
    </xf>
    <xf numFmtId="0" fontId="0" fillId="0" borderId="0" xfId="0" quotePrefix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5" xfId="0" quotePrefix="1" applyFont="1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1" fontId="0" fillId="0" borderId="9" xfId="0" applyNumberFormat="1" applyBorder="1" applyAlignment="1" applyProtection="1">
      <alignment horizontal="right"/>
      <protection hidden="1"/>
    </xf>
    <xf numFmtId="1" fontId="0" fillId="0" borderId="7" xfId="0" applyNumberFormat="1" applyBorder="1" applyAlignment="1" applyProtection="1">
      <alignment horizontal="right"/>
      <protection hidden="1"/>
    </xf>
    <xf numFmtId="3" fontId="0" fillId="0" borderId="9" xfId="0" applyNumberFormat="1" applyFill="1" applyBorder="1" applyProtection="1">
      <protection hidden="1"/>
    </xf>
    <xf numFmtId="3" fontId="0" fillId="0" borderId="7" xfId="0" applyNumberFormat="1" applyFill="1" applyBorder="1" applyProtection="1"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3" fontId="0" fillId="0" borderId="9" xfId="0" applyNumberForma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2" fillId="0" borderId="8" xfId="0" quotePrefix="1" applyFont="1" applyBorder="1" applyAlignment="1" applyProtection="1">
      <alignment horizontal="right"/>
      <protection hidden="1"/>
    </xf>
    <xf numFmtId="0" fontId="2" fillId="0" borderId="3" xfId="0" applyFont="1" applyBorder="1" applyProtection="1">
      <protection hidden="1"/>
    </xf>
    <xf numFmtId="0" fontId="2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0" fillId="0" borderId="2" xfId="0" applyNumberFormat="1" applyBorder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0" xfId="0" quotePrefix="1" applyFont="1" applyBorder="1" applyAlignment="1" applyProtection="1">
      <alignment horizontal="center"/>
      <protection hidden="1"/>
    </xf>
    <xf numFmtId="1" fontId="0" fillId="0" borderId="4" xfId="0" applyNumberFormat="1" applyBorder="1" applyProtection="1">
      <protection hidden="1"/>
    </xf>
    <xf numFmtId="1" fontId="2" fillId="0" borderId="3" xfId="0" applyNumberFormat="1" applyFont="1" applyBorder="1" applyProtection="1">
      <protection hidden="1"/>
    </xf>
    <xf numFmtId="1" fontId="3" fillId="0" borderId="1" xfId="0" applyNumberFormat="1" applyFont="1" applyBorder="1" applyProtection="1">
      <protection hidden="1"/>
    </xf>
    <xf numFmtId="14" fontId="4" fillId="3" borderId="1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hidden="1"/>
    </xf>
    <xf numFmtId="0" fontId="0" fillId="0" borderId="2" xfId="0" applyBorder="1" applyProtection="1"/>
    <xf numFmtId="0" fontId="3" fillId="0" borderId="1" xfId="0" applyFont="1" applyBorder="1" applyProtection="1"/>
    <xf numFmtId="0" fontId="2" fillId="0" borderId="3" xfId="0" applyFont="1" applyBorder="1" applyProtection="1"/>
    <xf numFmtId="0" fontId="0" fillId="0" borderId="4" xfId="0" applyBorder="1" applyProtection="1"/>
    <xf numFmtId="0" fontId="11" fillId="0" borderId="0" xfId="0" applyFont="1" applyProtection="1"/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0" fillId="0" borderId="8" xfId="0" applyBorder="1" applyProtection="1"/>
    <xf numFmtId="0" fontId="3" fillId="0" borderId="8" xfId="0" applyFont="1" applyBorder="1" applyProtection="1"/>
    <xf numFmtId="0" fontId="0" fillId="0" borderId="9" xfId="0" applyBorder="1" applyProtection="1"/>
    <xf numFmtId="0" fontId="0" fillId="2" borderId="2" xfId="0" applyFill="1" applyBorder="1" applyProtection="1"/>
    <xf numFmtId="3" fontId="0" fillId="0" borderId="10" xfId="0" applyNumberFormat="1" applyFill="1" applyBorder="1" applyProtection="1"/>
    <xf numFmtId="0" fontId="0" fillId="2" borderId="6" xfId="0" applyFill="1" applyBorder="1" applyProtection="1"/>
    <xf numFmtId="0" fontId="0" fillId="0" borderId="9" xfId="0" applyFill="1" applyBorder="1" applyProtection="1"/>
    <xf numFmtId="37" fontId="0" fillId="0" borderId="10" xfId="0" applyNumberFormat="1" applyFill="1" applyBorder="1" applyProtection="1"/>
    <xf numFmtId="37" fontId="0" fillId="0" borderId="9" xfId="0" applyNumberFormat="1" applyFill="1" applyBorder="1" applyProtection="1"/>
    <xf numFmtId="37" fontId="0" fillId="0" borderId="7" xfId="0" applyNumberFormat="1" applyFill="1" applyBorder="1" applyProtection="1"/>
    <xf numFmtId="37" fontId="0" fillId="0" borderId="10" xfId="0" applyNumberFormat="1" applyBorder="1" applyProtection="1"/>
    <xf numFmtId="37" fontId="0" fillId="0" borderId="9" xfId="0" applyNumberFormat="1" applyBorder="1" applyProtection="1"/>
    <xf numFmtId="0" fontId="10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0" fontId="0" fillId="0" borderId="3" xfId="0" applyBorder="1" applyProtection="1">
      <protection hidden="1"/>
    </xf>
    <xf numFmtId="0" fontId="2" fillId="0" borderId="0" xfId="0" applyFont="1" applyAlignment="1" applyProtection="1">
      <alignment horizontal="center"/>
    </xf>
    <xf numFmtId="37" fontId="0" fillId="0" borderId="0" xfId="0" applyNumberFormat="1" applyBorder="1" applyProtection="1"/>
    <xf numFmtId="37" fontId="12" fillId="0" borderId="0" xfId="0" applyNumberFormat="1" applyFont="1" applyFill="1" applyBorder="1" applyProtection="1"/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protection hidden="1"/>
    </xf>
    <xf numFmtId="0" fontId="0" fillId="0" borderId="11" xfId="0" applyFill="1" applyBorder="1" applyAlignment="1" applyProtection="1">
      <alignment horizontal="right"/>
      <protection hidden="1"/>
    </xf>
    <xf numFmtId="0" fontId="3" fillId="0" borderId="8" xfId="0" applyFont="1" applyFill="1" applyBorder="1" applyAlignment="1" applyProtection="1">
      <alignment horizontal="right"/>
      <protection hidden="1"/>
    </xf>
    <xf numFmtId="1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0" fontId="11" fillId="0" borderId="0" xfId="0" applyFont="1"/>
    <xf numFmtId="164" fontId="11" fillId="0" borderId="0" xfId="0" applyNumberFormat="1" applyFont="1"/>
    <xf numFmtId="1" fontId="0" fillId="0" borderId="6" xfId="0" applyNumberFormat="1" applyBorder="1" applyAlignment="1">
      <alignment horizontal="center"/>
    </xf>
    <xf numFmtId="0" fontId="11" fillId="0" borderId="4" xfId="0" applyFont="1" applyBorder="1"/>
    <xf numFmtId="0" fontId="3" fillId="0" borderId="0" xfId="0" applyFont="1" applyBorder="1" applyAlignment="1" applyProtection="1">
      <alignment horizontal="right"/>
      <protection hidden="1"/>
    </xf>
    <xf numFmtId="1" fontId="0" fillId="0" borderId="0" xfId="0" applyNumberFormat="1" applyFill="1" applyBorder="1" applyAlignment="1" applyProtection="1">
      <alignment horizontal="left"/>
      <protection hidden="1"/>
    </xf>
    <xf numFmtId="14" fontId="4" fillId="0" borderId="6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14" fontId="0" fillId="0" borderId="6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 hidden="1"/>
    </xf>
    <xf numFmtId="0" fontId="0" fillId="3" borderId="17" xfId="0" applyFont="1" applyFill="1" applyBorder="1" applyAlignment="1" applyProtection="1">
      <alignment horizontal="left"/>
      <protection locked="0"/>
    </xf>
    <xf numFmtId="1" fontId="0" fillId="3" borderId="17" xfId="0" applyNumberFormat="1" applyFont="1" applyFill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right"/>
      <protection hidden="1"/>
    </xf>
    <xf numFmtId="14" fontId="0" fillId="0" borderId="6" xfId="0" applyNumberFormat="1" applyBorder="1" applyAlignment="1" applyProtection="1">
      <alignment horizontal="right"/>
      <protection hidden="1"/>
    </xf>
    <xf numFmtId="14" fontId="0" fillId="0" borderId="5" xfId="0" applyNumberFormat="1" applyBorder="1" applyAlignment="1" applyProtection="1">
      <alignment horizontal="right"/>
      <protection hidden="1"/>
    </xf>
    <xf numFmtId="1" fontId="0" fillId="0" borderId="5" xfId="0" applyNumberFormat="1" applyBorder="1" applyAlignment="1" applyProtection="1">
      <alignment horizontal="right"/>
      <protection hidden="1"/>
    </xf>
    <xf numFmtId="0" fontId="0" fillId="0" borderId="2" xfId="0" applyNumberFormat="1" applyBorder="1" applyAlignment="1" applyProtection="1">
      <alignment horizontal="right"/>
      <protection hidden="1"/>
    </xf>
    <xf numFmtId="0" fontId="13" fillId="0" borderId="3" xfId="0" applyFont="1" applyFill="1" applyBorder="1" applyProtection="1"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1" fontId="4" fillId="3" borderId="17" xfId="0" applyNumberFormat="1" applyFont="1" applyFill="1" applyBorder="1" applyAlignment="1" applyProtection="1">
      <alignment horizontal="left"/>
      <protection locked="0"/>
    </xf>
    <xf numFmtId="1" fontId="0" fillId="3" borderId="17" xfId="0" applyNumberFormat="1" applyFill="1" applyBorder="1" applyAlignment="1" applyProtection="1">
      <alignment horizontal="left"/>
      <protection locked="0"/>
    </xf>
    <xf numFmtId="0" fontId="7" fillId="3" borderId="17" xfId="0" applyFont="1" applyFill="1" applyBorder="1" applyAlignment="1" applyProtection="1">
      <alignment horizontal="center"/>
      <protection locked="0" hidden="1"/>
    </xf>
    <xf numFmtId="0" fontId="0" fillId="0" borderId="0" xfId="0" applyFill="1"/>
    <xf numFmtId="0" fontId="11" fillId="0" borderId="9" xfId="0" applyFont="1" applyBorder="1" applyAlignment="1" applyProtection="1">
      <alignment horizontal="center"/>
      <protection hidden="1"/>
    </xf>
    <xf numFmtId="39" fontId="1" fillId="3" borderId="10" xfId="0" applyNumberFormat="1" applyFont="1" applyFill="1" applyBorder="1" applyProtection="1">
      <protection locked="0"/>
    </xf>
    <xf numFmtId="0" fontId="0" fillId="0" borderId="7" xfId="0" applyBorder="1" applyProtection="1"/>
    <xf numFmtId="0" fontId="2" fillId="0" borderId="4" xfId="0" applyFont="1" applyBorder="1"/>
    <xf numFmtId="0" fontId="13" fillId="0" borderId="12" xfId="0" applyFont="1" applyFill="1" applyBorder="1" applyProtection="1">
      <protection hidden="1"/>
    </xf>
    <xf numFmtId="0" fontId="13" fillId="0" borderId="14" xfId="0" applyFont="1" applyFill="1" applyBorder="1" applyProtection="1">
      <protection hidden="1"/>
    </xf>
    <xf numFmtId="0" fontId="13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10" fontId="10" fillId="0" borderId="0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Fill="1" applyBorder="1" applyProtection="1">
      <protection hidden="1"/>
    </xf>
    <xf numFmtId="0" fontId="2" fillId="0" borderId="0" xfId="0" quotePrefix="1" applyFont="1"/>
    <xf numFmtId="49" fontId="0" fillId="3" borderId="12" xfId="0" applyNumberFormat="1" applyFill="1" applyBorder="1" applyAlignment="1" applyProtection="1">
      <alignment horizontal="center"/>
      <protection locked="0" hidden="1"/>
    </xf>
    <xf numFmtId="49" fontId="0" fillId="3" borderId="13" xfId="0" applyNumberFormat="1" applyFill="1" applyBorder="1" applyAlignment="1" applyProtection="1">
      <alignment horizontal="center"/>
      <protection locked="0" hidden="1"/>
    </xf>
    <xf numFmtId="49" fontId="0" fillId="3" borderId="14" xfId="0" applyNumberFormat="1" applyFill="1" applyBorder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1" fillId="0" borderId="0" xfId="0" applyFont="1" applyProtection="1"/>
    <xf numFmtId="0" fontId="1" fillId="0" borderId="0" xfId="0" quotePrefix="1" applyFont="1" applyProtection="1"/>
    <xf numFmtId="0" fontId="10" fillId="0" borderId="0" xfId="0" applyFont="1" applyProtection="1"/>
    <xf numFmtId="0" fontId="18" fillId="0" borderId="0" xfId="0" applyFont="1" applyProtection="1">
      <protection hidden="1"/>
    </xf>
    <xf numFmtId="0" fontId="18" fillId="0" borderId="0" xfId="0" applyFont="1" applyBorder="1" applyProtection="1">
      <protection hidden="1"/>
    </xf>
    <xf numFmtId="0" fontId="18" fillId="0" borderId="2" xfId="0" applyFont="1" applyBorder="1" applyProtection="1">
      <protection hidden="1"/>
    </xf>
    <xf numFmtId="0" fontId="18" fillId="0" borderId="6" xfId="0" applyFont="1" applyBorder="1" applyProtection="1">
      <protection hidden="1"/>
    </xf>
    <xf numFmtId="0" fontId="18" fillId="0" borderId="8" xfId="0" quotePrefix="1" applyFont="1" applyBorder="1" applyProtection="1">
      <protection hidden="1"/>
    </xf>
    <xf numFmtId="0" fontId="18" fillId="0" borderId="5" xfId="0" quotePrefix="1" applyFont="1" applyBorder="1" applyProtection="1">
      <protection hidden="1"/>
    </xf>
    <xf numFmtId="0" fontId="18" fillId="0" borderId="0" xfId="0" quotePrefix="1" applyFont="1" applyBorder="1" applyProtection="1">
      <protection hidden="1"/>
    </xf>
    <xf numFmtId="3" fontId="18" fillId="0" borderId="9" xfId="0" applyNumberFormat="1" applyFont="1" applyBorder="1" applyProtection="1">
      <protection hidden="1"/>
    </xf>
    <xf numFmtId="1" fontId="18" fillId="0" borderId="2" xfId="0" applyNumberFormat="1" applyFont="1" applyBorder="1" applyAlignment="1" applyProtection="1">
      <alignment horizontal="right"/>
      <protection hidden="1"/>
    </xf>
    <xf numFmtId="14" fontId="18" fillId="0" borderId="9" xfId="0" applyNumberFormat="1" applyFont="1" applyBorder="1" applyProtection="1">
      <protection hidden="1"/>
    </xf>
    <xf numFmtId="3" fontId="18" fillId="3" borderId="10" xfId="0" applyNumberFormat="1" applyFont="1" applyFill="1" applyBorder="1" applyProtection="1">
      <protection locked="0"/>
    </xf>
    <xf numFmtId="164" fontId="18" fillId="3" borderId="10" xfId="0" applyNumberFormat="1" applyFont="1" applyFill="1" applyBorder="1" applyProtection="1">
      <protection locked="0"/>
    </xf>
    <xf numFmtId="49" fontId="18" fillId="3" borderId="5" xfId="0" applyNumberFormat="1" applyFont="1" applyFill="1" applyBorder="1" applyAlignment="1" applyProtection="1">
      <alignment horizontal="center"/>
      <protection locked="0"/>
    </xf>
    <xf numFmtId="14" fontId="18" fillId="3" borderId="10" xfId="0" applyNumberFormat="1" applyFont="1" applyFill="1" applyBorder="1" applyProtection="1">
      <protection locked="0"/>
    </xf>
    <xf numFmtId="164" fontId="18" fillId="0" borderId="9" xfId="0" applyNumberFormat="1" applyFont="1" applyBorder="1" applyProtection="1">
      <protection hidden="1"/>
    </xf>
    <xf numFmtId="1" fontId="18" fillId="0" borderId="9" xfId="0" applyNumberFormat="1" applyFont="1" applyBorder="1" applyAlignment="1" applyProtection="1">
      <alignment horizontal="right"/>
      <protection hidden="1"/>
    </xf>
    <xf numFmtId="49" fontId="18" fillId="3" borderId="10" xfId="0" applyNumberFormat="1" applyFont="1" applyFill="1" applyBorder="1" applyAlignment="1" applyProtection="1">
      <alignment horizontal="center"/>
      <protection locked="0"/>
    </xf>
    <xf numFmtId="3" fontId="18" fillId="0" borderId="7" xfId="0" applyNumberFormat="1" applyFont="1" applyBorder="1" applyProtection="1">
      <protection hidden="1"/>
    </xf>
    <xf numFmtId="164" fontId="18" fillId="0" borderId="7" xfId="0" applyNumberFormat="1" applyFont="1" applyBorder="1" applyProtection="1">
      <protection hidden="1"/>
    </xf>
    <xf numFmtId="1" fontId="18" fillId="0" borderId="7" xfId="0" applyNumberFormat="1" applyFont="1" applyBorder="1" applyAlignment="1" applyProtection="1">
      <alignment horizontal="right"/>
      <protection hidden="1"/>
    </xf>
    <xf numFmtId="14" fontId="18" fillId="0" borderId="7" xfId="0" applyNumberFormat="1" applyFont="1" applyBorder="1" applyProtection="1">
      <protection hidden="1"/>
    </xf>
    <xf numFmtId="3" fontId="18" fillId="3" borderId="7" xfId="0" applyNumberFormat="1" applyFont="1" applyFill="1" applyBorder="1" applyProtection="1">
      <protection locked="0"/>
    </xf>
    <xf numFmtId="164" fontId="18" fillId="3" borderId="7" xfId="0" applyNumberFormat="1" applyFont="1" applyFill="1" applyBorder="1" applyProtection="1">
      <protection locked="0"/>
    </xf>
    <xf numFmtId="49" fontId="18" fillId="3" borderId="7" xfId="0" applyNumberFormat="1" applyFont="1" applyFill="1" applyBorder="1" applyAlignment="1" applyProtection="1">
      <alignment horizontal="center"/>
      <protection locked="0"/>
    </xf>
    <xf numFmtId="14" fontId="18" fillId="3" borderId="7" xfId="0" applyNumberFormat="1" applyFont="1" applyFill="1" applyBorder="1" applyProtection="1">
      <protection locked="0"/>
    </xf>
    <xf numFmtId="0" fontId="10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3" fontId="10" fillId="0" borderId="0" xfId="0" applyNumberFormat="1" applyFont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21" xfId="0" applyFont="1" applyBorder="1" applyAlignment="1" applyProtection="1">
      <alignment horizontal="right"/>
      <protection hidden="1"/>
    </xf>
    <xf numFmtId="14" fontId="3" fillId="0" borderId="22" xfId="0" applyNumberFormat="1" applyFont="1" applyBorder="1" applyAlignment="1" applyProtection="1">
      <alignment horizontal="right"/>
      <protection hidden="1"/>
    </xf>
    <xf numFmtId="1" fontId="18" fillId="0" borderId="0" xfId="0" applyNumberFormat="1" applyFont="1" applyBorder="1" applyAlignment="1" applyProtection="1">
      <alignment horizontal="right"/>
      <protection hidden="1"/>
    </xf>
    <xf numFmtId="0" fontId="2" fillId="0" borderId="5" xfId="0" applyFont="1" applyBorder="1" applyProtection="1">
      <protection hidden="1"/>
    </xf>
    <xf numFmtId="0" fontId="10" fillId="0" borderId="0" xfId="0" applyFont="1" applyFill="1" applyProtection="1"/>
    <xf numFmtId="0" fontId="0" fillId="0" borderId="0" xfId="0" applyFill="1" applyProtection="1"/>
    <xf numFmtId="37" fontId="0" fillId="0" borderId="7" xfId="0" applyNumberFormat="1" applyFill="1" applyBorder="1" applyProtection="1">
      <protection hidden="1"/>
    </xf>
    <xf numFmtId="37" fontId="0" fillId="0" borderId="10" xfId="0" applyNumberFormat="1" applyFill="1" applyBorder="1" applyProtection="1">
      <protection hidden="1"/>
    </xf>
    <xf numFmtId="37" fontId="0" fillId="0" borderId="9" xfId="0" applyNumberFormat="1" applyBorder="1" applyProtection="1">
      <protection hidden="1"/>
    </xf>
    <xf numFmtId="1" fontId="2" fillId="0" borderId="2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Continuous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5" xfId="0" quotePrefix="1" applyFont="1" applyBorder="1" applyAlignment="1" applyProtection="1">
      <alignment horizontal="center"/>
      <protection hidden="1"/>
    </xf>
    <xf numFmtId="4" fontId="0" fillId="0" borderId="0" xfId="0" applyNumberFormat="1" applyFill="1" applyBorder="1" applyProtection="1">
      <protection hidden="1"/>
    </xf>
    <xf numFmtId="3" fontId="0" fillId="0" borderId="0" xfId="0" applyNumberFormat="1" applyFill="1" applyBorder="1" applyProtection="1">
      <protection hidden="1"/>
    </xf>
    <xf numFmtId="0" fontId="2" fillId="0" borderId="0" xfId="0" quotePrefix="1" applyFont="1" applyProtection="1">
      <protection hidden="1"/>
    </xf>
    <xf numFmtId="3" fontId="0" fillId="0" borderId="10" xfId="0" applyNumberFormat="1" applyBorder="1"/>
    <xf numFmtId="0" fontId="2" fillId="0" borderId="8" xfId="0" quotePrefix="1" applyFont="1" applyFill="1" applyBorder="1" applyAlignment="1" applyProtection="1">
      <alignment horizontal="center"/>
      <protection hidden="1"/>
    </xf>
    <xf numFmtId="0" fontId="2" fillId="0" borderId="5" xfId="0" quotePrefix="1" applyFont="1" applyFill="1" applyBorder="1" applyAlignment="1" applyProtection="1">
      <alignment horizontal="center"/>
      <protection hidden="1"/>
    </xf>
    <xf numFmtId="0" fontId="2" fillId="6" borderId="1" xfId="0" applyFont="1" applyFill="1" applyBorder="1" applyProtection="1">
      <protection hidden="1"/>
    </xf>
    <xf numFmtId="0" fontId="2" fillId="6" borderId="11" xfId="0" applyFont="1" applyFill="1" applyBorder="1" applyProtection="1">
      <protection hidden="1"/>
    </xf>
    <xf numFmtId="0" fontId="0" fillId="6" borderId="11" xfId="0" applyFill="1" applyBorder="1" applyProtection="1">
      <protection hidden="1"/>
    </xf>
    <xf numFmtId="0" fontId="11" fillId="6" borderId="2" xfId="0" applyFont="1" applyFill="1" applyBorder="1" applyAlignment="1" applyProtection="1">
      <alignment horizontal="center"/>
      <protection hidden="1"/>
    </xf>
    <xf numFmtId="0" fontId="2" fillId="6" borderId="3" xfId="0" applyFont="1" applyFill="1" applyBorder="1" applyProtection="1">
      <protection hidden="1"/>
    </xf>
    <xf numFmtId="0" fontId="2" fillId="6" borderId="0" xfId="0" applyFont="1" applyFill="1" applyBorder="1" applyProtection="1">
      <protection hidden="1"/>
    </xf>
    <xf numFmtId="0" fontId="0" fillId="6" borderId="0" xfId="0" applyFill="1" applyBorder="1" applyProtection="1">
      <protection hidden="1"/>
    </xf>
    <xf numFmtId="0" fontId="2" fillId="6" borderId="0" xfId="0" applyFont="1" applyFill="1" applyBorder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9" fontId="0" fillId="0" borderId="7" xfId="2" applyFont="1" applyBorder="1" applyAlignment="1" applyProtection="1">
      <alignment horizontal="right"/>
      <protection hidden="1"/>
    </xf>
    <xf numFmtId="165" fontId="0" fillId="0" borderId="7" xfId="1" applyNumberFormat="1" applyFont="1" applyFill="1" applyBorder="1" applyProtection="1"/>
    <xf numFmtId="37" fontId="0" fillId="0" borderId="10" xfId="1" applyNumberFormat="1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  <protection hidden="1"/>
    </xf>
    <xf numFmtId="49" fontId="2" fillId="0" borderId="0" xfId="0" applyNumberFormat="1" applyFont="1" applyFill="1" applyAlignment="1" applyProtection="1">
      <alignment horizontal="left" vertical="top" wrapText="1"/>
      <protection hidden="1"/>
    </xf>
    <xf numFmtId="49" fontId="0" fillId="0" borderId="0" xfId="0" applyNumberFormat="1" applyFill="1" applyAlignment="1" applyProtection="1">
      <alignment horizontal="left" vertical="top" wrapText="1"/>
      <protection hidden="1"/>
    </xf>
    <xf numFmtId="164" fontId="2" fillId="0" borderId="0" xfId="0" applyNumberFormat="1" applyFont="1" applyProtection="1">
      <protection hidden="1"/>
    </xf>
    <xf numFmtId="0" fontId="2" fillId="0" borderId="1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6" borderId="2" xfId="0" applyFont="1" applyFill="1" applyBorder="1" applyAlignment="1" applyProtection="1">
      <alignment horizontal="center"/>
      <protection hidden="1"/>
    </xf>
    <xf numFmtId="2" fontId="0" fillId="0" borderId="0" xfId="0" applyNumberFormat="1" applyFill="1" applyBorder="1" applyProtection="1">
      <protection hidden="1"/>
    </xf>
    <xf numFmtId="4" fontId="0" fillId="0" borderId="0" xfId="0" applyNumberFormat="1" applyBorder="1" applyProtection="1">
      <protection hidden="1"/>
    </xf>
    <xf numFmtId="4" fontId="0" fillId="5" borderId="10" xfId="0" applyNumberFormat="1" applyFill="1" applyBorder="1" applyProtection="1">
      <protection locked="0"/>
    </xf>
    <xf numFmtId="0" fontId="11" fillId="0" borderId="0" xfId="0" applyFont="1" applyProtection="1">
      <protection hidden="1"/>
    </xf>
    <xf numFmtId="164" fontId="11" fillId="0" borderId="0" xfId="0" applyNumberFormat="1" applyFont="1" applyProtection="1">
      <protection hidden="1"/>
    </xf>
    <xf numFmtId="0" fontId="11" fillId="0" borderId="4" xfId="0" applyFont="1" applyBorder="1" applyProtection="1">
      <protection hidden="1"/>
    </xf>
    <xf numFmtId="0" fontId="1" fillId="0" borderId="0" xfId="0" applyFont="1" applyProtection="1">
      <protection hidden="1"/>
    </xf>
    <xf numFmtId="0" fontId="0" fillId="2" borderId="2" xfId="0" applyFill="1" applyBorder="1" applyProtection="1">
      <protection hidden="1"/>
    </xf>
    <xf numFmtId="0" fontId="0" fillId="2" borderId="6" xfId="0" applyFill="1" applyBorder="1" applyProtection="1">
      <protection hidden="1"/>
    </xf>
    <xf numFmtId="37" fontId="0" fillId="0" borderId="9" xfId="0" applyNumberFormat="1" applyFill="1" applyBorder="1" applyProtection="1">
      <protection hidden="1"/>
    </xf>
    <xf numFmtId="0" fontId="1" fillId="0" borderId="0" xfId="0" quotePrefix="1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0" borderId="0" xfId="0" quotePrefix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37" fontId="0" fillId="0" borderId="0" xfId="0" applyNumberFormat="1" applyBorder="1" applyProtection="1">
      <protection hidden="1"/>
    </xf>
    <xf numFmtId="37" fontId="12" fillId="0" borderId="0" xfId="0" applyNumberFormat="1" applyFont="1" applyFill="1" applyBorder="1" applyProtection="1">
      <protection hidden="1"/>
    </xf>
    <xf numFmtId="0" fontId="10" fillId="0" borderId="0" xfId="0" applyFont="1" applyFill="1" applyProtection="1">
      <protection hidden="1"/>
    </xf>
    <xf numFmtId="164" fontId="18" fillId="0" borderId="0" xfId="0" applyNumberFormat="1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14" fontId="18" fillId="0" borderId="0" xfId="0" applyNumberFormat="1" applyFont="1" applyBorder="1" applyAlignment="1" applyProtection="1">
      <alignment horizontal="left"/>
      <protection hidden="1"/>
    </xf>
    <xf numFmtId="0" fontId="3" fillId="0" borderId="18" xfId="0" applyFont="1" applyBorder="1" applyProtection="1">
      <protection hidden="1"/>
    </xf>
    <xf numFmtId="1" fontId="3" fillId="0" borderId="23" xfId="0" applyNumberFormat="1" applyFont="1" applyBorder="1" applyAlignment="1" applyProtection="1">
      <alignment horizontal="right"/>
      <protection hidden="1"/>
    </xf>
    <xf numFmtId="0" fontId="3" fillId="0" borderId="18" xfId="0" applyFont="1" applyBorder="1" applyAlignment="1" applyProtection="1">
      <alignment horizontal="left"/>
      <protection hidden="1"/>
    </xf>
    <xf numFmtId="14" fontId="3" fillId="0" borderId="23" xfId="0" applyNumberFormat="1" applyFont="1" applyBorder="1" applyProtection="1"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3" fillId="0" borderId="20" xfId="0" applyFont="1" applyBorder="1" applyAlignment="1" applyProtection="1">
      <alignment horizontal="right"/>
      <protection hidden="1"/>
    </xf>
    <xf numFmtId="14" fontId="3" fillId="0" borderId="19" xfId="0" applyNumberFormat="1" applyFont="1" applyBorder="1" applyAlignment="1" applyProtection="1">
      <alignment horizontal="right"/>
      <protection hidden="1"/>
    </xf>
    <xf numFmtId="1" fontId="0" fillId="0" borderId="8" xfId="0" applyNumberFormat="1" applyBorder="1" applyProtection="1">
      <protection hidden="1"/>
    </xf>
    <xf numFmtId="14" fontId="0" fillId="0" borderId="8" xfId="0" applyNumberFormat="1" applyBorder="1" applyProtection="1">
      <protection hidden="1"/>
    </xf>
    <xf numFmtId="3" fontId="0" fillId="0" borderId="0" xfId="0" applyNumberFormat="1" applyBorder="1" applyProtection="1">
      <protection hidden="1"/>
    </xf>
    <xf numFmtId="1" fontId="0" fillId="0" borderId="0" xfId="0" applyNumberFormat="1" applyBorder="1" applyProtection="1">
      <protection hidden="1"/>
    </xf>
    <xf numFmtId="14" fontId="0" fillId="0" borderId="0" xfId="0" applyNumberFormat="1" applyBorder="1" applyProtection="1">
      <protection hidden="1"/>
    </xf>
    <xf numFmtId="1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49" fontId="18" fillId="0" borderId="0" xfId="0" applyNumberFormat="1" applyFont="1" applyAlignment="1" applyProtection="1">
      <alignment horizontal="left"/>
      <protection hidden="1"/>
    </xf>
    <xf numFmtId="0" fontId="18" fillId="0" borderId="1" xfId="0" applyFont="1" applyBorder="1" applyProtection="1">
      <protection hidden="1"/>
    </xf>
    <xf numFmtId="1" fontId="17" fillId="0" borderId="1" xfId="0" applyNumberFormat="1" applyFont="1" applyBorder="1" applyAlignment="1" applyProtection="1">
      <alignment horizontal="center"/>
      <protection hidden="1"/>
    </xf>
    <xf numFmtId="14" fontId="17" fillId="0" borderId="9" xfId="0" applyNumberFormat="1" applyFont="1" applyBorder="1" applyAlignment="1" applyProtection="1">
      <alignment horizontal="center"/>
      <protection hidden="1"/>
    </xf>
    <xf numFmtId="0" fontId="18" fillId="0" borderId="3" xfId="0" applyFont="1" applyBorder="1" applyProtection="1">
      <protection hidden="1"/>
    </xf>
    <xf numFmtId="3" fontId="17" fillId="0" borderId="7" xfId="0" applyNumberFormat="1" applyFont="1" applyBorder="1" applyAlignment="1" applyProtection="1">
      <alignment horizontal="center"/>
      <protection hidden="1"/>
    </xf>
    <xf numFmtId="1" fontId="17" fillId="0" borderId="3" xfId="0" applyNumberFormat="1" applyFont="1" applyBorder="1" applyAlignment="1" applyProtection="1">
      <alignment horizontal="center"/>
      <protection hidden="1"/>
    </xf>
    <xf numFmtId="14" fontId="17" fillId="0" borderId="7" xfId="0" applyNumberFormat="1" applyFont="1" applyBorder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left"/>
      <protection hidden="1"/>
    </xf>
    <xf numFmtId="0" fontId="18" fillId="0" borderId="4" xfId="0" applyFont="1" applyBorder="1" applyProtection="1">
      <protection hidden="1"/>
    </xf>
    <xf numFmtId="3" fontId="18" fillId="0" borderId="10" xfId="0" quotePrefix="1" applyNumberFormat="1" applyFont="1" applyBorder="1" applyAlignment="1" applyProtection="1">
      <alignment horizontal="center"/>
      <protection hidden="1"/>
    </xf>
    <xf numFmtId="1" fontId="18" fillId="0" borderId="4" xfId="0" quotePrefix="1" applyNumberFormat="1" applyFont="1" applyBorder="1" applyAlignment="1" applyProtection="1">
      <alignment horizontal="center"/>
      <protection hidden="1"/>
    </xf>
    <xf numFmtId="14" fontId="18" fillId="0" borderId="10" xfId="0" quotePrefix="1" applyNumberFormat="1" applyFont="1" applyBorder="1" applyAlignment="1" applyProtection="1">
      <alignment horizontal="center"/>
      <protection hidden="1"/>
    </xf>
    <xf numFmtId="3" fontId="18" fillId="2" borderId="7" xfId="0" applyNumberFormat="1" applyFont="1" applyFill="1" applyBorder="1" applyProtection="1">
      <protection hidden="1"/>
    </xf>
    <xf numFmtId="1" fontId="18" fillId="2" borderId="6" xfId="0" applyNumberFormat="1" applyFont="1" applyFill="1" applyBorder="1" applyProtection="1">
      <protection hidden="1"/>
    </xf>
    <xf numFmtId="14" fontId="18" fillId="2" borderId="7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" fillId="0" borderId="3" xfId="0" applyFont="1" applyFill="1" applyBorder="1" applyProtection="1">
      <protection hidden="1"/>
    </xf>
    <xf numFmtId="0" fontId="18" fillId="0" borderId="0" xfId="0" applyFont="1" applyFill="1" applyProtection="1">
      <protection hidden="1"/>
    </xf>
    <xf numFmtId="0" fontId="20" fillId="0" borderId="0" xfId="0" applyFont="1" applyBorder="1" applyProtection="1">
      <protection hidden="1"/>
    </xf>
    <xf numFmtId="3" fontId="18" fillId="0" borderId="0" xfId="0" applyNumberFormat="1" applyFont="1" applyFill="1" applyBorder="1" applyProtection="1">
      <protection hidden="1"/>
    </xf>
    <xf numFmtId="49" fontId="18" fillId="0" borderId="0" xfId="0" applyNumberFormat="1" applyFont="1" applyFill="1" applyBorder="1" applyAlignment="1" applyProtection="1">
      <alignment horizontal="center"/>
      <protection hidden="1"/>
    </xf>
    <xf numFmtId="14" fontId="18" fillId="0" borderId="0" xfId="0" applyNumberFormat="1" applyFont="1" applyFill="1" applyBorder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49" fontId="0" fillId="0" borderId="0" xfId="0" applyNumberFormat="1" applyFill="1" applyAlignment="1" applyProtection="1">
      <alignment vertical="top" wrapText="1"/>
      <protection hidden="1"/>
    </xf>
    <xf numFmtId="3" fontId="10" fillId="0" borderId="0" xfId="0" applyNumberFormat="1" applyFont="1" applyProtection="1">
      <protection hidden="1"/>
    </xf>
    <xf numFmtId="1" fontId="10" fillId="0" borderId="0" xfId="0" applyNumberFormat="1" applyFont="1" applyProtection="1">
      <protection hidden="1"/>
    </xf>
    <xf numFmtId="14" fontId="10" fillId="0" borderId="0" xfId="0" applyNumberFormat="1" applyFont="1" applyProtection="1">
      <protection hidden="1"/>
    </xf>
    <xf numFmtId="4" fontId="1" fillId="3" borderId="10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  <protection hidden="1"/>
    </xf>
    <xf numFmtId="39" fontId="1" fillId="3" borderId="10" xfId="0" applyNumberFormat="1" applyFont="1" applyFill="1" applyBorder="1" applyProtection="1">
      <protection locked="0" hidden="1"/>
    </xf>
    <xf numFmtId="37" fontId="1" fillId="0" borderId="9" xfId="0" applyNumberFormat="1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7" xfId="0" applyFill="1" applyBorder="1" applyProtection="1">
      <protection hidden="1"/>
    </xf>
    <xf numFmtId="165" fontId="0" fillId="0" borderId="0" xfId="1" applyNumberFormat="1" applyFont="1" applyFill="1" applyBorder="1" applyProtection="1">
      <protection hidden="1"/>
    </xf>
    <xf numFmtId="165" fontId="14" fillId="0" borderId="0" xfId="1" applyNumberFormat="1" applyFont="1" applyFill="1" applyBorder="1" applyProtection="1">
      <protection hidden="1"/>
    </xf>
    <xf numFmtId="165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quotePrefix="1" applyFill="1" applyBorder="1" applyProtection="1">
      <protection hidden="1"/>
    </xf>
    <xf numFmtId="0" fontId="0" fillId="0" borderId="7" xfId="0" applyFill="1" applyBorder="1" applyProtection="1">
      <protection hidden="1"/>
    </xf>
    <xf numFmtId="49" fontId="3" fillId="0" borderId="22" xfId="0" applyNumberFormat="1" applyFont="1" applyBorder="1" applyAlignment="1" applyProtection="1">
      <alignment horizontal="right"/>
      <protection hidden="1"/>
    </xf>
    <xf numFmtId="49" fontId="0" fillId="3" borderId="12" xfId="0" applyNumberFormat="1" applyFill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14" fontId="0" fillId="3" borderId="8" xfId="0" applyNumberFormat="1" applyFill="1" applyBorder="1" applyAlignment="1" applyProtection="1">
      <alignment horizontal="left"/>
      <protection locked="0" hidden="1"/>
    </xf>
    <xf numFmtId="0" fontId="0" fillId="3" borderId="12" xfId="0" applyFont="1" applyFill="1" applyBorder="1" applyAlignment="1" applyProtection="1">
      <alignment horizontal="left"/>
      <protection locked="0"/>
    </xf>
    <xf numFmtId="0" fontId="0" fillId="0" borderId="13" xfId="0" applyFont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protection locked="0" hidden="1"/>
    </xf>
    <xf numFmtId="14" fontId="0" fillId="3" borderId="8" xfId="0" applyNumberFormat="1" applyFill="1" applyBorder="1" applyAlignment="1" applyProtection="1">
      <alignment horizontal="center"/>
      <protection locked="0" hidden="1"/>
    </xf>
    <xf numFmtId="14" fontId="0" fillId="0" borderId="8" xfId="0" applyNumberFormat="1" applyBorder="1" applyAlignment="1" applyProtection="1">
      <alignment horizontal="center"/>
      <protection locked="0" hidden="1"/>
    </xf>
    <xf numFmtId="49" fontId="1" fillId="3" borderId="8" xfId="0" applyNumberFormat="1" applyFont="1" applyFill="1" applyBorder="1" applyAlignment="1" applyProtection="1">
      <alignment horizontal="center"/>
      <protection locked="0" hidden="1"/>
    </xf>
    <xf numFmtId="49" fontId="0" fillId="3" borderId="8" xfId="0" applyNumberFormat="1" applyFill="1" applyBorder="1" applyAlignment="1" applyProtection="1">
      <alignment horizontal="left"/>
      <protection locked="0" hidden="1"/>
    </xf>
    <xf numFmtId="0" fontId="0" fillId="3" borderId="14" xfId="0" applyFont="1" applyFill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protection locked="0"/>
    </xf>
    <xf numFmtId="0" fontId="0" fillId="0" borderId="14" xfId="0" applyFont="1" applyBorder="1" applyAlignment="1" applyProtection="1">
      <protection locked="0" hidden="1"/>
    </xf>
    <xf numFmtId="1" fontId="0" fillId="3" borderId="12" xfId="0" applyNumberFormat="1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alignment horizontal="left"/>
      <protection locked="0" hidden="1"/>
    </xf>
    <xf numFmtId="49" fontId="0" fillId="0" borderId="14" xfId="0" applyNumberFormat="1" applyBorder="1" applyAlignment="1" applyProtection="1">
      <alignment horizontal="center"/>
      <protection locked="0" hidden="1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1" fontId="0" fillId="0" borderId="14" xfId="0" applyNumberFormat="1" applyBorder="1" applyAlignment="1" applyProtection="1">
      <alignment horizontal="center"/>
      <protection locked="0" hidden="1"/>
    </xf>
    <xf numFmtId="0" fontId="3" fillId="0" borderId="0" xfId="0" applyFont="1" applyAlignment="1">
      <alignment horizontal="center"/>
    </xf>
    <xf numFmtId="0" fontId="8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13" fillId="0" borderId="12" xfId="0" applyFont="1" applyFill="1" applyBorder="1" applyAlignment="1" applyProtection="1">
      <alignment horizontal="center"/>
      <protection hidden="1"/>
    </xf>
    <xf numFmtId="0" fontId="13" fillId="0" borderId="13" xfId="0" applyFont="1" applyFill="1" applyBorder="1" applyAlignment="1" applyProtection="1">
      <alignment horizontal="center"/>
      <protection hidden="1"/>
    </xf>
    <xf numFmtId="0" fontId="13" fillId="0" borderId="14" xfId="0" applyFont="1" applyFill="1" applyBorder="1" applyAlignment="1" applyProtection="1">
      <alignment horizontal="center"/>
      <protection hidden="1"/>
    </xf>
    <xf numFmtId="49" fontId="1" fillId="3" borderId="12" xfId="0" applyNumberFormat="1" applyFont="1" applyFill="1" applyBorder="1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3" fontId="0" fillId="0" borderId="0" xfId="0" quotePrefix="1" applyNumberForma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2" fillId="3" borderId="0" xfId="0" applyNumberFormat="1" applyFon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1" fontId="4" fillId="0" borderId="3" xfId="0" applyNumberFormat="1" applyFont="1" applyBorder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" fontId="4" fillId="0" borderId="6" xfId="0" applyNumberFormat="1" applyFont="1" applyBorder="1" applyAlignment="1" applyProtection="1">
      <alignment horizontal="center"/>
      <protection hidden="1"/>
    </xf>
    <xf numFmtId="3" fontId="1" fillId="0" borderId="3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Border="1" applyAlignment="1" applyProtection="1">
      <alignment horizontal="center"/>
      <protection hidden="1"/>
    </xf>
    <xf numFmtId="3" fontId="4" fillId="0" borderId="6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0" borderId="6" xfId="0" applyBorder="1" applyAlignment="1" applyProtection="1">
      <protection hidden="1"/>
    </xf>
    <xf numFmtId="1" fontId="1" fillId="0" borderId="3" xfId="0" applyNumberFormat="1" applyFont="1" applyBorder="1" applyAlignment="1" applyProtection="1">
      <alignment horizontal="center"/>
      <protection hidden="1"/>
    </xf>
    <xf numFmtId="0" fontId="2" fillId="0" borderId="4" xfId="0" quotePrefix="1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1" fontId="1" fillId="0" borderId="0" xfId="0" applyNumberFormat="1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  <protection hidden="1"/>
    </xf>
    <xf numFmtId="1" fontId="1" fillId="0" borderId="0" xfId="0" applyNumberFormat="1" applyFont="1" applyFill="1" applyAlignment="1" applyProtection="1">
      <alignment horizontal="center"/>
      <protection hidden="1"/>
    </xf>
    <xf numFmtId="49" fontId="2" fillId="3" borderId="0" xfId="0" applyNumberFormat="1" applyFont="1" applyFill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right" vertical="top"/>
      <protection hidden="1"/>
    </xf>
    <xf numFmtId="0" fontId="0" fillId="0" borderId="0" xfId="0" applyAlignment="1" applyProtection="1">
      <alignment horizontal="right" vertical="top"/>
      <protection hidden="1"/>
    </xf>
    <xf numFmtId="1" fontId="3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3" fontId="1" fillId="0" borderId="0" xfId="0" applyNumberFormat="1" applyFont="1" applyAlignment="1" applyProtection="1">
      <alignment horizontal="center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QHC\DRAFT%20FORMS\Draft%20CMS%20224-14%20FQHCDesk%20Reviewtemplate--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Notes"/>
      <sheetName val="Facesheet"/>
      <sheetName val="DMA-1"/>
      <sheetName val="DMA-2"/>
      <sheetName val="DMA-3"/>
      <sheetName val="DMA-4"/>
      <sheetName val="DMA-5"/>
      <sheetName val="DMA-6"/>
      <sheetName val="DMA-7"/>
      <sheetName val="DMA-8"/>
      <sheetName val="DMA-9"/>
      <sheetName val="DMA-10A"/>
      <sheetName val="DMA-10B"/>
      <sheetName val="AA"/>
      <sheetName val="Medicare Worksheets"/>
      <sheetName val="WS S-3"/>
      <sheetName val="WS B"/>
      <sheetName val="WS B-1"/>
      <sheetName val="WS E"/>
      <sheetName val="ASD"/>
      <sheetName val="Adjustment1"/>
      <sheetName val="Adjustment2"/>
      <sheetName val="Adjustment3"/>
      <sheetName val="Adjustment4"/>
    </sheetNames>
    <sheetDataSet>
      <sheetData sheetId="0" refreshError="1"/>
      <sheetData sheetId="1">
        <row r="61">
          <cell r="A61" t="str">
            <v>DMA-FQHC (05/2016)</v>
          </cell>
        </row>
        <row r="62">
          <cell r="A62" t="str">
            <v>Audit Section</v>
          </cell>
        </row>
      </sheetData>
      <sheetData sheetId="2">
        <row r="2">
          <cell r="B2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L63"/>
  <sheetViews>
    <sheetView showGridLines="0" showZeros="0" tabSelected="1" zoomScaleNormal="100" workbookViewId="0">
      <selection activeCell="D10" sqref="D10:K10"/>
    </sheetView>
  </sheetViews>
  <sheetFormatPr defaultColWidth="9.140625" defaultRowHeight="12.75" x14ac:dyDescent="0.2"/>
  <cols>
    <col min="1" max="1" width="9.140625" style="122"/>
    <col min="2" max="2" width="4.7109375" style="122" customWidth="1"/>
    <col min="3" max="3" width="6.42578125" style="122" customWidth="1"/>
    <col min="4" max="4" width="9.140625" style="122"/>
    <col min="5" max="5" width="12.5703125" style="122" customWidth="1"/>
    <col min="6" max="6" width="4.140625" style="122" customWidth="1"/>
    <col min="7" max="7" width="6" style="122" customWidth="1"/>
    <col min="8" max="8" width="15.5703125" style="122" customWidth="1"/>
    <col min="9" max="9" width="9.5703125" style="122" customWidth="1"/>
    <col min="10" max="10" width="4.140625" style="122" customWidth="1"/>
    <col min="11" max="11" width="10.140625" style="122" customWidth="1"/>
    <col min="12" max="16384" width="9.140625" style="122"/>
  </cols>
  <sheetData>
    <row r="1" spans="1:11" ht="15.75" x14ac:dyDescent="0.25">
      <c r="A1" s="119" t="s">
        <v>139</v>
      </c>
      <c r="B1" s="120"/>
      <c r="C1" s="139" t="s">
        <v>140</v>
      </c>
      <c r="D1" s="120"/>
      <c r="E1" s="120"/>
      <c r="F1" s="272" t="s">
        <v>141</v>
      </c>
      <c r="G1" s="120"/>
      <c r="H1" s="139" t="s">
        <v>137</v>
      </c>
      <c r="I1" s="120"/>
      <c r="J1" s="272"/>
      <c r="K1" s="121"/>
    </row>
    <row r="2" spans="1:11" x14ac:dyDescent="0.2">
      <c r="A2" s="243"/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ht="15.75" x14ac:dyDescent="0.25">
      <c r="A3" s="135"/>
      <c r="B3" s="137"/>
      <c r="C3" s="137" t="s">
        <v>157</v>
      </c>
      <c r="D3" s="137"/>
      <c r="E3" s="128"/>
      <c r="F3" s="289"/>
      <c r="G3" s="128"/>
      <c r="H3" s="137" t="s">
        <v>138</v>
      </c>
      <c r="I3" s="137"/>
      <c r="J3" s="289"/>
      <c r="K3" s="129"/>
    </row>
    <row r="5" spans="1:11" x14ac:dyDescent="0.2">
      <c r="A5" s="130"/>
      <c r="B5" s="147" t="s">
        <v>0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1:11" s="132" customFormat="1" ht="13.15" customHeight="1" x14ac:dyDescent="0.2">
      <c r="A6" s="487" t="s">
        <v>306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</row>
    <row r="7" spans="1:11" s="132" customFormat="1" ht="12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</row>
    <row r="8" spans="1:11" x14ac:dyDescent="0.2">
      <c r="A8" s="138" t="s">
        <v>1</v>
      </c>
      <c r="B8" s="250"/>
      <c r="C8" s="250"/>
      <c r="D8" s="247"/>
      <c r="E8" s="248"/>
      <c r="F8" s="248"/>
      <c r="G8" s="248"/>
      <c r="H8" s="248"/>
      <c r="I8" s="249"/>
      <c r="J8" s="248"/>
      <c r="K8" s="256"/>
    </row>
    <row r="9" spans="1:11" ht="6.75" customHeight="1" x14ac:dyDescent="0.2">
      <c r="A9" s="123"/>
      <c r="B9" s="133"/>
      <c r="C9" s="133"/>
      <c r="D9" s="125"/>
      <c r="E9" s="125"/>
      <c r="F9" s="125"/>
      <c r="G9" s="125"/>
      <c r="H9" s="125"/>
      <c r="I9" s="264"/>
      <c r="J9" s="134"/>
      <c r="K9" s="265"/>
    </row>
    <row r="10" spans="1:11" x14ac:dyDescent="0.2">
      <c r="A10" s="123" t="s">
        <v>2</v>
      </c>
      <c r="B10" s="125"/>
      <c r="C10" s="125"/>
      <c r="D10" s="488"/>
      <c r="E10" s="489"/>
      <c r="F10" s="489"/>
      <c r="G10" s="489"/>
      <c r="H10" s="489"/>
      <c r="I10" s="489"/>
      <c r="J10" s="489"/>
      <c r="K10" s="490"/>
    </row>
    <row r="11" spans="1:11" x14ac:dyDescent="0.2">
      <c r="A11" s="123" t="s">
        <v>3</v>
      </c>
      <c r="B11" s="125"/>
      <c r="C11" s="125"/>
      <c r="D11" s="491"/>
      <c r="E11" s="489"/>
      <c r="F11" s="489"/>
      <c r="G11" s="489"/>
      <c r="H11" s="489"/>
      <c r="I11" s="489"/>
      <c r="J11" s="489"/>
      <c r="K11" s="490"/>
    </row>
    <row r="12" spans="1:11" x14ac:dyDescent="0.2">
      <c r="A12" s="123" t="s">
        <v>142</v>
      </c>
      <c r="B12" s="491"/>
      <c r="C12" s="492"/>
      <c r="D12" s="493"/>
      <c r="E12" s="124"/>
      <c r="F12" s="266"/>
      <c r="G12" s="257" t="s">
        <v>4</v>
      </c>
      <c r="H12" s="271"/>
      <c r="I12" s="264"/>
      <c r="J12" s="251" t="s">
        <v>144</v>
      </c>
      <c r="K12" s="287"/>
    </row>
    <row r="13" spans="1:11" x14ac:dyDescent="0.2">
      <c r="A13" s="123" t="s">
        <v>143</v>
      </c>
      <c r="B13" s="494"/>
      <c r="C13" s="492"/>
      <c r="D13" s="493"/>
      <c r="E13" s="219"/>
      <c r="F13" s="125"/>
      <c r="G13" s="267" t="s">
        <v>127</v>
      </c>
      <c r="H13" s="271"/>
      <c r="I13" s="283"/>
      <c r="J13" s="134"/>
      <c r="K13" s="268"/>
    </row>
    <row r="14" spans="1:11" x14ac:dyDescent="0.2">
      <c r="A14" s="135" t="s">
        <v>146</v>
      </c>
      <c r="B14" s="128"/>
      <c r="C14" s="128"/>
      <c r="D14" s="254" t="s">
        <v>147</v>
      </c>
      <c r="E14" s="218"/>
      <c r="F14" s="137"/>
      <c r="G14" s="252" t="s">
        <v>145</v>
      </c>
      <c r="H14" s="253"/>
      <c r="I14" s="136"/>
      <c r="J14" s="128"/>
      <c r="K14" s="129"/>
    </row>
    <row r="16" spans="1:11" s="255" customFormat="1" ht="12" x14ac:dyDescent="0.2">
      <c r="A16" s="295" t="s">
        <v>177</v>
      </c>
      <c r="B16" s="296"/>
      <c r="C16" s="296"/>
      <c r="D16" s="495" t="s">
        <v>153</v>
      </c>
      <c r="E16" s="496"/>
      <c r="F16" s="297"/>
      <c r="G16" s="495" t="s">
        <v>152</v>
      </c>
      <c r="H16" s="496"/>
      <c r="I16" s="495" t="s">
        <v>153</v>
      </c>
      <c r="J16" s="497"/>
      <c r="K16" s="496"/>
    </row>
    <row r="17" spans="1:11" x14ac:dyDescent="0.2">
      <c r="A17" s="498"/>
      <c r="B17" s="483"/>
      <c r="C17" s="468"/>
      <c r="D17" s="484"/>
      <c r="E17" s="485"/>
      <c r="G17" s="467"/>
      <c r="H17" s="468"/>
      <c r="I17" s="484"/>
      <c r="J17" s="486"/>
      <c r="K17" s="485"/>
    </row>
    <row r="18" spans="1:11" x14ac:dyDescent="0.2">
      <c r="A18" s="467"/>
      <c r="B18" s="483"/>
      <c r="C18" s="468"/>
      <c r="D18" s="484"/>
      <c r="E18" s="485"/>
      <c r="G18" s="467"/>
      <c r="H18" s="468"/>
      <c r="I18" s="484"/>
      <c r="J18" s="486"/>
      <c r="K18" s="485"/>
    </row>
    <row r="19" spans="1:11" x14ac:dyDescent="0.2">
      <c r="A19" s="303"/>
      <c r="B19" s="305"/>
      <c r="C19" s="304"/>
      <c r="D19" s="484"/>
      <c r="E19" s="485"/>
      <c r="G19" s="467"/>
      <c r="H19" s="468"/>
      <c r="I19" s="484"/>
      <c r="J19" s="486"/>
      <c r="K19" s="485"/>
    </row>
    <row r="20" spans="1:11" x14ac:dyDescent="0.2">
      <c r="A20" s="303"/>
      <c r="B20" s="305"/>
      <c r="C20" s="304"/>
      <c r="D20" s="484"/>
      <c r="E20" s="485"/>
      <c r="G20" s="467"/>
      <c r="H20" s="468"/>
      <c r="I20" s="484"/>
      <c r="J20" s="486"/>
      <c r="K20" s="485"/>
    </row>
    <row r="21" spans="1:11" x14ac:dyDescent="0.2">
      <c r="A21" s="303"/>
      <c r="B21" s="305"/>
      <c r="C21" s="304"/>
      <c r="D21" s="484"/>
      <c r="E21" s="485"/>
      <c r="G21" s="467"/>
      <c r="H21" s="468"/>
      <c r="I21" s="484"/>
      <c r="J21" s="486"/>
      <c r="K21" s="485"/>
    </row>
    <row r="22" spans="1:11" x14ac:dyDescent="0.2">
      <c r="A22" s="467"/>
      <c r="B22" s="483"/>
      <c r="C22" s="468"/>
      <c r="D22" s="484"/>
      <c r="E22" s="485"/>
      <c r="G22" s="467"/>
      <c r="H22" s="468"/>
      <c r="I22" s="484"/>
      <c r="J22" s="486"/>
      <c r="K22" s="485"/>
    </row>
    <row r="23" spans="1:11" x14ac:dyDescent="0.2">
      <c r="A23" s="467"/>
      <c r="B23" s="483"/>
      <c r="C23" s="468"/>
      <c r="D23" s="484"/>
      <c r="E23" s="485"/>
      <c r="G23" s="467"/>
      <c r="H23" s="468"/>
      <c r="I23" s="484"/>
      <c r="J23" s="486"/>
      <c r="K23" s="485"/>
    </row>
    <row r="24" spans="1:11" x14ac:dyDescent="0.2">
      <c r="A24" s="467"/>
      <c r="B24" s="483"/>
      <c r="C24" s="468"/>
      <c r="D24" s="484"/>
      <c r="E24" s="485"/>
      <c r="G24" s="467"/>
      <c r="H24" s="468"/>
      <c r="I24" s="484"/>
      <c r="J24" s="486"/>
      <c r="K24" s="485"/>
    </row>
    <row r="25" spans="1:11" x14ac:dyDescent="0.2">
      <c r="A25" s="467"/>
      <c r="B25" s="483"/>
      <c r="C25" s="468"/>
      <c r="D25" s="484"/>
      <c r="E25" s="485"/>
      <c r="G25" s="467"/>
      <c r="H25" s="468"/>
      <c r="I25" s="484"/>
      <c r="J25" s="486"/>
      <c r="K25" s="485"/>
    </row>
    <row r="26" spans="1:11" ht="6.75" customHeight="1" x14ac:dyDescent="0.2"/>
    <row r="27" spans="1:11" x14ac:dyDescent="0.2">
      <c r="A27" s="138" t="s">
        <v>149</v>
      </c>
      <c r="B27" s="143"/>
      <c r="C27" s="120"/>
      <c r="D27" s="138" t="s">
        <v>5</v>
      </c>
      <c r="E27" s="120"/>
      <c r="F27" s="120"/>
      <c r="G27" s="120"/>
      <c r="H27" s="139" t="s">
        <v>6</v>
      </c>
      <c r="I27" s="120"/>
      <c r="J27" s="120"/>
      <c r="K27" s="121"/>
    </row>
    <row r="28" spans="1:11" ht="15.75" x14ac:dyDescent="0.25">
      <c r="A28" s="149"/>
      <c r="B28" s="150"/>
      <c r="C28" s="151"/>
      <c r="D28" s="124" t="s">
        <v>7</v>
      </c>
      <c r="E28" s="125"/>
      <c r="F28" s="272"/>
      <c r="G28" s="125"/>
      <c r="H28" s="124" t="s">
        <v>8</v>
      </c>
      <c r="I28" s="125"/>
      <c r="J28" s="272"/>
      <c r="K28" s="126"/>
    </row>
    <row r="29" spans="1:11" ht="15.75" x14ac:dyDescent="0.25">
      <c r="A29" s="152"/>
      <c r="B29" s="150"/>
      <c r="C29" s="153"/>
      <c r="D29" s="124" t="s">
        <v>9</v>
      </c>
      <c r="E29" s="125"/>
      <c r="F29" s="272"/>
      <c r="G29" s="125"/>
      <c r="H29" s="124" t="s">
        <v>10</v>
      </c>
      <c r="I29" s="125"/>
      <c r="J29" s="272"/>
      <c r="K29" s="126"/>
    </row>
    <row r="30" spans="1:11" ht="15.75" x14ac:dyDescent="0.25">
      <c r="A30" s="152"/>
      <c r="B30" s="150"/>
      <c r="C30" s="153"/>
      <c r="D30" s="125"/>
      <c r="E30" s="125"/>
      <c r="F30" s="134"/>
      <c r="G30" s="125"/>
      <c r="H30" s="124" t="s">
        <v>11</v>
      </c>
      <c r="I30" s="125"/>
      <c r="J30" s="272"/>
      <c r="K30" s="126"/>
    </row>
    <row r="31" spans="1:11" ht="15.75" x14ac:dyDescent="0.25">
      <c r="A31" s="152"/>
      <c r="B31" s="150"/>
      <c r="C31" s="153"/>
      <c r="D31" s="128"/>
      <c r="E31" s="128"/>
      <c r="F31" s="128"/>
      <c r="G31" s="128"/>
      <c r="H31" s="137" t="s">
        <v>12</v>
      </c>
      <c r="I31" s="128"/>
      <c r="J31" s="272"/>
      <c r="K31" s="129"/>
    </row>
    <row r="32" spans="1:11" x14ac:dyDescent="0.2">
      <c r="A32" s="152"/>
      <c r="B32" s="150"/>
      <c r="C32" s="153"/>
      <c r="D32" s="124" t="s">
        <v>13</v>
      </c>
      <c r="E32" s="125"/>
      <c r="F32" s="125"/>
      <c r="G32" s="125"/>
      <c r="H32" s="125"/>
      <c r="I32" s="125"/>
      <c r="J32" s="125"/>
      <c r="K32" s="126"/>
    </row>
    <row r="33" spans="1:11" ht="15.75" x14ac:dyDescent="0.25">
      <c r="A33" s="152"/>
      <c r="B33" s="150"/>
      <c r="C33" s="153"/>
      <c r="D33" s="124" t="s">
        <v>14</v>
      </c>
      <c r="E33" s="125"/>
      <c r="F33" s="272"/>
      <c r="G33" s="125"/>
      <c r="H33" s="124" t="s">
        <v>15</v>
      </c>
      <c r="I33" s="125"/>
      <c r="J33" s="272"/>
      <c r="K33" s="126"/>
    </row>
    <row r="34" spans="1:11" ht="15.75" x14ac:dyDescent="0.25">
      <c r="A34" s="152"/>
      <c r="B34" s="150"/>
      <c r="C34" s="153"/>
      <c r="D34" s="124" t="s">
        <v>16</v>
      </c>
      <c r="E34" s="125"/>
      <c r="F34" s="272"/>
      <c r="G34" s="125"/>
      <c r="H34" s="124" t="s">
        <v>17</v>
      </c>
      <c r="I34" s="125"/>
      <c r="J34" s="272"/>
      <c r="K34" s="126"/>
    </row>
    <row r="35" spans="1:11" ht="15.75" x14ac:dyDescent="0.25">
      <c r="A35" s="154"/>
      <c r="B35" s="155"/>
      <c r="C35" s="156"/>
      <c r="D35" s="137" t="s">
        <v>18</v>
      </c>
      <c r="E35" s="128"/>
      <c r="F35" s="272"/>
      <c r="G35" s="128"/>
      <c r="H35" s="137" t="s">
        <v>19</v>
      </c>
      <c r="I35" s="128"/>
      <c r="J35" s="272"/>
      <c r="K35" s="129"/>
    </row>
    <row r="36" spans="1:11" ht="6.75" customHeight="1" x14ac:dyDescent="0.2">
      <c r="A36" s="134"/>
      <c r="B36" s="134"/>
      <c r="C36" s="134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38" t="s">
        <v>150</v>
      </c>
      <c r="B37" s="120"/>
      <c r="C37" s="120"/>
      <c r="D37" s="120"/>
      <c r="E37" s="121"/>
      <c r="F37" s="138" t="s">
        <v>151</v>
      </c>
      <c r="G37" s="139"/>
      <c r="H37" s="120"/>
      <c r="I37" s="120"/>
      <c r="J37" s="120"/>
      <c r="K37" s="121"/>
    </row>
    <row r="38" spans="1:11" x14ac:dyDescent="0.2">
      <c r="A38" s="123" t="s">
        <v>20</v>
      </c>
      <c r="B38" s="125"/>
      <c r="C38" s="125"/>
      <c r="D38" s="125"/>
      <c r="E38" s="126"/>
      <c r="F38" s="123" t="s">
        <v>21</v>
      </c>
      <c r="G38" s="124"/>
      <c r="H38" s="125"/>
      <c r="I38" s="125"/>
      <c r="J38" s="125"/>
      <c r="K38" s="126"/>
    </row>
    <row r="39" spans="1:11" x14ac:dyDescent="0.2">
      <c r="A39" s="123" t="s">
        <v>22</v>
      </c>
      <c r="B39" s="472">
        <f>D10</f>
        <v>0</v>
      </c>
      <c r="C39" s="480"/>
      <c r="D39" s="480"/>
      <c r="E39" s="473"/>
      <c r="F39" s="140" t="s">
        <v>23</v>
      </c>
      <c r="G39" s="124"/>
      <c r="H39" s="125"/>
      <c r="I39" s="125"/>
      <c r="J39" s="125"/>
      <c r="K39" s="126"/>
    </row>
    <row r="40" spans="1:11" x14ac:dyDescent="0.2">
      <c r="A40" s="123" t="s">
        <v>24</v>
      </c>
      <c r="B40" s="472">
        <f>D11</f>
        <v>0</v>
      </c>
      <c r="C40" s="480"/>
      <c r="D40" s="480"/>
      <c r="E40" s="473"/>
      <c r="F40" s="280" t="s">
        <v>25</v>
      </c>
      <c r="G40" s="124"/>
      <c r="H40" s="470"/>
      <c r="I40" s="479"/>
      <c r="J40" s="479"/>
      <c r="K40" s="471"/>
    </row>
    <row r="41" spans="1:11" x14ac:dyDescent="0.2">
      <c r="A41" s="123" t="s">
        <v>26</v>
      </c>
      <c r="B41" s="472">
        <f>B12</f>
        <v>0</v>
      </c>
      <c r="C41" s="480"/>
      <c r="D41" s="480"/>
      <c r="E41" s="473"/>
      <c r="F41" s="140" t="s">
        <v>27</v>
      </c>
      <c r="G41" s="124"/>
      <c r="H41" s="470"/>
      <c r="I41" s="479"/>
      <c r="J41" s="479"/>
      <c r="K41" s="471"/>
    </row>
    <row r="42" spans="1:11" x14ac:dyDescent="0.2">
      <c r="A42" s="123" t="s">
        <v>28</v>
      </c>
      <c r="B42" s="481">
        <f>H12</f>
        <v>0</v>
      </c>
      <c r="C42" s="482"/>
      <c r="D42" s="263" t="s">
        <v>148</v>
      </c>
      <c r="E42" s="274">
        <f>K12</f>
        <v>0</v>
      </c>
      <c r="F42" s="123" t="s">
        <v>29</v>
      </c>
      <c r="G42" s="124"/>
      <c r="H42" s="470"/>
      <c r="I42" s="479"/>
      <c r="J42" s="471"/>
      <c r="K42" s="258"/>
    </row>
    <row r="43" spans="1:11" x14ac:dyDescent="0.2">
      <c r="A43" s="141" t="s">
        <v>155</v>
      </c>
      <c r="B43" s="143"/>
      <c r="C43" s="142"/>
      <c r="D43" s="470"/>
      <c r="E43" s="471"/>
      <c r="F43" s="135" t="s">
        <v>154</v>
      </c>
      <c r="G43" s="128"/>
      <c r="H43" s="273"/>
      <c r="I43" s="128"/>
      <c r="J43" s="281" t="s">
        <v>148</v>
      </c>
      <c r="K43" s="288"/>
    </row>
    <row r="44" spans="1:11" x14ac:dyDescent="0.2">
      <c r="A44" s="141" t="s">
        <v>30</v>
      </c>
      <c r="B44" s="143"/>
      <c r="C44" s="128"/>
      <c r="D44" s="472">
        <f>H13</f>
        <v>0</v>
      </c>
      <c r="E44" s="473"/>
      <c r="F44" s="141"/>
      <c r="G44" s="143"/>
      <c r="H44" s="144"/>
      <c r="I44" s="143"/>
      <c r="J44" s="143"/>
      <c r="K44" s="142"/>
    </row>
    <row r="45" spans="1:11" x14ac:dyDescent="0.2">
      <c r="A45" s="141" t="s">
        <v>31</v>
      </c>
      <c r="B45" s="143"/>
      <c r="C45" s="128"/>
      <c r="D45" s="470"/>
      <c r="E45" s="478"/>
      <c r="F45" s="478"/>
      <c r="G45" s="478"/>
      <c r="H45" s="478"/>
      <c r="I45" s="143"/>
      <c r="J45" s="143"/>
      <c r="K45" s="142"/>
    </row>
    <row r="46" spans="1:11" x14ac:dyDescent="0.2">
      <c r="A46" s="145" t="s">
        <v>32</v>
      </c>
    </row>
    <row r="47" spans="1:11" x14ac:dyDescent="0.2">
      <c r="A47" s="145" t="s">
        <v>33</v>
      </c>
    </row>
    <row r="49" spans="1:12" x14ac:dyDescent="0.2">
      <c r="A49" s="146" t="s">
        <v>34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</row>
    <row r="51" spans="1:12" x14ac:dyDescent="0.2">
      <c r="A51" s="145" t="s">
        <v>35</v>
      </c>
      <c r="L51" s="158"/>
    </row>
    <row r="52" spans="1:12" x14ac:dyDescent="0.2">
      <c r="A52" s="145" t="s">
        <v>159</v>
      </c>
      <c r="B52" s="476"/>
      <c r="C52" s="476"/>
      <c r="D52" s="476"/>
      <c r="E52" s="476"/>
      <c r="F52" s="145" t="s">
        <v>161</v>
      </c>
      <c r="I52" s="474"/>
      <c r="J52" s="475"/>
      <c r="K52" s="269"/>
      <c r="L52" s="158"/>
    </row>
    <row r="53" spans="1:12" x14ac:dyDescent="0.2">
      <c r="A53" s="145" t="s">
        <v>36</v>
      </c>
      <c r="K53" s="145"/>
      <c r="L53" s="158"/>
    </row>
    <row r="54" spans="1:12" x14ac:dyDescent="0.2">
      <c r="A54" s="145" t="s">
        <v>160</v>
      </c>
      <c r="C54" s="474"/>
      <c r="D54" s="474"/>
      <c r="K54" s="157" t="s">
        <v>158</v>
      </c>
      <c r="L54" s="158"/>
    </row>
    <row r="55" spans="1:12" x14ac:dyDescent="0.2">
      <c r="A55" s="145" t="s">
        <v>37</v>
      </c>
    </row>
    <row r="56" spans="1:12" x14ac:dyDescent="0.2">
      <c r="A56" s="145" t="s">
        <v>38</v>
      </c>
    </row>
    <row r="58" spans="1:12" x14ac:dyDescent="0.2">
      <c r="F58" s="145" t="s">
        <v>164</v>
      </c>
      <c r="H58" s="128"/>
      <c r="I58" s="282"/>
      <c r="J58" s="128"/>
      <c r="K58" s="128"/>
    </row>
    <row r="59" spans="1:12" x14ac:dyDescent="0.2">
      <c r="H59" s="145" t="s">
        <v>39</v>
      </c>
      <c r="I59" s="145"/>
    </row>
    <row r="60" spans="1:12" x14ac:dyDescent="0.2">
      <c r="F60" s="145" t="s">
        <v>162</v>
      </c>
      <c r="H60" s="477"/>
      <c r="I60" s="477"/>
      <c r="J60" s="477"/>
      <c r="K60" s="477"/>
    </row>
    <row r="61" spans="1:12" x14ac:dyDescent="0.2">
      <c r="A61" s="298" t="s">
        <v>297</v>
      </c>
      <c r="B61" s="299"/>
      <c r="C61" s="299"/>
    </row>
    <row r="62" spans="1:12" x14ac:dyDescent="0.2">
      <c r="A62" s="145" t="s">
        <v>40</v>
      </c>
      <c r="F62" s="145" t="s">
        <v>163</v>
      </c>
      <c r="H62" s="469"/>
      <c r="I62" s="469"/>
      <c r="J62" s="469"/>
      <c r="K62" s="469"/>
    </row>
    <row r="63" spans="1:12" ht="12" customHeight="1" x14ac:dyDescent="0.2"/>
  </sheetData>
  <sheetProtection password="C9B5" sheet="1" objects="1" scenarios="1" selectLockedCells="1"/>
  <mergeCells count="56">
    <mergeCell ref="A6:K6"/>
    <mergeCell ref="D17:E17"/>
    <mergeCell ref="G17:H17"/>
    <mergeCell ref="I17:K17"/>
    <mergeCell ref="A18:C18"/>
    <mergeCell ref="D18:E18"/>
    <mergeCell ref="D10:K10"/>
    <mergeCell ref="D11:K11"/>
    <mergeCell ref="B12:D12"/>
    <mergeCell ref="B13:D13"/>
    <mergeCell ref="D16:E16"/>
    <mergeCell ref="G16:H16"/>
    <mergeCell ref="I16:K16"/>
    <mergeCell ref="A17:C17"/>
    <mergeCell ref="A23:C23"/>
    <mergeCell ref="D23:E23"/>
    <mergeCell ref="G23:H23"/>
    <mergeCell ref="I23:K23"/>
    <mergeCell ref="G18:H18"/>
    <mergeCell ref="I18:K18"/>
    <mergeCell ref="A22:C22"/>
    <mergeCell ref="D22:E22"/>
    <mergeCell ref="G22:H22"/>
    <mergeCell ref="I22:K22"/>
    <mergeCell ref="I19:K19"/>
    <mergeCell ref="I20:K20"/>
    <mergeCell ref="I21:K21"/>
    <mergeCell ref="D19:E19"/>
    <mergeCell ref="D20:E20"/>
    <mergeCell ref="D21:E21"/>
    <mergeCell ref="I25:K25"/>
    <mergeCell ref="A24:C24"/>
    <mergeCell ref="D24:E24"/>
    <mergeCell ref="G24:H24"/>
    <mergeCell ref="I24:K24"/>
    <mergeCell ref="B41:E41"/>
    <mergeCell ref="B42:C42"/>
    <mergeCell ref="A25:C25"/>
    <mergeCell ref="D25:E25"/>
    <mergeCell ref="G25:H25"/>
    <mergeCell ref="G19:H19"/>
    <mergeCell ref="G20:H20"/>
    <mergeCell ref="G21:H21"/>
    <mergeCell ref="H62:K62"/>
    <mergeCell ref="D43:E43"/>
    <mergeCell ref="D44:E44"/>
    <mergeCell ref="I52:J52"/>
    <mergeCell ref="C54:D54"/>
    <mergeCell ref="B52:E52"/>
    <mergeCell ref="H60:K60"/>
    <mergeCell ref="D45:H45"/>
    <mergeCell ref="H40:K40"/>
    <mergeCell ref="H41:K41"/>
    <mergeCell ref="H42:J42"/>
    <mergeCell ref="B39:E39"/>
    <mergeCell ref="B40:E40"/>
  </mergeCells>
  <phoneticPr fontId="11" type="noConversion"/>
  <printOptions horizontalCentered="1"/>
  <pageMargins left="0.5" right="0.5" top="0.5" bottom="0.5" header="0.5" footer="0.5"/>
  <pageSetup scale="8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H58"/>
  <sheetViews>
    <sheetView showGridLines="0" showZeros="0" workbookViewId="0">
      <selection activeCell="F22" sqref="F22"/>
    </sheetView>
  </sheetViews>
  <sheetFormatPr defaultColWidth="9.140625" defaultRowHeight="12.75" x14ac:dyDescent="0.2"/>
  <cols>
    <col min="1" max="1" width="11.28515625" style="158" customWidth="1"/>
    <col min="2" max="2" width="12.42578125" style="158" customWidth="1"/>
    <col min="3" max="4" width="7.7109375" style="158" customWidth="1"/>
    <col min="5" max="5" width="9.140625" style="158"/>
    <col min="6" max="6" width="10.42578125" style="158" customWidth="1"/>
    <col min="7" max="7" width="14" style="158" customWidth="1"/>
    <col min="8" max="8" width="17.85546875" style="158" bestFit="1" customWidth="1"/>
    <col min="9" max="16384" width="9.140625" style="158"/>
  </cols>
  <sheetData>
    <row r="1" spans="1:8" x14ac:dyDescent="0.2">
      <c r="A1" s="259" t="str">
        <f>'DMA-1'!B2</f>
        <v xml:space="preserve">RUN DATE:  </v>
      </c>
      <c r="B1" s="260">
        <f ca="1">'DMA-1'!C2</f>
        <v>42958</v>
      </c>
      <c r="H1" s="225" t="s">
        <v>261</v>
      </c>
    </row>
    <row r="2" spans="1:8" x14ac:dyDescent="0.2">
      <c r="A2"/>
      <c r="B2"/>
    </row>
    <row r="3" spans="1:8" x14ac:dyDescent="0.2">
      <c r="A3" s="8" t="s">
        <v>156</v>
      </c>
      <c r="B3" s="275">
        <f>Facesheet!A17</f>
        <v>0</v>
      </c>
      <c r="C3" s="537" t="s">
        <v>136</v>
      </c>
      <c r="D3" s="538"/>
      <c r="E3" s="538"/>
      <c r="F3" s="539"/>
      <c r="G3" s="221" t="s">
        <v>43</v>
      </c>
      <c r="H3" s="220"/>
    </row>
    <row r="4" spans="1:8" x14ac:dyDescent="0.2">
      <c r="A4" s="6"/>
      <c r="B4" s="261"/>
      <c r="G4" s="222" t="s">
        <v>45</v>
      </c>
      <c r="H4" s="276">
        <f>Facesheet!E14</f>
        <v>0</v>
      </c>
    </row>
    <row r="5" spans="1:8" x14ac:dyDescent="0.2">
      <c r="A5" s="262" t="s">
        <v>44</v>
      </c>
      <c r="B5" s="278">
        <f>Facesheet!D17</f>
        <v>0</v>
      </c>
      <c r="C5" s="536" t="s">
        <v>212</v>
      </c>
      <c r="D5" s="536"/>
      <c r="E5" s="536"/>
      <c r="F5" s="536"/>
      <c r="G5" s="223" t="s">
        <v>46</v>
      </c>
      <c r="H5" s="277">
        <f>Facesheet!H14</f>
        <v>0</v>
      </c>
    </row>
    <row r="6" spans="1:8" x14ac:dyDescent="0.2">
      <c r="E6" s="226"/>
      <c r="F6" s="227"/>
      <c r="G6" s="227"/>
    </row>
    <row r="7" spans="1:8" x14ac:dyDescent="0.2">
      <c r="C7" s="540" t="str">
        <f>'DMA-7'!C5</f>
        <v>2017 COST REPORT</v>
      </c>
      <c r="D7" s="540"/>
      <c r="E7" s="540"/>
      <c r="F7" s="540"/>
    </row>
    <row r="8" spans="1:8" x14ac:dyDescent="0.2">
      <c r="A8" s="228"/>
      <c r="B8" s="228"/>
      <c r="C8" s="228"/>
      <c r="D8" s="229"/>
      <c r="E8" s="228"/>
      <c r="F8" s="228"/>
      <c r="G8" s="228"/>
      <c r="H8" s="228"/>
    </row>
    <row r="11" spans="1:8" x14ac:dyDescent="0.2">
      <c r="F11" s="226" t="s">
        <v>85</v>
      </c>
    </row>
    <row r="13" spans="1:8" x14ac:dyDescent="0.2">
      <c r="A13" s="307"/>
      <c r="B13" s="307"/>
      <c r="F13" s="230"/>
      <c r="G13" s="231"/>
      <c r="H13" s="226"/>
    </row>
    <row r="14" spans="1:8" x14ac:dyDescent="0.2">
      <c r="A14" s="307" t="s">
        <v>130</v>
      </c>
      <c r="B14" s="307"/>
      <c r="F14" s="232">
        <f>'DMA-1'!G18</f>
        <v>0</v>
      </c>
      <c r="G14" s="233"/>
      <c r="H14" s="226"/>
    </row>
    <row r="15" spans="1:8" x14ac:dyDescent="0.2">
      <c r="A15" s="307"/>
      <c r="B15" s="307"/>
      <c r="F15" s="234"/>
      <c r="G15" s="233"/>
      <c r="H15" s="226"/>
    </row>
    <row r="16" spans="1:8" x14ac:dyDescent="0.2">
      <c r="A16" s="307" t="s">
        <v>131</v>
      </c>
      <c r="B16" s="307"/>
      <c r="F16" s="232">
        <f>'DMA-4'!F18</f>
        <v>0</v>
      </c>
      <c r="G16" s="233"/>
      <c r="H16" s="226"/>
    </row>
    <row r="17" spans="1:8" x14ac:dyDescent="0.2">
      <c r="A17" s="307"/>
      <c r="B17" s="307"/>
      <c r="F17" s="234"/>
      <c r="G17" s="233"/>
      <c r="H17" s="226"/>
    </row>
    <row r="18" spans="1:8" x14ac:dyDescent="0.2">
      <c r="A18" s="307" t="s">
        <v>181</v>
      </c>
      <c r="B18" s="307"/>
      <c r="F18" s="232">
        <f>'DMA-4'!F20</f>
        <v>0</v>
      </c>
      <c r="G18" s="233"/>
      <c r="H18" s="226"/>
    </row>
    <row r="19" spans="1:8" x14ac:dyDescent="0.2">
      <c r="A19" s="307"/>
      <c r="B19" s="307"/>
      <c r="F19" s="234"/>
      <c r="G19" s="233"/>
      <c r="H19" s="226"/>
    </row>
    <row r="20" spans="1:8" x14ac:dyDescent="0.2">
      <c r="A20" s="307" t="s">
        <v>132</v>
      </c>
      <c r="B20" s="307"/>
      <c r="F20" s="232">
        <f>'DMA-4'!F24</f>
        <v>0</v>
      </c>
      <c r="G20" s="233"/>
      <c r="H20" s="226"/>
    </row>
    <row r="21" spans="1:8" x14ac:dyDescent="0.2">
      <c r="A21" s="307"/>
      <c r="B21" s="307"/>
      <c r="F21" s="230"/>
      <c r="G21" s="233"/>
      <c r="H21" s="226"/>
    </row>
    <row r="22" spans="1:8" x14ac:dyDescent="0.2">
      <c r="A22" s="307" t="s">
        <v>133</v>
      </c>
      <c r="B22" s="307"/>
      <c r="F22" s="96"/>
      <c r="G22" s="233"/>
      <c r="H22" s="226"/>
    </row>
    <row r="23" spans="1:8" x14ac:dyDescent="0.2">
      <c r="A23" s="307"/>
      <c r="B23" s="307"/>
      <c r="G23" s="230"/>
      <c r="H23" s="226"/>
    </row>
    <row r="24" spans="1:8" x14ac:dyDescent="0.2">
      <c r="A24" s="307" t="s">
        <v>134</v>
      </c>
      <c r="B24" s="307"/>
      <c r="G24" s="237">
        <f>SUM(F14:F22)</f>
        <v>0</v>
      </c>
      <c r="H24" s="226"/>
    </row>
    <row r="25" spans="1:8" x14ac:dyDescent="0.2">
      <c r="A25" s="307"/>
      <c r="B25" s="307"/>
      <c r="G25" s="236"/>
      <c r="H25" s="226"/>
    </row>
    <row r="26" spans="1:8" x14ac:dyDescent="0.2">
      <c r="A26" s="307" t="s">
        <v>167</v>
      </c>
      <c r="B26" s="307"/>
      <c r="G26" s="292"/>
      <c r="H26" s="226"/>
    </row>
    <row r="27" spans="1:8" x14ac:dyDescent="0.2">
      <c r="A27" s="307"/>
      <c r="B27" s="307"/>
      <c r="G27" s="236"/>
      <c r="H27" s="226"/>
    </row>
    <row r="28" spans="1:8" x14ac:dyDescent="0.2">
      <c r="A28" s="307" t="s">
        <v>171</v>
      </c>
      <c r="B28" s="307"/>
      <c r="G28" s="293"/>
    </row>
    <row r="29" spans="1:8" x14ac:dyDescent="0.2">
      <c r="A29" s="308" t="s">
        <v>168</v>
      </c>
      <c r="B29" s="307"/>
      <c r="G29" s="235">
        <f>ROUND((G24*G26),0)</f>
        <v>0</v>
      </c>
    </row>
    <row r="30" spans="1:8" x14ac:dyDescent="0.2">
      <c r="A30" s="308"/>
      <c r="B30" s="307"/>
      <c r="G30" s="371"/>
      <c r="H30" s="244" t="s">
        <v>242</v>
      </c>
    </row>
    <row r="31" spans="1:8" x14ac:dyDescent="0.2">
      <c r="A31" s="307" t="s">
        <v>172</v>
      </c>
      <c r="B31" s="307"/>
      <c r="G31" s="238">
        <f>'DMA-4'!G44+'DMA-4'!G50</f>
        <v>0</v>
      </c>
      <c r="H31" s="244" t="s">
        <v>243</v>
      </c>
    </row>
    <row r="32" spans="1:8" x14ac:dyDescent="0.2">
      <c r="A32" s="307"/>
      <c r="B32" s="307"/>
      <c r="G32" s="239"/>
      <c r="H32" s="226"/>
    </row>
    <row r="33" spans="1:8" x14ac:dyDescent="0.2">
      <c r="A33" s="307" t="s">
        <v>173</v>
      </c>
      <c r="B33" s="307"/>
      <c r="G33" s="238">
        <f>IF(G31&gt;G29,G31,G29)</f>
        <v>0</v>
      </c>
      <c r="H33" s="240" t="str">
        <f>IF(G33=G31,"Cost Settlement","PPS")</f>
        <v>Cost Settlement</v>
      </c>
    </row>
    <row r="34" spans="1:8" x14ac:dyDescent="0.2">
      <c r="G34" s="239"/>
      <c r="H34" s="226"/>
    </row>
    <row r="35" spans="1:8" x14ac:dyDescent="0.2">
      <c r="A35" s="158" t="s">
        <v>174</v>
      </c>
      <c r="G35" s="238">
        <f>ROUND('DMA-5'!E40,0)</f>
        <v>0</v>
      </c>
      <c r="H35" s="241" t="s">
        <v>292</v>
      </c>
    </row>
    <row r="36" spans="1:8" x14ac:dyDescent="0.2">
      <c r="G36" s="239"/>
      <c r="H36" s="242"/>
    </row>
    <row r="37" spans="1:8" x14ac:dyDescent="0.2">
      <c r="A37" s="158" t="s">
        <v>175</v>
      </c>
      <c r="G37" s="238">
        <f>ROUND((G33-G35),0)</f>
        <v>0</v>
      </c>
      <c r="H37" s="244" t="s">
        <v>176</v>
      </c>
    </row>
    <row r="38" spans="1:8" x14ac:dyDescent="0.2">
      <c r="G38" s="245"/>
      <c r="H38" s="242"/>
    </row>
    <row r="39" spans="1:8" x14ac:dyDescent="0.2">
      <c r="A39" s="1" t="s">
        <v>182</v>
      </c>
      <c r="G39" s="246"/>
      <c r="H39" s="242"/>
    </row>
    <row r="40" spans="1:8" x14ac:dyDescent="0.2">
      <c r="A40" s="302" t="s">
        <v>183</v>
      </c>
      <c r="G40" s="246"/>
      <c r="H40" s="242"/>
    </row>
    <row r="41" spans="1:8" x14ac:dyDescent="0.2">
      <c r="A41" s="1"/>
      <c r="B41" s="224" t="s">
        <v>178</v>
      </c>
      <c r="C41" s="246"/>
      <c r="H41" s="242"/>
    </row>
    <row r="42" spans="1:8" x14ac:dyDescent="0.2">
      <c r="A42" s="1"/>
      <c r="B42" s="224" t="s">
        <v>184</v>
      </c>
      <c r="C42" s="246"/>
      <c r="H42" s="242"/>
    </row>
    <row r="43" spans="1:8" x14ac:dyDescent="0.2">
      <c r="A43" s="1"/>
      <c r="B43" s="224" t="s">
        <v>179</v>
      </c>
      <c r="C43" s="246"/>
      <c r="H43" s="242"/>
    </row>
    <row r="44" spans="1:8" x14ac:dyDescent="0.2">
      <c r="A44" s="1"/>
      <c r="B44" s="224" t="s">
        <v>180</v>
      </c>
      <c r="C44" s="246"/>
      <c r="H44" s="242"/>
    </row>
    <row r="45" spans="1:8" x14ac:dyDescent="0.2">
      <c r="G45" s="245"/>
      <c r="H45" s="242"/>
    </row>
    <row r="46" spans="1:8" x14ac:dyDescent="0.2">
      <c r="A46" s="158" t="s">
        <v>135</v>
      </c>
      <c r="G46" s="245"/>
    </row>
    <row r="48" spans="1:8" x14ac:dyDescent="0.2">
      <c r="A48" s="345" t="s">
        <v>264</v>
      </c>
      <c r="B48" s="346"/>
      <c r="C48" s="346"/>
      <c r="D48" s="346"/>
      <c r="E48" s="346"/>
      <c r="F48" s="346"/>
      <c r="G48" s="346"/>
      <c r="H48" s="346"/>
    </row>
    <row r="49" spans="1:8" x14ac:dyDescent="0.2">
      <c r="A49" s="309"/>
    </row>
    <row r="53" spans="1:8" x14ac:dyDescent="0.2">
      <c r="A53" s="242"/>
    </row>
    <row r="54" spans="1:8" x14ac:dyDescent="0.2">
      <c r="A54" s="242"/>
    </row>
    <row r="55" spans="1:8" x14ac:dyDescent="0.2">
      <c r="A55" s="242"/>
    </row>
    <row r="56" spans="1:8" x14ac:dyDescent="0.2">
      <c r="A56" s="145" t="str">
        <f>Facesheet!A61</f>
        <v>DMA-FQHC (06/2016)</v>
      </c>
    </row>
    <row r="57" spans="1:8" x14ac:dyDescent="0.2">
      <c r="A57" s="145" t="str">
        <f>Facesheet!A62</f>
        <v>Audit Section</v>
      </c>
    </row>
    <row r="58" spans="1:8" x14ac:dyDescent="0.2">
      <c r="A58" s="535" t="s">
        <v>211</v>
      </c>
      <c r="B58" s="535"/>
      <c r="C58" s="535"/>
      <c r="D58" s="535"/>
      <c r="E58" s="535"/>
      <c r="F58" s="535"/>
      <c r="G58" s="535"/>
      <c r="H58" s="535"/>
    </row>
  </sheetData>
  <sheetProtection password="C9B5" sheet="1" objects="1" scenarios="1" selectLockedCells="1"/>
  <mergeCells count="4">
    <mergeCell ref="A58:H58"/>
    <mergeCell ref="C5:F5"/>
    <mergeCell ref="C3:F3"/>
    <mergeCell ref="C7:F7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H54"/>
  <sheetViews>
    <sheetView showGridLines="0" showZeros="0" workbookViewId="0">
      <selection activeCell="F22" sqref="F22"/>
    </sheetView>
  </sheetViews>
  <sheetFormatPr defaultColWidth="9.140625" defaultRowHeight="12.75" x14ac:dyDescent="0.2"/>
  <cols>
    <col min="1" max="1" width="11.28515625" style="122" customWidth="1"/>
    <col min="2" max="2" width="12.42578125" style="122" customWidth="1"/>
    <col min="3" max="4" width="7.7109375" style="122" customWidth="1"/>
    <col min="5" max="5" width="9.140625" style="122"/>
    <col min="6" max="6" width="10.42578125" style="122" customWidth="1"/>
    <col min="7" max="7" width="14" style="122" customWidth="1"/>
    <col min="8" max="8" width="17.85546875" style="122" bestFit="1" customWidth="1"/>
    <col min="9" max="16384" width="9.140625" style="122"/>
  </cols>
  <sheetData>
    <row r="1" spans="1:8" x14ac:dyDescent="0.2">
      <c r="A1" s="389" t="str">
        <f>'DMA-1'!B2</f>
        <v xml:space="preserve">RUN DATE:  </v>
      </c>
      <c r="B1" s="390">
        <f ca="1">'DMA-1'!C2</f>
        <v>42958</v>
      </c>
      <c r="H1" s="157" t="s">
        <v>263</v>
      </c>
    </row>
    <row r="3" spans="1:8" x14ac:dyDescent="0.2">
      <c r="A3" s="383" t="s">
        <v>156</v>
      </c>
      <c r="B3" s="275">
        <f>Facesheet!A17</f>
        <v>0</v>
      </c>
      <c r="C3" s="502" t="s">
        <v>136</v>
      </c>
      <c r="D3" s="525"/>
      <c r="E3" s="525"/>
      <c r="F3" s="526"/>
      <c r="G3" s="138" t="s">
        <v>43</v>
      </c>
      <c r="H3" s="121"/>
    </row>
    <row r="4" spans="1:8" x14ac:dyDescent="0.2">
      <c r="A4" s="209"/>
      <c r="B4" s="453"/>
      <c r="G4" s="209" t="s">
        <v>45</v>
      </c>
      <c r="H4" s="276">
        <f>Facesheet!E14</f>
        <v>0</v>
      </c>
    </row>
    <row r="5" spans="1:8" x14ac:dyDescent="0.2">
      <c r="A5" s="391" t="s">
        <v>44</v>
      </c>
      <c r="B5" s="278">
        <f>Facesheet!D17</f>
        <v>0</v>
      </c>
      <c r="C5" s="541" t="s">
        <v>185</v>
      </c>
      <c r="D5" s="541"/>
      <c r="E5" s="541"/>
      <c r="F5" s="541"/>
      <c r="G5" s="127" t="s">
        <v>46</v>
      </c>
      <c r="H5" s="277">
        <f>Facesheet!H14</f>
        <v>0</v>
      </c>
    </row>
    <row r="6" spans="1:8" x14ac:dyDescent="0.2">
      <c r="E6" s="452"/>
      <c r="F6" s="125"/>
      <c r="G6" s="125"/>
    </row>
    <row r="7" spans="1:8" x14ac:dyDescent="0.2">
      <c r="C7" s="542" t="str">
        <f>'DMA-9'!C7:F7</f>
        <v>2017 COST REPORT</v>
      </c>
      <c r="D7" s="542"/>
      <c r="E7" s="542"/>
      <c r="F7" s="542"/>
    </row>
    <row r="8" spans="1:8" x14ac:dyDescent="0.2">
      <c r="A8" s="128"/>
      <c r="B8" s="128"/>
      <c r="C8" s="128"/>
      <c r="D8" s="137"/>
      <c r="E8" s="128"/>
      <c r="F8" s="128"/>
      <c r="G8" s="128"/>
      <c r="H8" s="128"/>
    </row>
    <row r="11" spans="1:8" x14ac:dyDescent="0.2">
      <c r="F11" s="452" t="s">
        <v>85</v>
      </c>
    </row>
    <row r="13" spans="1:8" x14ac:dyDescent="0.2">
      <c r="A13" s="392"/>
      <c r="B13" s="392"/>
      <c r="F13" s="165"/>
      <c r="G13" s="393"/>
      <c r="H13" s="452"/>
    </row>
    <row r="14" spans="1:8" x14ac:dyDescent="0.2">
      <c r="A14" s="392" t="s">
        <v>130</v>
      </c>
      <c r="B14" s="392"/>
      <c r="F14" s="166">
        <f>'DMA-1'!G18</f>
        <v>0</v>
      </c>
      <c r="G14" s="394"/>
      <c r="H14" s="452"/>
    </row>
    <row r="15" spans="1:8" x14ac:dyDescent="0.2">
      <c r="A15" s="392"/>
      <c r="B15" s="392"/>
      <c r="F15" s="148"/>
      <c r="G15" s="394"/>
      <c r="H15" s="452"/>
    </row>
    <row r="16" spans="1:8" x14ac:dyDescent="0.2">
      <c r="A16" s="392" t="s">
        <v>131</v>
      </c>
      <c r="B16" s="392"/>
      <c r="F16" s="166">
        <f>'DMA-4'!F18</f>
        <v>0</v>
      </c>
      <c r="G16" s="394"/>
      <c r="H16" s="452"/>
    </row>
    <row r="17" spans="1:8" x14ac:dyDescent="0.2">
      <c r="A17" s="392"/>
      <c r="B17" s="392"/>
      <c r="F17" s="148"/>
      <c r="G17" s="394"/>
      <c r="H17" s="452"/>
    </row>
    <row r="18" spans="1:8" x14ac:dyDescent="0.2">
      <c r="A18" s="392" t="s">
        <v>181</v>
      </c>
      <c r="B18" s="392"/>
      <c r="F18" s="166">
        <f>'DMA-4'!F20</f>
        <v>0</v>
      </c>
      <c r="G18" s="394"/>
      <c r="H18" s="452"/>
    </row>
    <row r="19" spans="1:8" x14ac:dyDescent="0.2">
      <c r="A19" s="392"/>
      <c r="B19" s="392"/>
      <c r="F19" s="148"/>
      <c r="G19" s="394"/>
      <c r="H19" s="452"/>
    </row>
    <row r="20" spans="1:8" x14ac:dyDescent="0.2">
      <c r="A20" s="392" t="s">
        <v>132</v>
      </c>
      <c r="B20" s="392"/>
      <c r="F20" s="166">
        <f>'DMA-4'!F24</f>
        <v>0</v>
      </c>
      <c r="G20" s="394"/>
      <c r="H20" s="452"/>
    </row>
    <row r="21" spans="1:8" x14ac:dyDescent="0.2">
      <c r="A21" s="392"/>
      <c r="B21" s="392"/>
      <c r="F21" s="165"/>
      <c r="G21" s="394"/>
      <c r="H21" s="452"/>
    </row>
    <row r="22" spans="1:8" x14ac:dyDescent="0.2">
      <c r="A22" s="392" t="s">
        <v>133</v>
      </c>
      <c r="B22" s="392"/>
      <c r="F22" s="185"/>
      <c r="G22" s="394"/>
      <c r="H22" s="452"/>
    </row>
    <row r="23" spans="1:8" x14ac:dyDescent="0.2">
      <c r="A23" s="392"/>
      <c r="B23" s="392"/>
      <c r="G23" s="165"/>
      <c r="H23" s="452"/>
    </row>
    <row r="24" spans="1:8" x14ac:dyDescent="0.2">
      <c r="A24" s="392" t="s">
        <v>134</v>
      </c>
      <c r="B24" s="392"/>
      <c r="G24" s="347">
        <f>SUM(F14:F22)</f>
        <v>0</v>
      </c>
      <c r="H24" s="452"/>
    </row>
    <row r="25" spans="1:8" x14ac:dyDescent="0.2">
      <c r="A25" s="392"/>
      <c r="B25" s="392"/>
      <c r="G25" s="456"/>
      <c r="H25" s="452"/>
    </row>
    <row r="26" spans="1:8" x14ac:dyDescent="0.2">
      <c r="A26" s="392" t="s">
        <v>167</v>
      </c>
      <c r="B26" s="392"/>
      <c r="G26" s="455">
        <v>0</v>
      </c>
      <c r="H26" s="452"/>
    </row>
    <row r="27" spans="1:8" x14ac:dyDescent="0.2">
      <c r="A27" s="392"/>
      <c r="B27" s="392"/>
      <c r="G27" s="395"/>
      <c r="H27" s="452"/>
    </row>
    <row r="28" spans="1:8" x14ac:dyDescent="0.2">
      <c r="A28" s="392" t="s">
        <v>171</v>
      </c>
      <c r="B28" s="392"/>
      <c r="G28" s="170"/>
    </row>
    <row r="29" spans="1:8" x14ac:dyDescent="0.2">
      <c r="A29" s="396" t="s">
        <v>168</v>
      </c>
      <c r="B29" s="392"/>
      <c r="G29" s="348">
        <f>ROUND((G24*G26),0)</f>
        <v>0</v>
      </c>
    </row>
    <row r="30" spans="1:8" x14ac:dyDescent="0.2">
      <c r="A30" s="396"/>
      <c r="B30" s="392"/>
      <c r="G30" s="347"/>
      <c r="H30" s="397"/>
    </row>
    <row r="31" spans="1:8" x14ac:dyDescent="0.2">
      <c r="A31" s="122" t="s">
        <v>208</v>
      </c>
      <c r="G31" s="191">
        <f>ROUND('DMA-5'!E40,0)</f>
        <v>0</v>
      </c>
      <c r="H31" s="398" t="s">
        <v>292</v>
      </c>
    </row>
    <row r="32" spans="1:8" x14ac:dyDescent="0.2">
      <c r="G32" s="349"/>
      <c r="H32" s="145"/>
    </row>
    <row r="33" spans="1:8" x14ac:dyDescent="0.2">
      <c r="A33" s="122" t="s">
        <v>209</v>
      </c>
      <c r="G33" s="191">
        <f>ROUND((G29-G31),0)</f>
        <v>0</v>
      </c>
      <c r="H33" s="399" t="s">
        <v>210</v>
      </c>
    </row>
    <row r="34" spans="1:8" x14ac:dyDescent="0.2">
      <c r="G34" s="400"/>
      <c r="H34" s="145"/>
    </row>
    <row r="35" spans="1:8" x14ac:dyDescent="0.2">
      <c r="A35" s="145" t="s">
        <v>182</v>
      </c>
      <c r="G35" s="401"/>
      <c r="H35" s="145"/>
    </row>
    <row r="36" spans="1:8" x14ac:dyDescent="0.2">
      <c r="A36" s="356" t="s">
        <v>183</v>
      </c>
      <c r="G36" s="401"/>
      <c r="H36" s="145"/>
    </row>
    <row r="37" spans="1:8" x14ac:dyDescent="0.2">
      <c r="A37" s="145"/>
      <c r="B37" s="389" t="s">
        <v>178</v>
      </c>
      <c r="C37" s="401"/>
      <c r="H37" s="145"/>
    </row>
    <row r="38" spans="1:8" x14ac:dyDescent="0.2">
      <c r="A38" s="145"/>
      <c r="B38" s="389" t="s">
        <v>184</v>
      </c>
      <c r="C38" s="401"/>
      <c r="H38" s="145"/>
    </row>
    <row r="39" spans="1:8" x14ac:dyDescent="0.2">
      <c r="A39" s="145"/>
      <c r="B39" s="389" t="s">
        <v>179</v>
      </c>
      <c r="C39" s="401"/>
      <c r="H39" s="145"/>
    </row>
    <row r="40" spans="1:8" x14ac:dyDescent="0.2">
      <c r="A40" s="145"/>
      <c r="B40" s="389" t="s">
        <v>180</v>
      </c>
      <c r="C40" s="401"/>
      <c r="H40" s="145"/>
    </row>
    <row r="41" spans="1:8" x14ac:dyDescent="0.2">
      <c r="G41" s="400"/>
      <c r="H41" s="145"/>
    </row>
    <row r="42" spans="1:8" x14ac:dyDescent="0.2">
      <c r="A42" s="122" t="s">
        <v>135</v>
      </c>
      <c r="G42" s="400"/>
    </row>
    <row r="44" spans="1:8" x14ac:dyDescent="0.2">
      <c r="A44" s="402" t="s">
        <v>265</v>
      </c>
      <c r="B44" s="299"/>
      <c r="C44" s="299"/>
      <c r="D44" s="299"/>
      <c r="E44" s="299"/>
      <c r="F44" s="299"/>
      <c r="G44" s="299"/>
      <c r="H44" s="299"/>
    </row>
    <row r="45" spans="1:8" x14ac:dyDescent="0.2">
      <c r="A45" s="335"/>
    </row>
    <row r="49" spans="1:8" x14ac:dyDescent="0.2">
      <c r="A49" s="145"/>
    </row>
    <row r="50" spans="1:8" x14ac:dyDescent="0.2">
      <c r="A50" s="145"/>
    </row>
    <row r="51" spans="1:8" x14ac:dyDescent="0.2">
      <c r="A51" s="145"/>
    </row>
    <row r="52" spans="1:8" x14ac:dyDescent="0.2">
      <c r="A52" s="145" t="str">
        <f>Facesheet!A61</f>
        <v>DMA-FQHC (06/2016)</v>
      </c>
    </row>
    <row r="53" spans="1:8" x14ac:dyDescent="0.2">
      <c r="A53" s="145" t="str">
        <f>Facesheet!A62</f>
        <v>Audit Section</v>
      </c>
    </row>
    <row r="54" spans="1:8" x14ac:dyDescent="0.2">
      <c r="A54" s="507" t="s">
        <v>267</v>
      </c>
      <c r="B54" s="507"/>
      <c r="C54" s="507"/>
      <c r="D54" s="507"/>
      <c r="E54" s="507"/>
      <c r="F54" s="507"/>
      <c r="G54" s="507"/>
      <c r="H54" s="507"/>
    </row>
  </sheetData>
  <sheetProtection password="C9B5" sheet="1" objects="1" scenarios="1" selectLockedCells="1"/>
  <mergeCells count="4">
    <mergeCell ref="C5:F5"/>
    <mergeCell ref="A54:H54"/>
    <mergeCell ref="C7:F7"/>
    <mergeCell ref="C3:F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opLeftCell="A4" zoomScale="115" zoomScaleNormal="115" workbookViewId="0">
      <selection activeCell="E18" sqref="E18"/>
    </sheetView>
  </sheetViews>
  <sheetFormatPr defaultRowHeight="12.75" x14ac:dyDescent="0.2"/>
  <cols>
    <col min="1" max="1" width="11.140625" style="122" customWidth="1"/>
    <col min="2" max="2" width="11.5703125" style="122" customWidth="1"/>
    <col min="3" max="3" width="13.7109375" style="122" customWidth="1"/>
    <col min="4" max="4" width="7.85546875" style="122" customWidth="1"/>
    <col min="5" max="7" width="8.7109375" style="413" customWidth="1"/>
    <col min="8" max="8" width="8.7109375" style="422" customWidth="1"/>
    <col min="9" max="9" width="10.140625" style="421" customWidth="1"/>
    <col min="10" max="10" width="8.7109375" style="122" customWidth="1"/>
    <col min="11" max="16384" width="9.140625" style="122"/>
  </cols>
  <sheetData>
    <row r="1" spans="1:11" x14ac:dyDescent="0.2">
      <c r="A1" s="310" t="s">
        <v>186</v>
      </c>
      <c r="B1" s="403">
        <f ca="1">+TODAY()</f>
        <v>42958</v>
      </c>
      <c r="C1" s="310"/>
      <c r="D1" s="310"/>
      <c r="E1" s="404"/>
      <c r="F1" s="404"/>
      <c r="G1" s="404"/>
      <c r="H1" s="544" t="s">
        <v>262</v>
      </c>
      <c r="I1" s="545"/>
      <c r="J1" s="405"/>
    </row>
    <row r="2" spans="1:11" ht="13.5" thickBot="1" x14ac:dyDescent="0.25">
      <c r="A2" s="311"/>
      <c r="B2" s="406"/>
      <c r="C2" s="310"/>
      <c r="D2" s="310"/>
      <c r="E2" s="404"/>
      <c r="F2" s="404"/>
      <c r="G2" s="404"/>
      <c r="H2" s="546"/>
      <c r="I2" s="547"/>
      <c r="J2" s="547"/>
    </row>
    <row r="3" spans="1:11" x14ac:dyDescent="0.2">
      <c r="A3" s="407" t="s">
        <v>197</v>
      </c>
      <c r="B3" s="408">
        <f>Facesheet!A17</f>
        <v>0</v>
      </c>
      <c r="C3" s="525" t="s">
        <v>193</v>
      </c>
      <c r="D3" s="503"/>
      <c r="E3" s="503"/>
      <c r="F3" s="503"/>
      <c r="G3" s="503"/>
      <c r="H3" s="409" t="s">
        <v>195</v>
      </c>
      <c r="I3" s="410"/>
      <c r="J3" s="343"/>
    </row>
    <row r="4" spans="1:11" x14ac:dyDescent="0.2">
      <c r="A4" s="411"/>
      <c r="B4" s="412"/>
      <c r="H4" s="414" t="s">
        <v>147</v>
      </c>
      <c r="I4" s="415">
        <f>Facesheet!E14</f>
        <v>0</v>
      </c>
      <c r="J4" s="283"/>
    </row>
    <row r="5" spans="1:11" ht="13.5" thickBot="1" x14ac:dyDescent="0.25">
      <c r="A5" s="338" t="s">
        <v>196</v>
      </c>
      <c r="B5" s="466">
        <f>Facesheet!D17</f>
        <v>0</v>
      </c>
      <c r="C5" s="541" t="s">
        <v>185</v>
      </c>
      <c r="D5" s="541"/>
      <c r="E5" s="541"/>
      <c r="F5" s="541"/>
      <c r="G5" s="541"/>
      <c r="H5" s="341" t="s">
        <v>145</v>
      </c>
      <c r="I5" s="342">
        <f>Facesheet!H14</f>
        <v>0</v>
      </c>
      <c r="J5" s="283"/>
    </row>
    <row r="6" spans="1:11" x14ac:dyDescent="0.2">
      <c r="A6" s="339"/>
      <c r="B6" s="339"/>
      <c r="C6" s="336"/>
      <c r="D6" s="373"/>
      <c r="E6" s="373"/>
      <c r="F6" s="373"/>
      <c r="G6" s="373"/>
      <c r="H6" s="340"/>
      <c r="I6" s="339"/>
      <c r="J6" s="283"/>
    </row>
    <row r="7" spans="1:11" x14ac:dyDescent="0.2">
      <c r="A7" s="376"/>
      <c r="B7" s="337"/>
      <c r="C7" s="548" t="str">
        <f>'DMA-10A'!C7:F7</f>
        <v>2017 COST REPORT</v>
      </c>
      <c r="D7" s="548"/>
      <c r="E7" s="548"/>
      <c r="F7" s="548"/>
      <c r="G7" s="548"/>
      <c r="H7" s="337"/>
      <c r="I7" s="337"/>
      <c r="J7" s="337"/>
    </row>
    <row r="8" spans="1:11" x14ac:dyDescent="0.2">
      <c r="A8" s="128"/>
      <c r="B8" s="128"/>
      <c r="C8" s="193"/>
      <c r="D8" s="193"/>
      <c r="E8" s="174"/>
      <c r="F8" s="174"/>
      <c r="G8" s="174"/>
      <c r="H8" s="416"/>
      <c r="I8" s="417"/>
      <c r="J8" s="257"/>
    </row>
    <row r="9" spans="1:11" x14ac:dyDescent="0.2">
      <c r="A9" s="125"/>
      <c r="B9" s="125"/>
      <c r="C9" s="194"/>
      <c r="D9" s="194"/>
      <c r="E9" s="418"/>
      <c r="F9" s="418"/>
      <c r="G9" s="418"/>
      <c r="H9" s="419"/>
      <c r="I9" s="420"/>
      <c r="J9" s="257"/>
    </row>
    <row r="10" spans="1:11" x14ac:dyDescent="0.2">
      <c r="B10" s="421"/>
      <c r="C10" s="128"/>
    </row>
    <row r="11" spans="1:11" x14ac:dyDescent="0.2">
      <c r="A11" s="423"/>
      <c r="B11" s="424"/>
      <c r="C11" s="311"/>
      <c r="D11" s="312"/>
      <c r="E11" s="317"/>
      <c r="F11" s="317"/>
      <c r="G11" s="317"/>
      <c r="H11" s="425" t="s">
        <v>205</v>
      </c>
      <c r="I11" s="426" t="s">
        <v>163</v>
      </c>
      <c r="J11" s="310"/>
      <c r="K11" s="310"/>
    </row>
    <row r="12" spans="1:11" x14ac:dyDescent="0.2">
      <c r="A12" s="423"/>
      <c r="B12" s="427"/>
      <c r="C12" s="311"/>
      <c r="D12" s="313"/>
      <c r="E12" s="428" t="s">
        <v>187</v>
      </c>
      <c r="F12" s="428" t="s">
        <v>188</v>
      </c>
      <c r="G12" s="428" t="s">
        <v>163</v>
      </c>
      <c r="H12" s="429" t="s">
        <v>206</v>
      </c>
      <c r="I12" s="430" t="s">
        <v>205</v>
      </c>
      <c r="J12" s="310"/>
      <c r="K12" s="310"/>
    </row>
    <row r="13" spans="1:11" x14ac:dyDescent="0.2">
      <c r="A13" s="431"/>
      <c r="B13" s="427"/>
      <c r="C13" s="311"/>
      <c r="D13" s="313"/>
      <c r="E13" s="428" t="s">
        <v>189</v>
      </c>
      <c r="F13" s="428" t="s">
        <v>190</v>
      </c>
      <c r="G13" s="428" t="s">
        <v>207</v>
      </c>
      <c r="H13" s="429" t="s">
        <v>190</v>
      </c>
      <c r="I13" s="430" t="s">
        <v>206</v>
      </c>
      <c r="J13" s="310"/>
      <c r="K13" s="310"/>
    </row>
    <row r="14" spans="1:11" x14ac:dyDescent="0.2">
      <c r="A14" s="423"/>
      <c r="B14" s="432"/>
      <c r="C14" s="314" t="s">
        <v>100</v>
      </c>
      <c r="D14" s="315"/>
      <c r="E14" s="433" t="s">
        <v>48</v>
      </c>
      <c r="F14" s="433" t="s">
        <v>49</v>
      </c>
      <c r="G14" s="433" t="s">
        <v>73</v>
      </c>
      <c r="H14" s="434" t="s">
        <v>74</v>
      </c>
      <c r="I14" s="435" t="s">
        <v>75</v>
      </c>
      <c r="J14" s="310"/>
      <c r="K14" s="310"/>
    </row>
    <row r="15" spans="1:11" x14ac:dyDescent="0.2">
      <c r="A15" s="423"/>
      <c r="B15" s="424"/>
      <c r="C15" s="316"/>
      <c r="D15" s="316"/>
      <c r="E15" s="436"/>
      <c r="F15" s="436"/>
      <c r="G15" s="436"/>
      <c r="H15" s="437"/>
      <c r="I15" s="438"/>
      <c r="J15" s="310"/>
      <c r="K15" s="310"/>
    </row>
    <row r="16" spans="1:11" x14ac:dyDescent="0.2">
      <c r="A16" s="431"/>
      <c r="B16" s="209" t="s">
        <v>237</v>
      </c>
      <c r="C16" s="145"/>
      <c r="D16" s="145"/>
      <c r="E16" s="436"/>
      <c r="F16" s="436"/>
      <c r="G16" s="436"/>
      <c r="H16" s="437"/>
      <c r="I16" s="438"/>
      <c r="J16" s="310"/>
      <c r="K16" s="310"/>
    </row>
    <row r="17" spans="1:12" x14ac:dyDescent="0.2">
      <c r="A17" s="423"/>
      <c r="B17" s="209"/>
      <c r="C17" s="145"/>
      <c r="D17" s="145"/>
      <c r="E17" s="317"/>
      <c r="F17" s="317"/>
      <c r="G17" s="317"/>
      <c r="H17" s="318"/>
      <c r="I17" s="319"/>
      <c r="J17" s="310"/>
      <c r="K17" s="310"/>
    </row>
    <row r="18" spans="1:12" x14ac:dyDescent="0.2">
      <c r="A18" s="423"/>
      <c r="B18" s="209" t="s">
        <v>198</v>
      </c>
      <c r="C18" s="145"/>
      <c r="D18" s="145"/>
      <c r="E18" s="320"/>
      <c r="F18" s="320"/>
      <c r="G18" s="321"/>
      <c r="H18" s="322"/>
      <c r="I18" s="323"/>
      <c r="J18" s="310"/>
      <c r="K18" s="310"/>
    </row>
    <row r="19" spans="1:12" x14ac:dyDescent="0.2">
      <c r="A19" s="431"/>
      <c r="B19" s="209"/>
      <c r="C19" s="145"/>
      <c r="D19" s="145"/>
      <c r="E19" s="317"/>
      <c r="F19" s="317"/>
      <c r="G19" s="324"/>
      <c r="H19" s="318"/>
      <c r="I19" s="319"/>
      <c r="J19" s="310"/>
      <c r="K19" s="310"/>
    </row>
    <row r="20" spans="1:12" x14ac:dyDescent="0.2">
      <c r="A20" s="431"/>
      <c r="B20" s="209" t="s">
        <v>199</v>
      </c>
      <c r="C20" s="145"/>
      <c r="D20" s="145"/>
      <c r="E20" s="320"/>
      <c r="F20" s="320"/>
      <c r="G20" s="321"/>
      <c r="H20" s="322"/>
      <c r="I20" s="323"/>
      <c r="J20" s="310"/>
      <c r="K20" s="310"/>
    </row>
    <row r="21" spans="1:12" x14ac:dyDescent="0.2">
      <c r="A21" s="423"/>
      <c r="B21" s="209"/>
      <c r="C21" s="145"/>
      <c r="D21" s="145"/>
      <c r="E21" s="317"/>
      <c r="F21" s="317"/>
      <c r="G21" s="324"/>
      <c r="H21" s="325"/>
      <c r="I21" s="319"/>
      <c r="J21" s="310"/>
      <c r="K21" s="310"/>
    </row>
    <row r="22" spans="1:12" x14ac:dyDescent="0.2">
      <c r="A22" s="439"/>
      <c r="B22" s="440" t="s">
        <v>204</v>
      </c>
      <c r="C22" s="298"/>
      <c r="D22" s="298"/>
      <c r="E22" s="320"/>
      <c r="F22" s="320"/>
      <c r="G22" s="321"/>
      <c r="H22" s="326"/>
      <c r="I22" s="323"/>
      <c r="J22" s="441"/>
      <c r="K22" s="441"/>
      <c r="L22" s="299"/>
    </row>
    <row r="23" spans="1:12" x14ac:dyDescent="0.2">
      <c r="A23" s="423"/>
      <c r="B23" s="440"/>
      <c r="C23" s="298"/>
      <c r="D23" s="298"/>
      <c r="E23" s="317"/>
      <c r="F23" s="317"/>
      <c r="G23" s="324"/>
      <c r="H23" s="325"/>
      <c r="I23" s="319"/>
      <c r="J23" s="441"/>
      <c r="K23" s="441"/>
      <c r="L23" s="299"/>
    </row>
    <row r="24" spans="1:12" x14ac:dyDescent="0.2">
      <c r="B24" s="440" t="s">
        <v>200</v>
      </c>
      <c r="C24" s="298"/>
      <c r="D24" s="298"/>
      <c r="E24" s="320"/>
      <c r="F24" s="320"/>
      <c r="G24" s="321"/>
      <c r="H24" s="326"/>
      <c r="I24" s="323"/>
      <c r="J24" s="441"/>
      <c r="K24" s="441"/>
      <c r="L24" s="299"/>
    </row>
    <row r="25" spans="1:12" x14ac:dyDescent="0.2">
      <c r="A25" s="310"/>
      <c r="B25" s="440"/>
      <c r="C25" s="298"/>
      <c r="D25" s="298"/>
      <c r="E25" s="317"/>
      <c r="F25" s="317"/>
      <c r="G25" s="324"/>
      <c r="H25" s="325"/>
      <c r="I25" s="319"/>
      <c r="J25" s="441"/>
      <c r="K25" s="441"/>
      <c r="L25" s="299"/>
    </row>
    <row r="26" spans="1:12" x14ac:dyDescent="0.2">
      <c r="A26" s="310"/>
      <c r="B26" s="440" t="s">
        <v>191</v>
      </c>
      <c r="C26" s="298"/>
      <c r="D26" s="298"/>
      <c r="E26" s="320"/>
      <c r="F26" s="320"/>
      <c r="G26" s="321"/>
      <c r="H26" s="326"/>
      <c r="I26" s="323"/>
      <c r="J26" s="441"/>
      <c r="K26" s="441"/>
      <c r="L26" s="299"/>
    </row>
    <row r="27" spans="1:12" x14ac:dyDescent="0.2">
      <c r="A27" s="310"/>
      <c r="B27" s="440"/>
      <c r="C27" s="298"/>
      <c r="D27" s="298"/>
      <c r="E27" s="327"/>
      <c r="F27" s="327"/>
      <c r="G27" s="328"/>
      <c r="H27" s="329"/>
      <c r="I27" s="330"/>
      <c r="J27" s="441"/>
      <c r="K27" s="441"/>
      <c r="L27" s="299"/>
    </row>
    <row r="28" spans="1:12" x14ac:dyDescent="0.2">
      <c r="A28" s="310"/>
      <c r="B28" s="440" t="s">
        <v>192</v>
      </c>
      <c r="C28" s="298"/>
      <c r="D28" s="298"/>
      <c r="E28" s="331"/>
      <c r="F28" s="331"/>
      <c r="G28" s="332"/>
      <c r="H28" s="333"/>
      <c r="I28" s="334"/>
      <c r="J28" s="441"/>
      <c r="K28" s="441"/>
      <c r="L28" s="299"/>
    </row>
    <row r="29" spans="1:12" x14ac:dyDescent="0.2">
      <c r="A29" s="310"/>
      <c r="B29" s="440"/>
      <c r="C29" s="298"/>
      <c r="D29" s="298"/>
      <c r="E29" s="317"/>
      <c r="F29" s="317"/>
      <c r="G29" s="324"/>
      <c r="H29" s="325"/>
      <c r="I29" s="319"/>
      <c r="J29" s="441"/>
      <c r="K29" s="441"/>
      <c r="L29" s="299"/>
    </row>
    <row r="30" spans="1:12" x14ac:dyDescent="0.2">
      <c r="A30" s="310"/>
      <c r="B30" s="440" t="s">
        <v>201</v>
      </c>
      <c r="C30" s="298"/>
      <c r="D30" s="298"/>
      <c r="E30" s="320"/>
      <c r="F30" s="320"/>
      <c r="G30" s="321"/>
      <c r="H30" s="326"/>
      <c r="I30" s="323"/>
      <c r="J30" s="441"/>
      <c r="K30" s="441"/>
      <c r="L30" s="299"/>
    </row>
    <row r="31" spans="1:12" x14ac:dyDescent="0.2">
      <c r="A31" s="310"/>
      <c r="B31" s="209"/>
      <c r="C31" s="145"/>
      <c r="D31" s="145"/>
      <c r="E31" s="327"/>
      <c r="F31" s="327"/>
      <c r="G31" s="328"/>
      <c r="H31" s="329"/>
      <c r="I31" s="330"/>
      <c r="J31" s="310"/>
      <c r="K31" s="310"/>
    </row>
    <row r="32" spans="1:12" x14ac:dyDescent="0.2">
      <c r="A32" s="310"/>
      <c r="B32" s="440" t="s">
        <v>236</v>
      </c>
      <c r="C32" s="298"/>
      <c r="D32" s="298"/>
      <c r="E32" s="320"/>
      <c r="F32" s="320"/>
      <c r="G32" s="321"/>
      <c r="H32" s="326"/>
      <c r="I32" s="323"/>
      <c r="J32" s="441"/>
      <c r="K32" s="441"/>
      <c r="L32" s="299"/>
    </row>
    <row r="33" spans="1:12" x14ac:dyDescent="0.2">
      <c r="A33" s="310"/>
      <c r="B33" s="209"/>
      <c r="C33" s="145"/>
      <c r="D33" s="145"/>
      <c r="E33" s="327"/>
      <c r="F33" s="327"/>
      <c r="G33" s="328"/>
      <c r="H33" s="329"/>
      <c r="I33" s="330"/>
      <c r="J33" s="310"/>
      <c r="K33" s="310"/>
    </row>
    <row r="34" spans="1:12" x14ac:dyDescent="0.2">
      <c r="A34" s="310"/>
      <c r="B34" s="440" t="s">
        <v>202</v>
      </c>
      <c r="C34" s="298"/>
      <c r="D34" s="298"/>
      <c r="E34" s="320"/>
      <c r="F34" s="320"/>
      <c r="G34" s="321"/>
      <c r="H34" s="326"/>
      <c r="I34" s="323"/>
      <c r="J34" s="441"/>
      <c r="K34" s="441"/>
      <c r="L34" s="299"/>
    </row>
    <row r="35" spans="1:12" x14ac:dyDescent="0.2">
      <c r="A35" s="310"/>
      <c r="B35" s="209"/>
      <c r="C35" s="145"/>
      <c r="D35" s="145"/>
      <c r="E35" s="327"/>
      <c r="F35" s="327"/>
      <c r="G35" s="328"/>
      <c r="H35" s="329"/>
      <c r="I35" s="330"/>
      <c r="J35" s="310"/>
      <c r="K35" s="310"/>
    </row>
    <row r="36" spans="1:12" x14ac:dyDescent="0.2">
      <c r="A36" s="310"/>
      <c r="B36" s="384" t="s">
        <v>203</v>
      </c>
      <c r="C36" s="282"/>
      <c r="D36" s="344"/>
      <c r="E36" s="320"/>
      <c r="F36" s="320"/>
      <c r="G36" s="320"/>
      <c r="H36" s="326"/>
      <c r="I36" s="323"/>
      <c r="J36" s="310"/>
      <c r="K36" s="310"/>
    </row>
    <row r="37" spans="1:12" x14ac:dyDescent="0.2">
      <c r="A37" s="310"/>
      <c r="B37" s="442"/>
      <c r="C37" s="311"/>
      <c r="D37" s="311"/>
      <c r="E37" s="443"/>
      <c r="F37" s="443"/>
      <c r="G37" s="443"/>
      <c r="H37" s="444"/>
      <c r="I37" s="445"/>
      <c r="J37" s="310"/>
      <c r="K37" s="310"/>
    </row>
    <row r="38" spans="1:12" x14ac:dyDescent="0.2">
      <c r="B38" s="145"/>
    </row>
    <row r="39" spans="1:12" x14ac:dyDescent="0.2">
      <c r="A39" s="446" t="s">
        <v>165</v>
      </c>
      <c r="B39" s="543"/>
      <c r="C39" s="543"/>
      <c r="D39" s="543"/>
      <c r="E39" s="543"/>
      <c r="F39" s="543"/>
      <c r="G39" s="543"/>
      <c r="H39" s="543"/>
      <c r="I39" s="543"/>
      <c r="J39" s="447"/>
    </row>
    <row r="40" spans="1:12" x14ac:dyDescent="0.2">
      <c r="B40" s="543"/>
      <c r="C40" s="543"/>
      <c r="D40" s="543"/>
      <c r="E40" s="543"/>
      <c r="F40" s="543"/>
      <c r="G40" s="543"/>
      <c r="H40" s="543"/>
      <c r="I40" s="543"/>
      <c r="J40" s="447"/>
    </row>
    <row r="41" spans="1:12" x14ac:dyDescent="0.2">
      <c r="B41" s="543"/>
      <c r="C41" s="543"/>
      <c r="D41" s="543"/>
      <c r="E41" s="543"/>
      <c r="F41" s="543"/>
      <c r="G41" s="543"/>
      <c r="H41" s="543"/>
      <c r="I41" s="543"/>
      <c r="J41" s="447"/>
    </row>
    <row r="42" spans="1:12" x14ac:dyDescent="0.2">
      <c r="J42" s="299"/>
    </row>
    <row r="43" spans="1:12" s="335" customFormat="1" x14ac:dyDescent="0.2">
      <c r="B43" s="335" t="s">
        <v>194</v>
      </c>
      <c r="E43" s="448"/>
      <c r="F43" s="448"/>
      <c r="G43" s="448"/>
      <c r="H43" s="449"/>
      <c r="I43" s="450"/>
    </row>
    <row r="44" spans="1:12" s="335" customFormat="1" x14ac:dyDescent="0.2">
      <c r="E44" s="448"/>
      <c r="F44" s="448"/>
      <c r="G44" s="448"/>
      <c r="H44" s="449"/>
      <c r="I44" s="450"/>
    </row>
  </sheetData>
  <sheetProtection password="C9B5" sheet="1" objects="1" scenarios="1" selectLockedCells="1"/>
  <mergeCells count="6">
    <mergeCell ref="B39:I41"/>
    <mergeCell ref="H1:I1"/>
    <mergeCell ref="H2:J2"/>
    <mergeCell ref="C3:G3"/>
    <mergeCell ref="C5:G5"/>
    <mergeCell ref="C7:G7"/>
  </mergeCells>
  <pageMargins left="0.7" right="0.7" top="0.75" bottom="0.75" header="0.3" footer="0.3"/>
  <pageSetup scale="94" orientation="portrait" r:id="rId1"/>
  <headerFooter>
    <oddFooter>&amp;C-11-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54"/>
  <sheetViews>
    <sheetView showGridLines="0" showZeros="0" topLeftCell="B1" zoomScaleNormal="100" workbookViewId="0">
      <selection activeCell="G15" sqref="G15"/>
    </sheetView>
  </sheetViews>
  <sheetFormatPr defaultRowHeight="12.75" x14ac:dyDescent="0.2"/>
  <cols>
    <col min="1" max="1" width="5.140625" hidden="1" customWidth="1"/>
    <col min="2" max="2" width="11.28515625" customWidth="1"/>
    <col min="3" max="3" width="12.42578125" customWidth="1"/>
    <col min="5" max="5" width="9.140625" customWidth="1"/>
    <col min="6" max="6" width="12.85546875" customWidth="1"/>
    <col min="7" max="7" width="11.5703125" customWidth="1"/>
    <col min="8" max="8" width="11.7109375" customWidth="1"/>
    <col min="9" max="9" width="11.28515625" style="122" customWidth="1"/>
  </cols>
  <sheetData>
    <row r="1" spans="2:9" x14ac:dyDescent="0.2">
      <c r="B1" s="102"/>
      <c r="H1" s="1"/>
      <c r="I1" s="157" t="s">
        <v>41</v>
      </c>
    </row>
    <row r="2" spans="2:9" x14ac:dyDescent="0.2">
      <c r="B2" s="259" t="str">
        <f>IF(Facesheet!F1="X","RUN DATE:  "," ")</f>
        <v xml:space="preserve">RUN DATE:  </v>
      </c>
      <c r="C2" s="260">
        <f ca="1">IF(Facesheet!F1="X",TODAY()," ")</f>
        <v>42958</v>
      </c>
    </row>
    <row r="4" spans="2:9" x14ac:dyDescent="0.2">
      <c r="B4" s="8" t="s">
        <v>156</v>
      </c>
      <c r="C4" s="275">
        <f>Facesheet!A17</f>
        <v>0</v>
      </c>
      <c r="D4" s="499" t="s">
        <v>42</v>
      </c>
      <c r="E4" s="500"/>
      <c r="F4" s="500"/>
      <c r="G4" s="501"/>
      <c r="H4" s="66" t="s">
        <v>43</v>
      </c>
      <c r="I4" s="121"/>
    </row>
    <row r="5" spans="2:9" x14ac:dyDescent="0.2">
      <c r="B5" s="209"/>
      <c r="C5" s="270"/>
      <c r="D5" s="64"/>
      <c r="E5" s="64"/>
      <c r="F5" s="64"/>
      <c r="G5" s="112"/>
      <c r="H5" s="93" t="s">
        <v>45</v>
      </c>
      <c r="I5" s="276">
        <f>Facesheet!E14</f>
        <v>0</v>
      </c>
    </row>
    <row r="6" spans="2:9" x14ac:dyDescent="0.2">
      <c r="B6" s="294" t="s">
        <v>44</v>
      </c>
      <c r="C6" s="278">
        <f>Facesheet!D17</f>
        <v>0</v>
      </c>
      <c r="D6" s="502" t="s">
        <v>307</v>
      </c>
      <c r="E6" s="503"/>
      <c r="F6" s="503"/>
      <c r="G6" s="504"/>
      <c r="H6" s="14" t="s">
        <v>46</v>
      </c>
      <c r="I6" s="277">
        <f>Facesheet!H14</f>
        <v>0</v>
      </c>
    </row>
    <row r="7" spans="2:9" x14ac:dyDescent="0.2">
      <c r="D7" s="64"/>
      <c r="E7" s="63"/>
      <c r="F7" s="64"/>
      <c r="G7" s="13"/>
    </row>
    <row r="8" spans="2:9" x14ac:dyDescent="0.2">
      <c r="B8" s="14"/>
      <c r="C8" s="14"/>
      <c r="D8" s="14"/>
      <c r="E8" s="17"/>
      <c r="F8" s="14"/>
      <c r="G8" s="14"/>
      <c r="H8" s="14"/>
      <c r="I8" s="128"/>
    </row>
    <row r="9" spans="2:9" x14ac:dyDescent="0.2">
      <c r="E9" s="2"/>
    </row>
    <row r="10" spans="2:9" x14ac:dyDescent="0.2">
      <c r="E10" s="2"/>
    </row>
    <row r="12" spans="2:9" x14ac:dyDescent="0.2">
      <c r="B12" s="25"/>
      <c r="C12" s="26"/>
      <c r="D12" s="26"/>
      <c r="E12" s="26"/>
      <c r="F12" s="27"/>
      <c r="G12" s="350"/>
    </row>
    <row r="13" spans="2:9" x14ac:dyDescent="0.2">
      <c r="B13" s="57"/>
      <c r="C13" s="30"/>
      <c r="D13" s="30"/>
      <c r="E13" s="30"/>
      <c r="F13" s="58"/>
      <c r="G13" s="23" t="s">
        <v>47</v>
      </c>
    </row>
    <row r="14" spans="2:9" x14ac:dyDescent="0.2">
      <c r="G14" s="163"/>
    </row>
    <row r="15" spans="2:9" x14ac:dyDescent="0.2">
      <c r="B15" s="1" t="s">
        <v>293</v>
      </c>
      <c r="G15" s="94"/>
    </row>
    <row r="16" spans="2:9" x14ac:dyDescent="0.2">
      <c r="G16" s="163"/>
    </row>
    <row r="17" spans="2:7" x14ac:dyDescent="0.2">
      <c r="B17" s="1" t="s">
        <v>50</v>
      </c>
      <c r="G17" s="164"/>
    </row>
    <row r="18" spans="2:7" x14ac:dyDescent="0.2">
      <c r="B18" s="1" t="s">
        <v>169</v>
      </c>
      <c r="G18" s="95"/>
    </row>
    <row r="19" spans="2:7" x14ac:dyDescent="0.2">
      <c r="G19" s="163"/>
    </row>
    <row r="20" spans="2:7" x14ac:dyDescent="0.2">
      <c r="B20" s="1" t="s">
        <v>51</v>
      </c>
      <c r="G20" s="162">
        <f>ROUND((G15*G18),0)</f>
        <v>0</v>
      </c>
    </row>
    <row r="41" spans="2:9" x14ac:dyDescent="0.2">
      <c r="B41" s="1"/>
    </row>
    <row r="42" spans="2:9" x14ac:dyDescent="0.2">
      <c r="B42" s="1"/>
      <c r="H42" s="306"/>
      <c r="I42" s="306"/>
    </row>
    <row r="43" spans="2:9" x14ac:dyDescent="0.2">
      <c r="B43" s="1"/>
    </row>
    <row r="44" spans="2:9" x14ac:dyDescent="0.2">
      <c r="B44" s="1"/>
    </row>
    <row r="45" spans="2:9" x14ac:dyDescent="0.2">
      <c r="B45" s="1"/>
    </row>
    <row r="46" spans="2:9" x14ac:dyDescent="0.2">
      <c r="B46" s="1"/>
    </row>
    <row r="47" spans="2:9" x14ac:dyDescent="0.2">
      <c r="B47" s="1"/>
    </row>
    <row r="48" spans="2:9" x14ac:dyDescent="0.2">
      <c r="E48" s="18"/>
      <c r="F48" s="4"/>
    </row>
    <row r="49" spans="2:10" x14ac:dyDescent="0.2">
      <c r="B49" s="1" t="str">
        <f>Facesheet!A61</f>
        <v>DMA-FQHC (06/2016)</v>
      </c>
    </row>
    <row r="50" spans="2:10" x14ac:dyDescent="0.2">
      <c r="B50" s="1" t="str">
        <f>Facesheet!A62</f>
        <v>Audit Section</v>
      </c>
    </row>
    <row r="51" spans="2:10" x14ac:dyDescent="0.2">
      <c r="B51" s="306"/>
      <c r="C51" s="306"/>
      <c r="D51" s="306"/>
      <c r="E51" s="306"/>
      <c r="F51" s="306"/>
      <c r="G51" s="306"/>
      <c r="J51" s="13"/>
    </row>
    <row r="54" spans="2:10" x14ac:dyDescent="0.2">
      <c r="B54" s="505" t="s">
        <v>269</v>
      </c>
      <c r="C54" s="506"/>
      <c r="D54" s="506"/>
      <c r="E54" s="506"/>
      <c r="F54" s="506"/>
      <c r="G54" s="506"/>
      <c r="H54" s="506"/>
      <c r="I54" s="506"/>
    </row>
  </sheetData>
  <sheetProtection password="C9B5" sheet="1" objects="1" scenarios="1" selectLockedCells="1"/>
  <mergeCells count="3">
    <mergeCell ref="D4:G4"/>
    <mergeCell ref="D6:G6"/>
    <mergeCell ref="B54:I54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58"/>
  <sheetViews>
    <sheetView showGridLines="0" showZeros="0" zoomScaleNormal="100" workbookViewId="0">
      <selection activeCell="F15" sqref="F15"/>
    </sheetView>
  </sheetViews>
  <sheetFormatPr defaultRowHeight="12.75" x14ac:dyDescent="0.2"/>
  <cols>
    <col min="1" max="1" width="11.42578125" style="122" customWidth="1"/>
    <col min="2" max="2" width="12.42578125" style="122" customWidth="1"/>
    <col min="3" max="3" width="9.140625" style="122"/>
    <col min="4" max="4" width="6" style="122" customWidth="1"/>
    <col min="5" max="5" width="17.28515625" style="122" customWidth="1"/>
    <col min="6" max="6" width="13.7109375" style="122" customWidth="1"/>
    <col min="7" max="7" width="14.140625" style="122" customWidth="1"/>
    <col min="8" max="8" width="11.28515625" style="122" customWidth="1"/>
    <col min="9" max="9" width="9.140625" style="134" customWidth="1"/>
    <col min="10" max="10" width="3.7109375" style="134" customWidth="1"/>
    <col min="11" max="11" width="12.42578125" style="134" customWidth="1"/>
    <col min="12" max="12" width="14.42578125" style="134" customWidth="1"/>
    <col min="13" max="13" width="9.140625" style="134" customWidth="1"/>
    <col min="14" max="18" width="9.42578125" style="134" customWidth="1"/>
    <col min="19" max="19" width="11.28515625" style="134" customWidth="1"/>
    <col min="20" max="16384" width="9.140625" style="122"/>
  </cols>
  <sheetData>
    <row r="1" spans="1:19" x14ac:dyDescent="0.2">
      <c r="A1" s="421"/>
      <c r="H1" s="157" t="s">
        <v>52</v>
      </c>
    </row>
    <row r="2" spans="1:19" x14ac:dyDescent="0.2">
      <c r="A2" s="389" t="str">
        <f>'DMA-1'!B2</f>
        <v xml:space="preserve">RUN DATE:  </v>
      </c>
      <c r="B2" s="390">
        <f ca="1">'DMA-1'!C2</f>
        <v>42958</v>
      </c>
    </row>
    <row r="4" spans="1:19" x14ac:dyDescent="0.2">
      <c r="A4" s="383" t="s">
        <v>156</v>
      </c>
      <c r="B4" s="275">
        <f>Facesheet!A17</f>
        <v>0</v>
      </c>
      <c r="C4" s="508" t="s">
        <v>53</v>
      </c>
      <c r="D4" s="503"/>
      <c r="E4" s="503"/>
      <c r="F4" s="504"/>
      <c r="G4" s="138" t="s">
        <v>43</v>
      </c>
      <c r="H4" s="121"/>
    </row>
    <row r="5" spans="1:19" x14ac:dyDescent="0.2">
      <c r="A5" s="209"/>
      <c r="B5" s="453"/>
      <c r="C5" s="131"/>
      <c r="D5" s="131"/>
      <c r="E5" s="131"/>
      <c r="F5" s="131"/>
      <c r="G5" s="209" t="s">
        <v>45</v>
      </c>
      <c r="H5" s="276">
        <f>(Facesheet!E14)</f>
        <v>0</v>
      </c>
    </row>
    <row r="6" spans="1:19" x14ac:dyDescent="0.2">
      <c r="A6" s="391" t="s">
        <v>44</v>
      </c>
      <c r="B6" s="278">
        <f>Facesheet!D17</f>
        <v>0</v>
      </c>
      <c r="C6" s="508" t="str">
        <f>'DMA-1'!D6</f>
        <v>2017 COST REPORT</v>
      </c>
      <c r="D6" s="509"/>
      <c r="E6" s="509"/>
      <c r="F6" s="504"/>
      <c r="G6" s="127" t="s">
        <v>46</v>
      </c>
      <c r="H6" s="277">
        <f>(Facesheet!H14)</f>
        <v>0</v>
      </c>
    </row>
    <row r="7" spans="1:19" x14ac:dyDescent="0.2">
      <c r="C7" s="131"/>
      <c r="D7" s="131"/>
      <c r="E7" s="131"/>
    </row>
    <row r="8" spans="1:19" x14ac:dyDescent="0.2">
      <c r="A8" s="128"/>
      <c r="B8" s="128"/>
      <c r="C8" s="128"/>
      <c r="D8" s="128"/>
      <c r="E8" s="128"/>
      <c r="F8" s="128"/>
      <c r="G8" s="128"/>
      <c r="H8" s="128"/>
    </row>
    <row r="9" spans="1:19" x14ac:dyDescent="0.2">
      <c r="A9" s="125"/>
      <c r="B9" s="125"/>
      <c r="C9" s="125"/>
      <c r="D9" s="125"/>
      <c r="E9" s="125"/>
      <c r="F9" s="125"/>
      <c r="G9" s="125"/>
    </row>
    <row r="10" spans="1:19" x14ac:dyDescent="0.2">
      <c r="A10" s="125"/>
      <c r="B10" s="125"/>
      <c r="C10" s="125"/>
      <c r="D10" s="125"/>
      <c r="E10" s="125"/>
      <c r="F10" s="125"/>
      <c r="G10" s="125"/>
    </row>
    <row r="11" spans="1:19" x14ac:dyDescent="0.2">
      <c r="F11" s="134"/>
      <c r="G11" s="125"/>
    </row>
    <row r="12" spans="1:19" x14ac:dyDescent="0.2">
      <c r="A12" s="145" t="s">
        <v>296</v>
      </c>
      <c r="F12" s="457"/>
      <c r="G12" s="148"/>
    </row>
    <row r="13" spans="1:19" x14ac:dyDescent="0.2">
      <c r="A13" s="145" t="s">
        <v>303</v>
      </c>
      <c r="F13" s="458"/>
      <c r="G13" s="166">
        <f>SUM(F15:F27)</f>
        <v>0</v>
      </c>
    </row>
    <row r="14" spans="1:19" x14ac:dyDescent="0.2">
      <c r="F14" s="165"/>
      <c r="G14" s="457"/>
    </row>
    <row r="15" spans="1:19" x14ac:dyDescent="0.2">
      <c r="A15" s="145" t="s">
        <v>216</v>
      </c>
      <c r="F15" s="185"/>
      <c r="G15" s="459"/>
      <c r="S15" s="460"/>
    </row>
    <row r="16" spans="1:19" ht="15" x14ac:dyDescent="0.35">
      <c r="F16" s="165"/>
      <c r="G16" s="459"/>
      <c r="S16" s="461"/>
    </row>
    <row r="17" spans="1:19" x14ac:dyDescent="0.2">
      <c r="A17" s="145" t="s">
        <v>213</v>
      </c>
      <c r="F17" s="185"/>
      <c r="G17" s="459"/>
      <c r="S17" s="462"/>
    </row>
    <row r="18" spans="1:19" x14ac:dyDescent="0.2">
      <c r="F18" s="165"/>
      <c r="G18" s="459"/>
    </row>
    <row r="19" spans="1:19" x14ac:dyDescent="0.2">
      <c r="A19" s="145" t="s">
        <v>214</v>
      </c>
      <c r="F19" s="185"/>
      <c r="G19" s="459"/>
      <c r="O19" s="463"/>
    </row>
    <row r="20" spans="1:19" x14ac:dyDescent="0.2">
      <c r="F20" s="165"/>
      <c r="G20" s="459"/>
    </row>
    <row r="21" spans="1:19" x14ac:dyDescent="0.2">
      <c r="A21" s="145" t="s">
        <v>215</v>
      </c>
      <c r="D21" s="413"/>
      <c r="F21" s="185"/>
      <c r="G21" s="459"/>
    </row>
    <row r="22" spans="1:19" x14ac:dyDescent="0.2">
      <c r="F22" s="165"/>
      <c r="G22" s="459"/>
    </row>
    <row r="23" spans="1:19" x14ac:dyDescent="0.2">
      <c r="A23" s="145" t="s">
        <v>224</v>
      </c>
      <c r="D23" s="413"/>
      <c r="F23" s="185"/>
      <c r="G23" s="459"/>
    </row>
    <row r="24" spans="1:19" x14ac:dyDescent="0.2">
      <c r="F24" s="170"/>
      <c r="G24" s="459"/>
    </row>
    <row r="25" spans="1:19" x14ac:dyDescent="0.2">
      <c r="A25" s="145" t="s">
        <v>299</v>
      </c>
      <c r="F25" s="185"/>
      <c r="G25" s="458"/>
      <c r="K25" s="464"/>
    </row>
    <row r="26" spans="1:19" x14ac:dyDescent="0.2">
      <c r="F26" s="170"/>
      <c r="G26" s="459"/>
    </row>
    <row r="27" spans="1:19" x14ac:dyDescent="0.2">
      <c r="A27" s="145" t="s">
        <v>283</v>
      </c>
      <c r="F27" s="185"/>
      <c r="G27" s="458"/>
      <c r="K27" s="464"/>
    </row>
    <row r="28" spans="1:19" x14ac:dyDescent="0.2">
      <c r="F28" s="125"/>
      <c r="G28" s="148"/>
      <c r="K28" s="464"/>
    </row>
    <row r="29" spans="1:19" x14ac:dyDescent="0.2">
      <c r="A29" s="145" t="s">
        <v>277</v>
      </c>
      <c r="F29" s="125"/>
      <c r="G29" s="465"/>
      <c r="K29" s="464"/>
    </row>
    <row r="30" spans="1:19" x14ac:dyDescent="0.2">
      <c r="A30" s="145" t="s">
        <v>278</v>
      </c>
      <c r="F30" s="300"/>
      <c r="G30" s="185"/>
      <c r="K30" s="464"/>
    </row>
    <row r="31" spans="1:19" x14ac:dyDescent="0.2">
      <c r="F31" s="125"/>
      <c r="G31" s="148"/>
      <c r="K31" s="464"/>
      <c r="M31" s="464"/>
    </row>
    <row r="32" spans="1:19" x14ac:dyDescent="0.2">
      <c r="A32" s="145" t="s">
        <v>54</v>
      </c>
      <c r="F32" s="355"/>
      <c r="G32" s="167">
        <f>IF(ISERROR(G13/G30), ,ROUND((G13/G30),4))</f>
        <v>0</v>
      </c>
    </row>
    <row r="33" spans="1:7" x14ac:dyDescent="0.2">
      <c r="G33" s="165"/>
    </row>
    <row r="34" spans="1:7" x14ac:dyDescent="0.2">
      <c r="A34" s="298" t="s">
        <v>279</v>
      </c>
      <c r="C34" s="299"/>
      <c r="D34" s="299"/>
      <c r="E34" s="299"/>
      <c r="G34" s="185"/>
    </row>
    <row r="35" spans="1:7" x14ac:dyDescent="0.2">
      <c r="G35" s="165"/>
    </row>
    <row r="36" spans="1:7" x14ac:dyDescent="0.2">
      <c r="A36" s="145" t="s">
        <v>217</v>
      </c>
      <c r="G36" s="168">
        <f>G32*G34</f>
        <v>0</v>
      </c>
    </row>
    <row r="37" spans="1:7" x14ac:dyDescent="0.2">
      <c r="A37" s="299"/>
      <c r="B37" s="299"/>
      <c r="C37" s="299"/>
      <c r="G37" s="134"/>
    </row>
    <row r="38" spans="1:7" x14ac:dyDescent="0.2">
      <c r="B38" s="299"/>
      <c r="C38" s="299"/>
      <c r="G38" s="355"/>
    </row>
    <row r="39" spans="1:7" x14ac:dyDescent="0.2">
      <c r="G39" s="134"/>
    </row>
    <row r="40" spans="1:7" x14ac:dyDescent="0.2">
      <c r="G40" s="301"/>
    </row>
    <row r="53" spans="1:8" x14ac:dyDescent="0.2">
      <c r="A53" s="145"/>
    </row>
    <row r="54" spans="1:8" x14ac:dyDescent="0.2">
      <c r="D54" s="454"/>
      <c r="E54" s="454"/>
    </row>
    <row r="56" spans="1:8" x14ac:dyDescent="0.2">
      <c r="A56" s="145" t="str">
        <f>Facesheet!A61</f>
        <v>DMA-FQHC (06/2016)</v>
      </c>
    </row>
    <row r="57" spans="1:8" x14ac:dyDescent="0.2">
      <c r="A57" s="145" t="str">
        <f>Facesheet!A62</f>
        <v>Audit Section</v>
      </c>
    </row>
    <row r="58" spans="1:8" x14ac:dyDescent="0.2">
      <c r="A58" s="507" t="s">
        <v>55</v>
      </c>
      <c r="B58" s="507"/>
      <c r="C58" s="507"/>
      <c r="D58" s="507"/>
      <c r="E58" s="507"/>
      <c r="F58" s="507"/>
      <c r="G58" s="507"/>
      <c r="H58" s="507"/>
    </row>
  </sheetData>
  <sheetProtection password="C9B5" sheet="1" objects="1" scenarios="1" selectLockedCells="1"/>
  <mergeCells count="3">
    <mergeCell ref="A58:H58"/>
    <mergeCell ref="C4:F4"/>
    <mergeCell ref="C6:F6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59"/>
  <sheetViews>
    <sheetView showGridLines="0" showZeros="0" topLeftCell="A7" workbookViewId="0">
      <selection activeCell="H21" sqref="H21"/>
    </sheetView>
  </sheetViews>
  <sheetFormatPr defaultRowHeight="12.75" x14ac:dyDescent="0.2"/>
  <cols>
    <col min="1" max="1" width="12.140625" customWidth="1"/>
    <col min="2" max="2" width="10.7109375" customWidth="1"/>
    <col min="3" max="3" width="12.7109375" customWidth="1"/>
    <col min="5" max="5" width="10.85546875" customWidth="1"/>
    <col min="6" max="6" width="10.85546875" style="31" customWidth="1"/>
    <col min="7" max="7" width="10.140625" style="31" customWidth="1"/>
    <col min="8" max="8" width="15.28515625" style="31" customWidth="1"/>
    <col min="9" max="9" width="9.85546875" style="50" customWidth="1"/>
  </cols>
  <sheetData>
    <row r="1" spans="1:10" x14ac:dyDescent="0.2">
      <c r="A1" s="118"/>
      <c r="H1" s="48"/>
      <c r="I1" s="186" t="s">
        <v>56</v>
      </c>
    </row>
    <row r="2" spans="1:10" x14ac:dyDescent="0.2">
      <c r="A2" s="259" t="str">
        <f>'DMA-1'!B2</f>
        <v xml:space="preserve">RUN DATE:  </v>
      </c>
      <c r="B2" s="260">
        <f ca="1">'DMA-1'!C2</f>
        <v>42958</v>
      </c>
    </row>
    <row r="4" spans="1:10" x14ac:dyDescent="0.2">
      <c r="A4" s="8" t="s">
        <v>156</v>
      </c>
      <c r="B4" s="275">
        <f>Facesheet!A17</f>
        <v>0</v>
      </c>
      <c r="C4" s="499" t="s">
        <v>57</v>
      </c>
      <c r="D4" s="500"/>
      <c r="E4" s="500"/>
      <c r="F4" s="500"/>
      <c r="G4" s="501"/>
      <c r="H4" s="109" t="s">
        <v>43</v>
      </c>
      <c r="I4" s="279"/>
    </row>
    <row r="5" spans="1:10" x14ac:dyDescent="0.2">
      <c r="A5" s="6"/>
      <c r="B5" s="261"/>
      <c r="C5" s="64"/>
      <c r="D5" s="64"/>
      <c r="E5" s="64"/>
      <c r="F5" s="105"/>
      <c r="G5" s="113"/>
      <c r="H5" s="69" t="s">
        <v>45</v>
      </c>
      <c r="I5" s="276">
        <f>Facesheet!E14</f>
        <v>0</v>
      </c>
    </row>
    <row r="6" spans="1:10" x14ac:dyDescent="0.2">
      <c r="A6" s="262" t="s">
        <v>44</v>
      </c>
      <c r="B6" s="278">
        <f>Facesheet!D17</f>
        <v>0</v>
      </c>
      <c r="C6" s="499" t="str">
        <f>'DMA-2'!C6</f>
        <v>2017 COST REPORT</v>
      </c>
      <c r="D6" s="506"/>
      <c r="E6" s="506"/>
      <c r="F6" s="506"/>
      <c r="G6" s="501"/>
      <c r="H6" s="32" t="s">
        <v>46</v>
      </c>
      <c r="I6" s="277">
        <f>Facesheet!H14</f>
        <v>0</v>
      </c>
    </row>
    <row r="7" spans="1:10" x14ac:dyDescent="0.2">
      <c r="E7" s="108"/>
      <c r="F7" s="105"/>
      <c r="G7" s="105"/>
    </row>
    <row r="8" spans="1:10" x14ac:dyDescent="0.2">
      <c r="A8" s="14"/>
      <c r="B8" s="14"/>
      <c r="C8" s="14"/>
      <c r="D8" s="14"/>
      <c r="E8" s="14"/>
      <c r="F8" s="32"/>
      <c r="G8" s="32"/>
      <c r="H8" s="32"/>
      <c r="I8" s="47"/>
      <c r="J8" s="3"/>
    </row>
    <row r="9" spans="1:10" x14ac:dyDescent="0.2">
      <c r="A9" s="3"/>
      <c r="B9" s="3"/>
      <c r="C9" s="3"/>
      <c r="D9" s="3"/>
      <c r="E9" s="3"/>
      <c r="F9" s="61"/>
      <c r="G9" s="61"/>
      <c r="H9" s="61"/>
      <c r="I9" s="62"/>
      <c r="J9" s="3"/>
    </row>
    <row r="10" spans="1:10" x14ac:dyDescent="0.2">
      <c r="A10" s="3"/>
      <c r="B10" s="3"/>
      <c r="C10" s="3"/>
      <c r="D10" s="3"/>
      <c r="E10" s="3"/>
      <c r="F10" s="61"/>
      <c r="G10" s="61"/>
      <c r="H10" s="61"/>
      <c r="I10" s="62"/>
      <c r="J10" s="3"/>
    </row>
    <row r="11" spans="1:10" x14ac:dyDescent="0.2">
      <c r="C11" s="14"/>
      <c r="J11" s="3"/>
    </row>
    <row r="12" spans="1:10" x14ac:dyDescent="0.2">
      <c r="A12" s="25"/>
      <c r="B12" s="26"/>
      <c r="C12" s="15"/>
      <c r="D12" s="27"/>
      <c r="E12" s="21" t="s">
        <v>58</v>
      </c>
      <c r="F12" s="33" t="s">
        <v>59</v>
      </c>
      <c r="G12" s="33" t="s">
        <v>60</v>
      </c>
      <c r="H12" s="33" t="s">
        <v>60</v>
      </c>
      <c r="I12" s="51" t="s">
        <v>61</v>
      </c>
    </row>
    <row r="13" spans="1:10" x14ac:dyDescent="0.2">
      <c r="A13" s="28"/>
      <c r="B13" s="15"/>
      <c r="C13" s="15"/>
      <c r="D13" s="29"/>
      <c r="E13" s="16"/>
      <c r="F13" s="34" t="s">
        <v>62</v>
      </c>
      <c r="G13" s="35" t="s">
        <v>58</v>
      </c>
      <c r="H13" s="35" t="s">
        <v>63</v>
      </c>
      <c r="I13" s="52" t="s">
        <v>64</v>
      </c>
    </row>
    <row r="14" spans="1:10" x14ac:dyDescent="0.2">
      <c r="A14" s="57"/>
      <c r="B14" s="30"/>
      <c r="C14" s="30"/>
      <c r="D14" s="58"/>
      <c r="E14" s="22" t="s">
        <v>65</v>
      </c>
      <c r="F14" s="35" t="s">
        <v>66</v>
      </c>
      <c r="H14" s="35" t="s">
        <v>67</v>
      </c>
      <c r="I14" s="12"/>
    </row>
    <row r="15" spans="1:10" x14ac:dyDescent="0.2">
      <c r="A15" s="19"/>
      <c r="B15" s="3"/>
      <c r="C15" s="3"/>
      <c r="D15" s="20"/>
      <c r="E15" s="16"/>
      <c r="F15" s="35" t="s">
        <v>295</v>
      </c>
      <c r="G15" s="34" t="s">
        <v>68</v>
      </c>
      <c r="H15" s="35" t="s">
        <v>69</v>
      </c>
      <c r="I15" s="56" t="s">
        <v>70</v>
      </c>
    </row>
    <row r="16" spans="1:10" x14ac:dyDescent="0.2">
      <c r="A16" s="104"/>
      <c r="B16" s="3"/>
      <c r="C16" s="3"/>
      <c r="D16" s="20"/>
      <c r="E16" s="16"/>
      <c r="F16" s="35" t="s">
        <v>71</v>
      </c>
      <c r="G16" s="44"/>
      <c r="H16" s="35" t="s">
        <v>72</v>
      </c>
      <c r="I16" s="12"/>
    </row>
    <row r="17" spans="1:9" x14ac:dyDescent="0.2">
      <c r="A17" s="7"/>
      <c r="B17" s="24" t="s">
        <v>47</v>
      </c>
      <c r="C17" s="14"/>
      <c r="D17" s="9"/>
      <c r="E17" s="23" t="s">
        <v>48</v>
      </c>
      <c r="F17" s="36" t="s">
        <v>49</v>
      </c>
      <c r="G17" s="36" t="s">
        <v>73</v>
      </c>
      <c r="H17" s="36" t="s">
        <v>74</v>
      </c>
      <c r="I17" s="53" t="s">
        <v>75</v>
      </c>
    </row>
    <row r="18" spans="1:9" x14ac:dyDescent="0.2">
      <c r="E18" s="25"/>
      <c r="F18" s="38"/>
      <c r="G18" s="38"/>
      <c r="H18" s="38"/>
      <c r="I18" s="59"/>
    </row>
    <row r="19" spans="1:9" x14ac:dyDescent="0.2">
      <c r="A19" s="1" t="s">
        <v>238</v>
      </c>
      <c r="E19" s="57"/>
      <c r="F19" s="39"/>
      <c r="G19" s="39"/>
      <c r="H19" s="39"/>
      <c r="I19" s="60"/>
    </row>
    <row r="20" spans="1:9" x14ac:dyDescent="0.2">
      <c r="E20" s="165"/>
      <c r="F20" s="169"/>
      <c r="G20" s="169"/>
      <c r="H20" s="169"/>
      <c r="I20" s="163"/>
    </row>
    <row r="21" spans="1:9" x14ac:dyDescent="0.2">
      <c r="A21" s="1" t="s">
        <v>218</v>
      </c>
      <c r="E21" s="162">
        <f>ROUND(('DMA-2'!F15),0)</f>
        <v>0</v>
      </c>
      <c r="F21" s="162">
        <f>ROUND((E21*E39),0)</f>
        <v>0</v>
      </c>
      <c r="G21" s="162">
        <f>(E21+F21)</f>
        <v>0</v>
      </c>
      <c r="H21" s="184"/>
      <c r="I21" s="182">
        <f>IF((H21=0),0,(G21/H21))</f>
        <v>0</v>
      </c>
    </row>
    <row r="22" spans="1:9" x14ac:dyDescent="0.2">
      <c r="E22" s="165"/>
      <c r="F22" s="169"/>
      <c r="G22" s="169"/>
      <c r="H22" s="169"/>
      <c r="I22" s="163"/>
    </row>
    <row r="23" spans="1:9" x14ac:dyDescent="0.2">
      <c r="A23" s="1" t="s">
        <v>280</v>
      </c>
      <c r="E23" s="162">
        <f>ROUND(('DMA-2'!F17),0)</f>
        <v>0</v>
      </c>
      <c r="F23" s="162">
        <f>ROUND((E23*E39),0)</f>
        <v>0</v>
      </c>
      <c r="G23" s="162">
        <f>(E23+F23)</f>
        <v>0</v>
      </c>
      <c r="H23" s="184"/>
      <c r="I23" s="182">
        <f>IF((H23=0),0,(G23/H23))</f>
        <v>0</v>
      </c>
    </row>
    <row r="24" spans="1:9" x14ac:dyDescent="0.2">
      <c r="A24" s="1"/>
      <c r="E24" s="165"/>
      <c r="F24" s="169"/>
      <c r="G24" s="169"/>
      <c r="H24" s="169"/>
      <c r="I24" s="163"/>
    </row>
    <row r="25" spans="1:9" x14ac:dyDescent="0.2">
      <c r="A25" s="1" t="s">
        <v>219</v>
      </c>
      <c r="E25" s="162">
        <f>ROUND(('DMA-2'!F19),0)</f>
        <v>0</v>
      </c>
      <c r="F25" s="162">
        <f>ROUND((E25*E39),0)</f>
        <v>0</v>
      </c>
      <c r="G25" s="162">
        <f>(E25+F25)</f>
        <v>0</v>
      </c>
      <c r="H25" s="184"/>
      <c r="I25" s="182">
        <f>IF((H25=0),0,(G25/H25))</f>
        <v>0</v>
      </c>
    </row>
    <row r="26" spans="1:9" x14ac:dyDescent="0.2">
      <c r="A26" s="1"/>
      <c r="E26" s="165"/>
      <c r="F26" s="169"/>
      <c r="G26" s="169"/>
      <c r="H26" s="169"/>
      <c r="I26" s="163"/>
    </row>
    <row r="27" spans="1:9" x14ac:dyDescent="0.2">
      <c r="A27" s="1" t="s">
        <v>281</v>
      </c>
      <c r="E27" s="162">
        <f>ROUND(('DMA-2'!F21),0)</f>
        <v>0</v>
      </c>
      <c r="F27" s="162">
        <f>ROUND((E27*E39),0)</f>
        <v>0</v>
      </c>
      <c r="G27" s="162">
        <f>(E27+F27)</f>
        <v>0</v>
      </c>
      <c r="H27" s="184"/>
      <c r="I27" s="182">
        <f>IF((H27=0),0,(G27/H27))</f>
        <v>0</v>
      </c>
    </row>
    <row r="28" spans="1:9" x14ac:dyDescent="0.2">
      <c r="A28" s="1"/>
      <c r="E28" s="165"/>
      <c r="F28" s="169"/>
      <c r="G28" s="169"/>
      <c r="H28" s="169"/>
      <c r="I28" s="163"/>
    </row>
    <row r="29" spans="1:9" x14ac:dyDescent="0.2">
      <c r="A29" s="1" t="s">
        <v>225</v>
      </c>
      <c r="E29" s="162">
        <f>ROUND(('DMA-2'!F23),0)</f>
        <v>0</v>
      </c>
      <c r="F29" s="162">
        <f>ROUND((E29*E39),0)</f>
        <v>0</v>
      </c>
      <c r="G29" s="162">
        <f>(E29+F29)</f>
        <v>0</v>
      </c>
      <c r="H29" s="185"/>
      <c r="I29" s="182">
        <f>IF((H29=0),0,(G29/H29))</f>
        <v>0</v>
      </c>
    </row>
    <row r="30" spans="1:9" x14ac:dyDescent="0.2">
      <c r="A30" s="1"/>
      <c r="E30" s="165"/>
      <c r="F30" s="169"/>
      <c r="G30" s="169"/>
      <c r="H30" s="169"/>
      <c r="I30" s="163"/>
    </row>
    <row r="31" spans="1:9" x14ac:dyDescent="0.2">
      <c r="A31" s="1" t="s">
        <v>300</v>
      </c>
      <c r="E31" s="162">
        <f>ROUND(('DMA-2'!F25),0)</f>
        <v>0</v>
      </c>
      <c r="F31" s="162">
        <f>ROUND((E31*E39),0)</f>
        <v>0</v>
      </c>
      <c r="G31" s="162">
        <f>(E31+F31)</f>
        <v>0</v>
      </c>
      <c r="H31" s="185"/>
      <c r="I31" s="182">
        <f>IF((H31=0),0,(G31/H31))</f>
        <v>0</v>
      </c>
    </row>
    <row r="32" spans="1:9" x14ac:dyDescent="0.2">
      <c r="A32" s="1"/>
      <c r="E32" s="170"/>
      <c r="F32" s="161"/>
      <c r="G32" s="161"/>
      <c r="H32" s="183"/>
      <c r="I32" s="164"/>
    </row>
    <row r="33" spans="1:9" ht="13.5" thickBot="1" x14ac:dyDescent="0.25">
      <c r="A33" s="1" t="s">
        <v>284</v>
      </c>
      <c r="E33" s="171">
        <f>ROUND(('DMA-2'!F27),0)</f>
        <v>0</v>
      </c>
      <c r="F33" s="172">
        <f>ROUND((E33*E39),0)</f>
        <v>0</v>
      </c>
      <c r="G33" s="172">
        <f>(E33+F33)</f>
        <v>0</v>
      </c>
      <c r="H33" s="185"/>
      <c r="I33" s="182">
        <f>IF((H33=0),0,(G33/H33))</f>
        <v>0</v>
      </c>
    </row>
    <row r="34" spans="1:9" ht="13.5" thickTop="1" x14ac:dyDescent="0.2">
      <c r="A34" s="1"/>
      <c r="E34" s="165"/>
      <c r="F34" s="173"/>
      <c r="G34" s="169"/>
      <c r="H34" s="45"/>
      <c r="I34" s="54"/>
    </row>
    <row r="35" spans="1:9" x14ac:dyDescent="0.2">
      <c r="A35" s="1" t="s">
        <v>294</v>
      </c>
      <c r="E35" s="162">
        <f>ROUND(('DMA-2'!G13),0)</f>
        <v>0</v>
      </c>
      <c r="F35" s="174">
        <f>SUM(F20:F33)</f>
        <v>0</v>
      </c>
      <c r="G35" s="162">
        <f>(E35+F35)</f>
        <v>0</v>
      </c>
      <c r="H35" s="46"/>
      <c r="I35" s="55"/>
    </row>
    <row r="36" spans="1:9" x14ac:dyDescent="0.2">
      <c r="A36" s="1"/>
      <c r="E36" s="165"/>
      <c r="F36" s="175"/>
      <c r="G36" s="176"/>
      <c r="H36" s="45"/>
      <c r="I36" s="54"/>
    </row>
    <row r="37" spans="1:9" x14ac:dyDescent="0.2">
      <c r="A37" s="1" t="s">
        <v>76</v>
      </c>
      <c r="E37" s="162">
        <f>ROUND(('DMA-2'!G36),0)</f>
        <v>0</v>
      </c>
      <c r="F37" s="177"/>
      <c r="G37" s="178"/>
      <c r="H37" s="46"/>
      <c r="I37" s="55"/>
    </row>
    <row r="38" spans="1:9" x14ac:dyDescent="0.2">
      <c r="A38" s="1"/>
      <c r="E38" s="165"/>
      <c r="F38" s="179" t="s">
        <v>77</v>
      </c>
      <c r="G38" s="176"/>
      <c r="H38" s="45"/>
      <c r="I38" s="54"/>
    </row>
    <row r="39" spans="1:9" x14ac:dyDescent="0.2">
      <c r="A39" s="1" t="s">
        <v>78</v>
      </c>
      <c r="E39" s="180">
        <f>IF(ISERROR(E37/E35),0,E37/E35)</f>
        <v>0</v>
      </c>
      <c r="F39" s="181" t="s">
        <v>79</v>
      </c>
      <c r="G39" s="178"/>
      <c r="H39" s="46"/>
      <c r="I39" s="55"/>
    </row>
    <row r="40" spans="1:9" x14ac:dyDescent="0.2">
      <c r="A40" s="1"/>
    </row>
    <row r="41" spans="1:9" x14ac:dyDescent="0.2">
      <c r="A41" s="1"/>
    </row>
    <row r="42" spans="1:9" x14ac:dyDescent="0.2">
      <c r="A42" s="1" t="s">
        <v>80</v>
      </c>
    </row>
    <row r="44" spans="1:9" x14ac:dyDescent="0.2">
      <c r="A44" s="1"/>
    </row>
    <row r="45" spans="1:9" x14ac:dyDescent="0.2">
      <c r="A45" s="1"/>
    </row>
    <row r="46" spans="1:9" x14ac:dyDescent="0.2">
      <c r="A46" s="1"/>
    </row>
    <row r="47" spans="1:9" x14ac:dyDescent="0.2">
      <c r="A47" s="1"/>
    </row>
    <row r="48" spans="1:9" x14ac:dyDescent="0.2">
      <c r="A48" s="1"/>
    </row>
    <row r="49" spans="1:9" x14ac:dyDescent="0.2">
      <c r="F49" s="40"/>
    </row>
    <row r="50" spans="1:9" x14ac:dyDescent="0.2">
      <c r="F50" s="40"/>
    </row>
    <row r="51" spans="1:9" x14ac:dyDescent="0.2">
      <c r="F51" s="40"/>
    </row>
    <row r="53" spans="1:9" x14ac:dyDescent="0.2">
      <c r="A53" s="1" t="str">
        <f>Facesheet!A61</f>
        <v>DMA-FQHC (06/2016)</v>
      </c>
    </row>
    <row r="54" spans="1:9" x14ac:dyDescent="0.2">
      <c r="A54" s="1" t="str">
        <f>Facesheet!A62</f>
        <v>Audit Section</v>
      </c>
    </row>
    <row r="55" spans="1:9" x14ac:dyDescent="0.2">
      <c r="A55" s="1"/>
    </row>
    <row r="56" spans="1:9" x14ac:dyDescent="0.2">
      <c r="A56" s="1"/>
    </row>
    <row r="57" spans="1:9" x14ac:dyDescent="0.2">
      <c r="A57" s="1"/>
    </row>
    <row r="58" spans="1:9" x14ac:dyDescent="0.2">
      <c r="A58" s="1"/>
    </row>
    <row r="59" spans="1:9" x14ac:dyDescent="0.2">
      <c r="A59" s="510" t="s">
        <v>81</v>
      </c>
      <c r="B59" s="510"/>
      <c r="C59" s="510"/>
      <c r="D59" s="510"/>
      <c r="E59" s="510"/>
      <c r="F59" s="510"/>
      <c r="G59" s="510"/>
      <c r="H59" s="510"/>
      <c r="I59" s="510"/>
    </row>
  </sheetData>
  <sheetProtection password="C9B5" sheet="1" objects="1" scenarios="1" selectLockedCells="1"/>
  <mergeCells count="3">
    <mergeCell ref="A59:I59"/>
    <mergeCell ref="C4:G4"/>
    <mergeCell ref="C6:G6"/>
  </mergeCells>
  <phoneticPr fontId="11" type="noConversion"/>
  <printOptions horizontalCentered="1"/>
  <pageMargins left="0.5" right="0.5" top="0.5" bottom="0.5" header="0.5" footer="0.5"/>
  <pageSetup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59"/>
  <sheetViews>
    <sheetView showGridLines="0" showZeros="0" topLeftCell="A13" zoomScaleNormal="100" workbookViewId="0">
      <selection activeCell="F18" sqref="F18"/>
    </sheetView>
  </sheetViews>
  <sheetFormatPr defaultRowHeight="12.75" x14ac:dyDescent="0.2"/>
  <cols>
    <col min="1" max="2" width="12.7109375" customWidth="1"/>
    <col min="3" max="3" width="10.7109375" customWidth="1"/>
    <col min="4" max="4" width="4.85546875" customWidth="1"/>
    <col min="5" max="5" width="14.7109375" customWidth="1"/>
    <col min="6" max="6" width="14.85546875" style="31" customWidth="1"/>
    <col min="7" max="7" width="14" style="31" customWidth="1"/>
    <col min="8" max="8" width="13.42578125" customWidth="1"/>
  </cols>
  <sheetData>
    <row r="1" spans="1:10" x14ac:dyDescent="0.2">
      <c r="A1" s="259" t="str">
        <f>'DMA-1'!B2</f>
        <v xml:space="preserve">RUN DATE:  </v>
      </c>
      <c r="B1" s="260">
        <f ca="1">'DMA-1'!C2</f>
        <v>42958</v>
      </c>
      <c r="G1"/>
      <c r="H1" s="48" t="s">
        <v>82</v>
      </c>
      <c r="J1" s="48"/>
    </row>
    <row r="2" spans="1:10" x14ac:dyDescent="0.2">
      <c r="G2"/>
      <c r="H2" s="48"/>
      <c r="J2" s="48"/>
    </row>
    <row r="3" spans="1:10" x14ac:dyDescent="0.2">
      <c r="A3" s="8" t="s">
        <v>156</v>
      </c>
      <c r="B3" s="275">
        <f>Facesheet!A17</f>
        <v>0</v>
      </c>
      <c r="C3" s="511" t="s">
        <v>235</v>
      </c>
      <c r="D3" s="512"/>
      <c r="E3" s="512"/>
      <c r="F3" s="513"/>
      <c r="G3" s="41" t="s">
        <v>43</v>
      </c>
      <c r="H3" s="49"/>
      <c r="I3" s="68"/>
      <c r="J3" s="61"/>
    </row>
    <row r="4" spans="1:10" x14ac:dyDescent="0.2">
      <c r="A4" s="6"/>
      <c r="B4" s="261"/>
      <c r="C4" s="187"/>
      <c r="D4" s="189"/>
      <c r="E4" s="188"/>
      <c r="F4" s="107"/>
      <c r="G4" s="42" t="s">
        <v>45</v>
      </c>
      <c r="H4" s="276">
        <f>Facesheet!E14</f>
        <v>0</v>
      </c>
      <c r="I4" s="69"/>
      <c r="J4" s="70"/>
    </row>
    <row r="5" spans="1:10" x14ac:dyDescent="0.2">
      <c r="A5" s="262" t="s">
        <v>44</v>
      </c>
      <c r="B5" s="278">
        <f>Facesheet!D17</f>
        <v>0</v>
      </c>
      <c r="C5" s="499" t="str">
        <f>'DMA-3'!C6:G6</f>
        <v>2017 COST REPORT</v>
      </c>
      <c r="D5" s="500"/>
      <c r="E5" s="500"/>
      <c r="F5" s="501"/>
      <c r="G5" s="43" t="s">
        <v>46</v>
      </c>
      <c r="H5" s="277">
        <f>Facesheet!H14</f>
        <v>0</v>
      </c>
      <c r="I5" s="61"/>
      <c r="J5" s="70"/>
    </row>
    <row r="6" spans="1:10" x14ac:dyDescent="0.2">
      <c r="A6" s="3"/>
      <c r="B6" s="3"/>
      <c r="C6" s="3"/>
      <c r="D6" s="3"/>
      <c r="E6" s="106"/>
      <c r="F6" s="107"/>
      <c r="G6" s="61"/>
      <c r="H6" s="114"/>
      <c r="I6" s="61"/>
      <c r="J6" s="70"/>
    </row>
    <row r="7" spans="1:10" x14ac:dyDescent="0.2">
      <c r="A7" s="14"/>
      <c r="B7" s="14"/>
      <c r="C7" s="14"/>
      <c r="D7" s="14"/>
      <c r="E7" s="14"/>
      <c r="F7" s="32"/>
      <c r="G7" s="32"/>
      <c r="H7" s="14"/>
    </row>
    <row r="8" spans="1:10" x14ac:dyDescent="0.2">
      <c r="A8" s="3"/>
      <c r="B8" s="3"/>
      <c r="C8" s="3"/>
      <c r="D8" s="3"/>
      <c r="E8" s="3"/>
      <c r="F8" s="61"/>
      <c r="G8" s="61"/>
      <c r="H8" s="3"/>
    </row>
    <row r="9" spans="1:10" x14ac:dyDescent="0.2">
      <c r="A9" s="3"/>
      <c r="B9" s="3"/>
      <c r="C9" s="3"/>
      <c r="D9" s="3"/>
      <c r="E9" s="3"/>
      <c r="F9" s="61"/>
      <c r="G9" s="61"/>
      <c r="H9" s="3"/>
    </row>
    <row r="10" spans="1:10" x14ac:dyDescent="0.2">
      <c r="A10" s="3"/>
      <c r="B10" s="14"/>
      <c r="C10" s="14"/>
      <c r="D10" s="3"/>
      <c r="E10" s="3"/>
      <c r="F10" s="61"/>
      <c r="G10" s="61"/>
      <c r="H10" s="3"/>
    </row>
    <row r="11" spans="1:10" x14ac:dyDescent="0.2">
      <c r="A11" s="25"/>
      <c r="B11" s="15"/>
      <c r="C11" s="15"/>
      <c r="D11" s="27"/>
      <c r="E11" s="21" t="s">
        <v>58</v>
      </c>
      <c r="F11" s="33" t="s">
        <v>83</v>
      </c>
      <c r="G11" s="33" t="s">
        <v>83</v>
      </c>
    </row>
    <row r="12" spans="1:10" x14ac:dyDescent="0.2">
      <c r="A12" s="28"/>
      <c r="B12" s="15"/>
      <c r="C12" s="15"/>
      <c r="D12" s="29"/>
      <c r="E12" s="22" t="s">
        <v>84</v>
      </c>
      <c r="F12" s="35" t="s">
        <v>85</v>
      </c>
      <c r="G12" s="35" t="s">
        <v>58</v>
      </c>
    </row>
    <row r="13" spans="1:10" x14ac:dyDescent="0.2">
      <c r="A13" s="28"/>
      <c r="B13" s="15"/>
      <c r="C13" s="15"/>
      <c r="D13" s="29"/>
      <c r="E13" s="22" t="s">
        <v>86</v>
      </c>
      <c r="F13" s="35" t="s">
        <v>87</v>
      </c>
      <c r="G13" s="35" t="s">
        <v>88</v>
      </c>
    </row>
    <row r="14" spans="1:10" x14ac:dyDescent="0.2">
      <c r="A14" s="57"/>
      <c r="B14" s="30"/>
      <c r="C14" s="30"/>
      <c r="D14" s="58"/>
      <c r="E14" s="22"/>
      <c r="F14" s="35" t="s">
        <v>72</v>
      </c>
      <c r="G14" s="35"/>
    </row>
    <row r="15" spans="1:10" x14ac:dyDescent="0.2">
      <c r="A15" s="7"/>
      <c r="B15" s="190" t="s">
        <v>47</v>
      </c>
      <c r="C15" s="72"/>
      <c r="D15" s="72"/>
      <c r="E15" s="23" t="s">
        <v>48</v>
      </c>
      <c r="F15" s="36" t="s">
        <v>49</v>
      </c>
      <c r="G15" s="36" t="s">
        <v>73</v>
      </c>
    </row>
    <row r="16" spans="1:10" x14ac:dyDescent="0.2">
      <c r="A16" s="1" t="s">
        <v>220</v>
      </c>
      <c r="B16" s="1"/>
      <c r="C16" s="1"/>
      <c r="D16" s="1"/>
      <c r="E16" s="165"/>
      <c r="F16" s="169"/>
      <c r="G16" s="169"/>
    </row>
    <row r="17" spans="1:8" x14ac:dyDescent="0.2">
      <c r="A17" s="1"/>
      <c r="B17" s="1"/>
      <c r="C17" s="1"/>
      <c r="D17" s="1"/>
      <c r="E17" s="170"/>
      <c r="F17" s="183"/>
      <c r="G17" s="183"/>
    </row>
    <row r="18" spans="1:8" x14ac:dyDescent="0.2">
      <c r="A18" s="1" t="s">
        <v>221</v>
      </c>
      <c r="B18" s="1"/>
      <c r="C18" s="1"/>
      <c r="D18" s="1"/>
      <c r="E18" s="182">
        <f>ROUND('DMA-3'!I21,2)</f>
        <v>0</v>
      </c>
      <c r="F18" s="96"/>
      <c r="G18" s="162">
        <f>ROUND((E18*F18),0)</f>
        <v>0</v>
      </c>
      <c r="H18" t="str">
        <f>IF(AND(F18&gt;'DMA-3'!H21, E18&gt;0), "ERROR"," ")</f>
        <v xml:space="preserve"> </v>
      </c>
    </row>
    <row r="19" spans="1:8" x14ac:dyDescent="0.2">
      <c r="A19" s="1"/>
      <c r="B19" s="1"/>
      <c r="C19" s="1"/>
      <c r="D19" s="1"/>
      <c r="E19" s="165"/>
      <c r="F19" s="169"/>
      <c r="G19" s="169"/>
    </row>
    <row r="20" spans="1:8" x14ac:dyDescent="0.2">
      <c r="A20" s="1" t="s">
        <v>222</v>
      </c>
      <c r="B20" s="1"/>
      <c r="C20" s="1"/>
      <c r="D20" s="1"/>
      <c r="E20" s="182">
        <f>ROUND('DMA-3'!I23,2)</f>
        <v>0</v>
      </c>
      <c r="F20" s="96"/>
      <c r="G20" s="162">
        <f>ROUND((E20*F20),0)</f>
        <v>0</v>
      </c>
      <c r="H20" t="str">
        <f>IF(AND(F20&gt;'DMA-3'!H23, E20&gt;0), "ERROR"," ")</f>
        <v xml:space="preserve"> </v>
      </c>
    </row>
    <row r="21" spans="1:8" x14ac:dyDescent="0.2">
      <c r="A21" s="1"/>
      <c r="B21" s="1"/>
      <c r="C21" s="1"/>
      <c r="D21" s="1"/>
      <c r="E21" s="165"/>
      <c r="F21" s="169"/>
      <c r="G21" s="169"/>
    </row>
    <row r="22" spans="1:8" x14ac:dyDescent="0.2">
      <c r="A22" s="1" t="s">
        <v>223</v>
      </c>
      <c r="B22" s="1"/>
      <c r="C22" s="1"/>
      <c r="D22" s="1"/>
      <c r="E22" s="182">
        <f>ROUND('DMA-3'!I25,2)</f>
        <v>0</v>
      </c>
      <c r="F22" s="96"/>
      <c r="G22" s="162">
        <f>ROUND((E22*F22),0)</f>
        <v>0</v>
      </c>
      <c r="H22" t="str">
        <f>IF(AND(F22&gt;'DMA-3'!H25, E22&gt;0), "ERROR"," ")</f>
        <v xml:space="preserve"> </v>
      </c>
    </row>
    <row r="23" spans="1:8" x14ac:dyDescent="0.2">
      <c r="A23" s="1"/>
      <c r="B23" s="1"/>
      <c r="C23" s="1"/>
      <c r="D23" s="1"/>
      <c r="E23" s="165"/>
      <c r="F23" s="169"/>
      <c r="G23" s="169"/>
    </row>
    <row r="24" spans="1:8" x14ac:dyDescent="0.2">
      <c r="A24" s="1" t="s">
        <v>227</v>
      </c>
      <c r="B24" s="1"/>
      <c r="C24" s="1"/>
      <c r="D24" s="1"/>
      <c r="E24" s="182">
        <f>ROUND('DMA-3'!I27,2)</f>
        <v>0</v>
      </c>
      <c r="F24" s="96"/>
      <c r="G24" s="162">
        <f>ROUND((E24*F24),0)</f>
        <v>0</v>
      </c>
      <c r="H24" t="str">
        <f>IF(AND(F24&gt;'DMA-3'!H27, E24&gt;0), "ERROR"," ")</f>
        <v xml:space="preserve"> </v>
      </c>
    </row>
    <row r="25" spans="1:8" x14ac:dyDescent="0.2">
      <c r="A25" s="1"/>
      <c r="B25" s="1"/>
      <c r="C25" s="1"/>
      <c r="D25" s="1"/>
      <c r="E25" s="165"/>
      <c r="F25" s="169"/>
      <c r="G25" s="169"/>
    </row>
    <row r="26" spans="1:8" x14ac:dyDescent="0.2">
      <c r="A26" s="1" t="s">
        <v>226</v>
      </c>
      <c r="B26" s="1"/>
      <c r="C26" s="1"/>
      <c r="D26" s="1"/>
      <c r="E26" s="182">
        <f>ROUND('DMA-3'!I29,2)</f>
        <v>0</v>
      </c>
      <c r="F26" s="96"/>
      <c r="G26" s="162">
        <f>ROUND((E26*F26),0)</f>
        <v>0</v>
      </c>
      <c r="H26" t="str">
        <f>IF(AND(F26&gt;'DMA-3'!H29, E26&gt;0), "ERROR"," ")</f>
        <v xml:space="preserve"> </v>
      </c>
    </row>
    <row r="27" spans="1:8" x14ac:dyDescent="0.2">
      <c r="A27" s="1"/>
      <c r="B27" s="1"/>
      <c r="C27" s="1"/>
      <c r="D27" s="1"/>
      <c r="E27" s="170"/>
      <c r="F27" s="183"/>
      <c r="G27" s="183"/>
    </row>
    <row r="28" spans="1:8" x14ac:dyDescent="0.2">
      <c r="A28" s="1" t="s">
        <v>298</v>
      </c>
      <c r="B28" s="1"/>
      <c r="C28" s="1"/>
      <c r="D28" s="1"/>
      <c r="E28" s="182">
        <f>ROUND('DMA-3'!I31,2)</f>
        <v>0</v>
      </c>
      <c r="F28" s="96"/>
      <c r="G28" s="162">
        <f>ROUND((E28*F28),0)</f>
        <v>0</v>
      </c>
      <c r="H28" t="str">
        <f>IF(AND(F28&gt;'DMA-3'!H31, E28&gt;0), "ERROR"," ")</f>
        <v xml:space="preserve"> </v>
      </c>
    </row>
    <row r="29" spans="1:8" x14ac:dyDescent="0.2">
      <c r="A29" s="1"/>
      <c r="B29" s="1"/>
      <c r="C29" s="1"/>
      <c r="D29" s="1"/>
      <c r="E29" s="170"/>
      <c r="F29" s="183"/>
      <c r="G29" s="183"/>
    </row>
    <row r="30" spans="1:8" x14ac:dyDescent="0.2">
      <c r="A30" s="1" t="s">
        <v>285</v>
      </c>
      <c r="B30" s="1"/>
      <c r="C30" s="1"/>
      <c r="D30" s="1"/>
      <c r="E30" s="182">
        <f>ROUND('DMA-3'!I33,2)</f>
        <v>0</v>
      </c>
      <c r="F30" s="96"/>
      <c r="G30" s="162">
        <f>ROUND((E30*F30),0)</f>
        <v>0</v>
      </c>
      <c r="H30" t="str">
        <f>IF(AND(F30&gt;'DMA-3'!H33, E30&gt;0), "ERROR"," ")</f>
        <v xml:space="preserve"> </v>
      </c>
    </row>
    <row r="31" spans="1:8" x14ac:dyDescent="0.2">
      <c r="A31" s="1"/>
      <c r="B31" s="1"/>
      <c r="C31" s="1"/>
      <c r="D31" s="1"/>
      <c r="E31" s="3"/>
      <c r="F31" s="61"/>
      <c r="G31" s="169"/>
    </row>
    <row r="32" spans="1:8" x14ac:dyDescent="0.2">
      <c r="A32" s="1" t="s">
        <v>89</v>
      </c>
      <c r="B32" s="1"/>
      <c r="C32" s="1"/>
      <c r="D32" s="1"/>
      <c r="E32" s="3"/>
      <c r="F32" s="61"/>
      <c r="G32" s="162">
        <f>SUM(G18:G30)</f>
        <v>0</v>
      </c>
    </row>
    <row r="33" spans="1:8" x14ac:dyDescent="0.2">
      <c r="A33" s="1"/>
      <c r="B33" s="1"/>
      <c r="C33" s="1"/>
      <c r="D33" s="1"/>
      <c r="E33" s="3"/>
      <c r="F33" s="61"/>
      <c r="G33" s="183"/>
    </row>
    <row r="34" spans="1:8" x14ac:dyDescent="0.2">
      <c r="A34" s="1" t="s">
        <v>228</v>
      </c>
      <c r="B34" s="1"/>
      <c r="C34" s="1"/>
      <c r="D34" s="1"/>
      <c r="E34" s="3"/>
      <c r="F34" s="61"/>
      <c r="G34" s="166">
        <f>G26</f>
        <v>0</v>
      </c>
    </row>
    <row r="35" spans="1:8" x14ac:dyDescent="0.2">
      <c r="A35" s="1"/>
      <c r="B35" s="1"/>
      <c r="C35" s="1"/>
      <c r="D35" s="1"/>
      <c r="E35" s="3"/>
      <c r="F35" s="61"/>
      <c r="G35" s="183"/>
    </row>
    <row r="36" spans="1:8" x14ac:dyDescent="0.2">
      <c r="A36" s="1" t="s">
        <v>90</v>
      </c>
      <c r="B36" s="1"/>
      <c r="C36" s="1"/>
      <c r="D36" s="1"/>
      <c r="E36" s="3"/>
      <c r="F36" s="61"/>
      <c r="G36" s="183">
        <f>(G32-G34)</f>
        <v>0</v>
      </c>
    </row>
    <row r="37" spans="1:8" x14ac:dyDescent="0.2">
      <c r="A37" s="1"/>
      <c r="B37" s="1"/>
      <c r="C37" s="1"/>
      <c r="D37" s="1"/>
      <c r="E37" s="3"/>
      <c r="F37" s="61"/>
      <c r="G37" s="169"/>
    </row>
    <row r="38" spans="1:8" x14ac:dyDescent="0.2">
      <c r="A38" s="1" t="s">
        <v>91</v>
      </c>
      <c r="B38" s="1"/>
      <c r="C38" s="1"/>
      <c r="D38" s="1"/>
      <c r="E38" s="3"/>
      <c r="F38" s="61"/>
      <c r="G38" s="162">
        <f>'DMA-1'!G20</f>
        <v>0</v>
      </c>
      <c r="H38" s="71" t="s">
        <v>170</v>
      </c>
    </row>
    <row r="39" spans="1:8" x14ac:dyDescent="0.2">
      <c r="A39" s="1"/>
      <c r="B39" s="1"/>
      <c r="C39" s="1"/>
      <c r="D39" s="1"/>
      <c r="E39" s="3"/>
      <c r="F39" s="61"/>
      <c r="G39" s="169"/>
      <c r="H39" s="1"/>
    </row>
    <row r="40" spans="1:8" x14ac:dyDescent="0.2">
      <c r="A40" s="1" t="s">
        <v>92</v>
      </c>
      <c r="B40" s="1"/>
      <c r="C40" s="1"/>
      <c r="D40" s="1"/>
      <c r="E40" s="3"/>
      <c r="F40" s="61"/>
      <c r="G40" s="191">
        <f>'DMA-7'!I26</f>
        <v>0</v>
      </c>
      <c r="H40" s="71" t="s">
        <v>93</v>
      </c>
    </row>
    <row r="41" spans="1:8" x14ac:dyDescent="0.2">
      <c r="A41" s="1"/>
      <c r="B41" s="1"/>
      <c r="G41" s="169"/>
      <c r="H41" s="1"/>
    </row>
    <row r="42" spans="1:8" x14ac:dyDescent="0.2">
      <c r="A42" s="302" t="s">
        <v>241</v>
      </c>
      <c r="B42" s="1"/>
      <c r="G42" s="372">
        <f>+'DMA-8'!I28</f>
        <v>0</v>
      </c>
      <c r="H42" s="1" t="s">
        <v>251</v>
      </c>
    </row>
    <row r="43" spans="1:8" x14ac:dyDescent="0.2">
      <c r="A43" s="1"/>
      <c r="B43" s="1"/>
      <c r="G43" s="183"/>
      <c r="H43" s="1"/>
    </row>
    <row r="44" spans="1:8" x14ac:dyDescent="0.2">
      <c r="A44" s="101" t="s">
        <v>259</v>
      </c>
      <c r="B44" s="101"/>
      <c r="G44" s="162">
        <f>(G36+G38+G40+G42)</f>
        <v>0</v>
      </c>
      <c r="H44" s="1"/>
    </row>
    <row r="45" spans="1:8" x14ac:dyDescent="0.2">
      <c r="A45" s="1"/>
      <c r="B45" s="1"/>
      <c r="G45" s="169"/>
      <c r="H45" s="1"/>
    </row>
    <row r="46" spans="1:8" x14ac:dyDescent="0.2">
      <c r="A46" s="1" t="s">
        <v>240</v>
      </c>
      <c r="B46" s="1"/>
      <c r="G46" s="162">
        <f>ROUND(('DMA-5'!E40),0)</f>
        <v>0</v>
      </c>
      <c r="H46" s="71" t="s">
        <v>292</v>
      </c>
    </row>
    <row r="47" spans="1:8" x14ac:dyDescent="0.2">
      <c r="A47" s="1"/>
      <c r="B47" s="1"/>
      <c r="G47" s="169"/>
      <c r="H47" s="1"/>
    </row>
    <row r="48" spans="1:8" x14ac:dyDescent="0.2">
      <c r="A48" s="101" t="s">
        <v>252</v>
      </c>
      <c r="B48" s="101"/>
      <c r="G48" s="191">
        <f>G44-G46</f>
        <v>0</v>
      </c>
      <c r="H48" s="1"/>
    </row>
    <row r="49" spans="1:8" x14ac:dyDescent="0.2">
      <c r="A49" s="1"/>
      <c r="B49" s="1"/>
      <c r="G49" s="169"/>
      <c r="H49" s="1"/>
    </row>
    <row r="50" spans="1:8" x14ac:dyDescent="0.2">
      <c r="A50" s="1" t="s">
        <v>253</v>
      </c>
      <c r="B50" s="1"/>
      <c r="G50" s="162">
        <f>'DMA-6'!G29</f>
        <v>0</v>
      </c>
      <c r="H50" s="71" t="s">
        <v>257</v>
      </c>
    </row>
    <row r="51" spans="1:8" x14ac:dyDescent="0.2">
      <c r="A51" s="1"/>
      <c r="B51" s="1"/>
      <c r="G51" s="169"/>
      <c r="H51" s="1"/>
    </row>
    <row r="52" spans="1:8" x14ac:dyDescent="0.2">
      <c r="A52" s="101" t="s">
        <v>258</v>
      </c>
      <c r="B52" s="101"/>
      <c r="G52" s="191">
        <f>(G48+G50)</f>
        <v>0</v>
      </c>
      <c r="H52" s="1"/>
    </row>
    <row r="53" spans="1:8" x14ac:dyDescent="0.2">
      <c r="A53" s="1"/>
      <c r="B53" s="1"/>
    </row>
    <row r="54" spans="1:8" x14ac:dyDescent="0.2">
      <c r="B54" s="1"/>
    </row>
    <row r="55" spans="1:8" x14ac:dyDescent="0.2">
      <c r="A55" s="1"/>
      <c r="B55" s="1"/>
    </row>
    <row r="56" spans="1:8" x14ac:dyDescent="0.2">
      <c r="A56" s="1"/>
      <c r="B56" s="1"/>
    </row>
    <row r="57" spans="1:8" x14ac:dyDescent="0.2">
      <c r="A57" s="1" t="str">
        <f>Facesheet!A61</f>
        <v>DMA-FQHC (06/2016)</v>
      </c>
      <c r="B57" s="1"/>
    </row>
    <row r="58" spans="1:8" x14ac:dyDescent="0.2">
      <c r="A58" s="1" t="str">
        <f>Facesheet!A62</f>
        <v>Audit Section</v>
      </c>
      <c r="B58" s="103"/>
    </row>
    <row r="59" spans="1:8" x14ac:dyDescent="0.2">
      <c r="A59" s="510" t="s">
        <v>94</v>
      </c>
      <c r="B59" s="510"/>
      <c r="C59" s="510"/>
      <c r="D59" s="510"/>
      <c r="E59" s="510"/>
      <c r="F59" s="510"/>
      <c r="G59" s="510"/>
      <c r="H59" s="510"/>
    </row>
  </sheetData>
  <sheetProtection password="C9B5" sheet="1" objects="1" scenarios="1" selectLockedCells="1"/>
  <mergeCells count="3">
    <mergeCell ref="A59:H59"/>
    <mergeCell ref="C3:F3"/>
    <mergeCell ref="C5:F5"/>
  </mergeCells>
  <phoneticPr fontId="11" type="noConversion"/>
  <printOptions horizontalCentered="1"/>
  <pageMargins left="0.5" right="0.5" top="0.5" bottom="0.5" header="0.5" footer="0.5"/>
  <pageSetup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54"/>
  <sheetViews>
    <sheetView showGridLines="0" showZeros="0" topLeftCell="A10" zoomScaleNormal="100" workbookViewId="0">
      <selection activeCell="E18" sqref="E18"/>
    </sheetView>
  </sheetViews>
  <sheetFormatPr defaultRowHeight="12.75" x14ac:dyDescent="0.2"/>
  <cols>
    <col min="1" max="1" width="11.140625" customWidth="1"/>
    <col min="2" max="2" width="15.7109375" customWidth="1"/>
    <col min="3" max="3" width="12.85546875" style="122" customWidth="1"/>
    <col min="4" max="4" width="5.7109375" style="122" customWidth="1"/>
    <col min="5" max="5" width="18" style="31" customWidth="1"/>
    <col min="6" max="6" width="15.7109375" style="83" customWidth="1"/>
    <col min="7" max="7" width="13.7109375" customWidth="1"/>
  </cols>
  <sheetData>
    <row r="1" spans="1:7" x14ac:dyDescent="0.2">
      <c r="A1" s="259" t="str">
        <f>'DMA-1'!B2</f>
        <v xml:space="preserve">RUN DATE:  </v>
      </c>
      <c r="B1" s="260">
        <f ca="1">'DMA-1'!C2</f>
        <v>42958</v>
      </c>
      <c r="F1"/>
      <c r="G1" s="205" t="s">
        <v>95</v>
      </c>
    </row>
    <row r="3" spans="1:7" x14ac:dyDescent="0.2">
      <c r="A3" s="8" t="s">
        <v>156</v>
      </c>
      <c r="B3" s="275">
        <f>Facesheet!A17</f>
        <v>0</v>
      </c>
      <c r="C3" s="519" t="s">
        <v>233</v>
      </c>
      <c r="D3" s="520"/>
      <c r="E3" s="521"/>
      <c r="F3" s="74" t="s">
        <v>43</v>
      </c>
      <c r="G3" s="49"/>
    </row>
    <row r="4" spans="1:7" x14ac:dyDescent="0.2">
      <c r="A4" s="6"/>
      <c r="B4" s="261"/>
      <c r="C4" s="192"/>
      <c r="D4" s="192"/>
      <c r="E4" s="117"/>
      <c r="F4" s="75" t="s">
        <v>45</v>
      </c>
      <c r="G4" s="276">
        <f>Facesheet!E14</f>
        <v>0</v>
      </c>
    </row>
    <row r="5" spans="1:7" x14ac:dyDescent="0.2">
      <c r="A5" s="262" t="s">
        <v>44</v>
      </c>
      <c r="B5" s="278">
        <f>Facesheet!D17</f>
        <v>0</v>
      </c>
      <c r="C5" s="516" t="str">
        <f>'DMA-4'!C5</f>
        <v>2017 COST REPORT</v>
      </c>
      <c r="D5" s="517"/>
      <c r="E5" s="518"/>
      <c r="F5" s="76" t="s">
        <v>46</v>
      </c>
      <c r="G5" s="277">
        <f>Facesheet!H14</f>
        <v>0</v>
      </c>
    </row>
    <row r="6" spans="1:7" x14ac:dyDescent="0.2">
      <c r="A6" s="3"/>
      <c r="B6" s="3"/>
      <c r="C6" s="130"/>
      <c r="D6" s="130"/>
      <c r="E6" s="105"/>
      <c r="F6" s="92"/>
      <c r="G6" s="114"/>
    </row>
    <row r="7" spans="1:7" x14ac:dyDescent="0.2">
      <c r="A7" s="14"/>
      <c r="B7" s="14"/>
      <c r="C7" s="193"/>
      <c r="D7" s="193"/>
      <c r="E7" s="32"/>
      <c r="F7" s="77"/>
      <c r="G7" s="73"/>
    </row>
    <row r="8" spans="1:7" x14ac:dyDescent="0.2">
      <c r="A8" s="3"/>
      <c r="B8" s="3"/>
      <c r="C8" s="194"/>
      <c r="D8" s="194"/>
      <c r="E8" s="61"/>
      <c r="F8" s="92"/>
      <c r="G8" s="70"/>
    </row>
    <row r="9" spans="1:7" x14ac:dyDescent="0.2">
      <c r="A9" s="3"/>
      <c r="B9" s="3"/>
      <c r="C9" s="194"/>
      <c r="D9" s="194"/>
      <c r="E9" s="61"/>
      <c r="F9" s="92"/>
      <c r="G9" s="70"/>
    </row>
    <row r="10" spans="1:7" x14ac:dyDescent="0.2">
      <c r="C10" s="128"/>
    </row>
    <row r="11" spans="1:7" x14ac:dyDescent="0.2">
      <c r="B11" s="67"/>
      <c r="C11" s="125"/>
      <c r="D11" s="121"/>
      <c r="E11" s="37"/>
      <c r="F11" s="78"/>
    </row>
    <row r="12" spans="1:7" x14ac:dyDescent="0.2">
      <c r="B12" s="19"/>
      <c r="C12" s="125"/>
      <c r="D12" s="126"/>
      <c r="E12" s="35" t="s">
        <v>96</v>
      </c>
      <c r="F12" s="79" t="s">
        <v>97</v>
      </c>
    </row>
    <row r="13" spans="1:7" x14ac:dyDescent="0.2">
      <c r="B13" s="19"/>
      <c r="C13" s="195"/>
      <c r="D13" s="198"/>
      <c r="E13" s="35" t="s">
        <v>98</v>
      </c>
      <c r="F13" s="79" t="s">
        <v>99</v>
      </c>
    </row>
    <row r="14" spans="1:7" x14ac:dyDescent="0.2">
      <c r="B14" s="7"/>
      <c r="C14" s="196" t="s">
        <v>100</v>
      </c>
      <c r="D14" s="199"/>
      <c r="E14" s="36" t="s">
        <v>48</v>
      </c>
      <c r="F14" s="80" t="s">
        <v>49</v>
      </c>
    </row>
    <row r="15" spans="1:7" x14ac:dyDescent="0.2">
      <c r="B15" s="3"/>
      <c r="C15" s="197"/>
      <c r="D15" s="197"/>
      <c r="E15" s="84"/>
      <c r="F15" s="85"/>
    </row>
    <row r="16" spans="1:7" x14ac:dyDescent="0.2">
      <c r="B16" s="1" t="s">
        <v>239</v>
      </c>
      <c r="E16" s="84"/>
      <c r="F16" s="85"/>
    </row>
    <row r="17" spans="2:6" x14ac:dyDescent="0.2">
      <c r="B17" s="1"/>
      <c r="E17" s="169"/>
      <c r="F17" s="200"/>
    </row>
    <row r="18" spans="2:6" x14ac:dyDescent="0.2">
      <c r="B18" s="1" t="s">
        <v>232</v>
      </c>
      <c r="E18" s="96"/>
      <c r="F18" s="284"/>
    </row>
    <row r="19" spans="2:6" x14ac:dyDescent="0.2">
      <c r="B19" s="1"/>
      <c r="E19" s="169"/>
      <c r="F19" s="201"/>
    </row>
    <row r="20" spans="2:6" x14ac:dyDescent="0.2">
      <c r="B20" s="1" t="s">
        <v>229</v>
      </c>
      <c r="E20" s="96"/>
      <c r="F20" s="285"/>
    </row>
    <row r="21" spans="2:6" x14ac:dyDescent="0.2">
      <c r="B21" s="1"/>
      <c r="E21" s="183"/>
      <c r="F21" s="202"/>
    </row>
    <row r="22" spans="2:6" x14ac:dyDescent="0.2">
      <c r="B22" s="1" t="s">
        <v>230</v>
      </c>
      <c r="E22" s="95"/>
      <c r="F22" s="286"/>
    </row>
    <row r="23" spans="2:6" x14ac:dyDescent="0.2">
      <c r="B23" s="1"/>
      <c r="E23" s="169"/>
      <c r="F23" s="201"/>
    </row>
    <row r="24" spans="2:6" x14ac:dyDescent="0.2">
      <c r="B24" s="1" t="s">
        <v>231</v>
      </c>
      <c r="E24" s="96"/>
      <c r="F24" s="285"/>
    </row>
    <row r="25" spans="2:6" x14ac:dyDescent="0.2">
      <c r="B25" s="1"/>
      <c r="E25" s="183"/>
      <c r="F25" s="202"/>
    </row>
    <row r="26" spans="2:6" x14ac:dyDescent="0.2">
      <c r="B26" s="1" t="s">
        <v>305</v>
      </c>
      <c r="E26" s="96"/>
      <c r="F26" s="285"/>
    </row>
    <row r="27" spans="2:6" x14ac:dyDescent="0.2">
      <c r="B27" s="1"/>
      <c r="E27" s="169"/>
      <c r="F27" s="201"/>
    </row>
    <row r="28" spans="2:6" x14ac:dyDescent="0.2">
      <c r="B28" s="1" t="s">
        <v>301</v>
      </c>
      <c r="E28" s="96"/>
      <c r="F28" s="285"/>
    </row>
    <row r="29" spans="2:6" x14ac:dyDescent="0.2">
      <c r="B29" s="1"/>
      <c r="E29" s="183"/>
      <c r="F29" s="202"/>
    </row>
    <row r="30" spans="2:6" x14ac:dyDescent="0.2">
      <c r="B30" s="1" t="s">
        <v>286</v>
      </c>
      <c r="E30" s="96"/>
      <c r="F30" s="285"/>
    </row>
    <row r="31" spans="2:6" x14ac:dyDescent="0.2">
      <c r="B31" s="1"/>
      <c r="E31" s="183"/>
      <c r="F31" s="202"/>
    </row>
    <row r="32" spans="2:6" x14ac:dyDescent="0.2">
      <c r="B32" s="1" t="s">
        <v>287</v>
      </c>
      <c r="E32" s="95"/>
      <c r="F32" s="286"/>
    </row>
    <row r="33" spans="1:7" x14ac:dyDescent="0.2">
      <c r="B33" s="1"/>
      <c r="E33" s="169"/>
      <c r="F33" s="201"/>
    </row>
    <row r="34" spans="1:7" x14ac:dyDescent="0.2">
      <c r="B34" s="1" t="s">
        <v>288</v>
      </c>
      <c r="E34" s="96"/>
      <c r="F34" s="285"/>
    </row>
    <row r="35" spans="1:7" x14ac:dyDescent="0.2">
      <c r="B35" s="1"/>
      <c r="E35" s="183"/>
      <c r="F35" s="100"/>
    </row>
    <row r="36" spans="1:7" x14ac:dyDescent="0.2">
      <c r="B36" s="1" t="s">
        <v>289</v>
      </c>
      <c r="E36" s="166">
        <f>ROUND(SUM(E17:E34),0)</f>
        <v>0</v>
      </c>
      <c r="F36" s="81"/>
    </row>
    <row r="37" spans="1:7" x14ac:dyDescent="0.2">
      <c r="B37" s="1"/>
      <c r="E37" s="203"/>
      <c r="F37" s="81"/>
      <c r="G37" s="71"/>
    </row>
    <row r="38" spans="1:7" x14ac:dyDescent="0.2">
      <c r="B38" s="1" t="s">
        <v>290</v>
      </c>
      <c r="E38" s="204">
        <f>E26</f>
        <v>0</v>
      </c>
      <c r="F38" s="81"/>
      <c r="G38" s="71"/>
    </row>
    <row r="39" spans="1:7" x14ac:dyDescent="0.2">
      <c r="B39" s="1"/>
      <c r="E39" s="203"/>
      <c r="F39" s="81"/>
      <c r="G39" s="71"/>
    </row>
    <row r="40" spans="1:7" x14ac:dyDescent="0.2">
      <c r="B40" s="1" t="s">
        <v>291</v>
      </c>
      <c r="E40" s="166">
        <f>ROUND((E36-E38),0)</f>
        <v>0</v>
      </c>
      <c r="F40" s="82"/>
      <c r="G40" s="71" t="s">
        <v>282</v>
      </c>
    </row>
    <row r="41" spans="1:7" x14ac:dyDescent="0.2">
      <c r="B41" s="1"/>
      <c r="E41" s="98"/>
      <c r="F41" s="99"/>
      <c r="G41" s="71"/>
    </row>
    <row r="42" spans="1:7" x14ac:dyDescent="0.2">
      <c r="A42" s="1" t="s">
        <v>101</v>
      </c>
      <c r="B42" s="1" t="s">
        <v>102</v>
      </c>
    </row>
    <row r="43" spans="1:7" x14ac:dyDescent="0.2">
      <c r="B43" s="1" t="s">
        <v>103</v>
      </c>
    </row>
    <row r="44" spans="1:7" x14ac:dyDescent="0.2">
      <c r="B44" s="1" t="s">
        <v>128</v>
      </c>
    </row>
    <row r="45" spans="1:7" x14ac:dyDescent="0.2">
      <c r="B45" s="1" t="s">
        <v>104</v>
      </c>
    </row>
    <row r="46" spans="1:7" x14ac:dyDescent="0.2">
      <c r="A46" s="1"/>
      <c r="B46" s="1"/>
    </row>
    <row r="47" spans="1:7" x14ac:dyDescent="0.2">
      <c r="B47" s="1"/>
    </row>
    <row r="48" spans="1:7" x14ac:dyDescent="0.2">
      <c r="B48" s="1"/>
    </row>
    <row r="49" spans="1:7" x14ac:dyDescent="0.2">
      <c r="A49" s="18" t="s">
        <v>165</v>
      </c>
      <c r="B49" s="514"/>
      <c r="C49" s="514"/>
      <c r="D49" s="514"/>
      <c r="E49" s="514"/>
      <c r="F49" s="514"/>
      <c r="G49" s="515"/>
    </row>
    <row r="50" spans="1:7" x14ac:dyDescent="0.2">
      <c r="B50" s="514"/>
      <c r="C50" s="514"/>
      <c r="D50" s="514"/>
      <c r="E50" s="514"/>
      <c r="F50" s="514"/>
      <c r="G50" s="515"/>
    </row>
    <row r="51" spans="1:7" s="290" customFormat="1" x14ac:dyDescent="0.2">
      <c r="B51" s="380"/>
      <c r="C51" s="380"/>
      <c r="D51" s="380"/>
      <c r="E51" s="380"/>
      <c r="F51" s="380"/>
      <c r="G51" s="381"/>
    </row>
    <row r="52" spans="1:7" x14ac:dyDescent="0.2">
      <c r="A52" s="1" t="str">
        <f>Facesheet!A61</f>
        <v>DMA-FQHC (06/2016)</v>
      </c>
    </row>
    <row r="53" spans="1:7" x14ac:dyDescent="0.2">
      <c r="A53" s="1" t="str">
        <f>Facesheet!A62</f>
        <v>Audit Section</v>
      </c>
    </row>
    <row r="54" spans="1:7" x14ac:dyDescent="0.2">
      <c r="A54" s="510" t="s">
        <v>105</v>
      </c>
      <c r="B54" s="510"/>
      <c r="C54" s="510"/>
      <c r="D54" s="510"/>
      <c r="E54" s="510"/>
      <c r="F54" s="510"/>
      <c r="G54" s="510"/>
    </row>
  </sheetData>
  <sheetProtection password="C9B5" sheet="1" objects="1" scenarios="1" selectLockedCells="1"/>
  <mergeCells count="4">
    <mergeCell ref="B49:G50"/>
    <mergeCell ref="A54:G54"/>
    <mergeCell ref="C5:E5"/>
    <mergeCell ref="C3:E3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  <ignoredErrors>
    <ignoredError sqref="C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J56"/>
  <sheetViews>
    <sheetView showGridLines="0" showZeros="0" workbookViewId="0">
      <selection activeCell="G16" sqref="G16"/>
    </sheetView>
  </sheetViews>
  <sheetFormatPr defaultRowHeight="12.75" x14ac:dyDescent="0.2"/>
  <cols>
    <col min="1" max="1" width="11.85546875" customWidth="1"/>
    <col min="2" max="2" width="11.42578125" customWidth="1"/>
    <col min="4" max="4" width="7.42578125" customWidth="1"/>
    <col min="7" max="7" width="15" style="31" customWidth="1"/>
    <col min="8" max="8" width="8.7109375" hidden="1" customWidth="1"/>
    <col min="9" max="9" width="0.140625" hidden="1" customWidth="1"/>
    <col min="10" max="10" width="12.42578125" customWidth="1"/>
  </cols>
  <sheetData>
    <row r="1" spans="1:9" x14ac:dyDescent="0.2">
      <c r="A1" s="259" t="str">
        <f>'DMA-1'!B2</f>
        <v xml:space="preserve">RUN DATE:  </v>
      </c>
      <c r="B1" s="260">
        <f ca="1">'DMA-1'!C2</f>
        <v>42958</v>
      </c>
      <c r="G1" s="186" t="s">
        <v>106</v>
      </c>
    </row>
    <row r="3" spans="1:9" x14ac:dyDescent="0.2">
      <c r="A3" s="8" t="s">
        <v>156</v>
      </c>
      <c r="B3" s="275">
        <f>Facesheet!A17</f>
        <v>0</v>
      </c>
      <c r="C3" s="522" t="s">
        <v>107</v>
      </c>
      <c r="D3" s="523"/>
      <c r="E3" s="524"/>
      <c r="F3" s="74" t="s">
        <v>43</v>
      </c>
      <c r="G3" s="49"/>
      <c r="H3" s="49"/>
    </row>
    <row r="4" spans="1:9" x14ac:dyDescent="0.2">
      <c r="A4" s="6"/>
      <c r="B4" s="261"/>
      <c r="C4" s="64"/>
      <c r="D4" s="63"/>
      <c r="E4" s="64"/>
      <c r="F4" s="110" t="s">
        <v>108</v>
      </c>
      <c r="G4" s="276">
        <f>Facesheet!E14</f>
        <v>0</v>
      </c>
      <c r="H4" s="11" t="str">
        <f>'DMA-1'!H5</f>
        <v xml:space="preserve">        From:</v>
      </c>
    </row>
    <row r="5" spans="1:9" x14ac:dyDescent="0.2">
      <c r="A5" s="262" t="s">
        <v>44</v>
      </c>
      <c r="B5" s="278">
        <f>Facesheet!D17</f>
        <v>0</v>
      </c>
      <c r="C5" s="516" t="str">
        <f>'DMA-5'!C5:E5</f>
        <v>2017 COST REPORT</v>
      </c>
      <c r="D5" s="517"/>
      <c r="E5" s="518"/>
      <c r="F5" s="111" t="s">
        <v>109</v>
      </c>
      <c r="G5" s="277">
        <f>Facesheet!H14</f>
        <v>0</v>
      </c>
      <c r="H5" s="10" t="str">
        <f>'DMA-1'!H6</f>
        <v xml:space="preserve">         To:</v>
      </c>
    </row>
    <row r="6" spans="1:9" x14ac:dyDescent="0.2">
      <c r="A6" s="3"/>
      <c r="B6" s="3"/>
      <c r="C6" s="63"/>
      <c r="D6" s="64"/>
      <c r="E6" s="64"/>
      <c r="F6" s="115"/>
      <c r="G6" s="114"/>
      <c r="H6" s="73"/>
    </row>
    <row r="7" spans="1:9" x14ac:dyDescent="0.2">
      <c r="A7" s="14"/>
      <c r="B7" s="14"/>
      <c r="C7" s="14"/>
      <c r="D7" s="14"/>
      <c r="E7" s="14"/>
      <c r="F7" s="14"/>
      <c r="G7" s="32"/>
      <c r="H7" s="14"/>
      <c r="I7" s="86"/>
    </row>
    <row r="8" spans="1:9" x14ac:dyDescent="0.2">
      <c r="A8" s="3"/>
      <c r="B8" s="3"/>
      <c r="C8" s="3"/>
      <c r="D8" s="3"/>
      <c r="E8" s="3"/>
      <c r="F8" s="3"/>
      <c r="G8" s="61"/>
      <c r="H8" s="3"/>
      <c r="I8" s="116"/>
    </row>
    <row r="9" spans="1:9" x14ac:dyDescent="0.2">
      <c r="A9" s="3"/>
      <c r="B9" s="3"/>
      <c r="C9" s="3"/>
      <c r="D9" s="3"/>
      <c r="E9" s="3"/>
      <c r="F9" s="3"/>
      <c r="G9" s="61"/>
      <c r="H9" s="3"/>
      <c r="I9" s="116"/>
    </row>
    <row r="11" spans="1:9" x14ac:dyDescent="0.2">
      <c r="A11" s="67"/>
      <c r="B11" s="65"/>
      <c r="C11" s="65"/>
      <c r="D11" s="65"/>
      <c r="E11" s="65"/>
      <c r="F11" s="5"/>
      <c r="G11" s="89"/>
      <c r="H11" s="5"/>
    </row>
    <row r="12" spans="1:9" x14ac:dyDescent="0.2">
      <c r="A12" s="19"/>
      <c r="B12" s="3"/>
      <c r="C12" s="3"/>
      <c r="D12" s="87"/>
      <c r="E12" s="3"/>
      <c r="F12" s="20"/>
      <c r="G12" s="35" t="s">
        <v>110</v>
      </c>
      <c r="H12" s="20"/>
    </row>
    <row r="13" spans="1:9" x14ac:dyDescent="0.2">
      <c r="A13" s="7"/>
      <c r="B13" s="14"/>
      <c r="C13" s="14"/>
      <c r="D13" s="88" t="s">
        <v>47</v>
      </c>
      <c r="E13" s="14"/>
      <c r="F13" s="9"/>
      <c r="G13" s="90" t="s">
        <v>111</v>
      </c>
      <c r="H13" s="9"/>
    </row>
    <row r="14" spans="1:9" x14ac:dyDescent="0.2">
      <c r="G14" s="206"/>
      <c r="H14" s="5"/>
    </row>
    <row r="15" spans="1:9" x14ac:dyDescent="0.2">
      <c r="B15" s="1" t="s">
        <v>112</v>
      </c>
      <c r="G15" s="183"/>
      <c r="H15" s="20"/>
    </row>
    <row r="16" spans="1:9" x14ac:dyDescent="0.2">
      <c r="B16" s="1" t="s">
        <v>113</v>
      </c>
      <c r="G16" s="96"/>
      <c r="H16" s="9"/>
    </row>
    <row r="17" spans="2:10" x14ac:dyDescent="0.2">
      <c r="B17" s="1"/>
      <c r="G17" s="169"/>
    </row>
    <row r="18" spans="2:10" x14ac:dyDescent="0.2">
      <c r="B18" s="1" t="s">
        <v>114</v>
      </c>
      <c r="G18" s="183"/>
    </row>
    <row r="19" spans="2:10" x14ac:dyDescent="0.2">
      <c r="B19" s="1" t="s">
        <v>115</v>
      </c>
      <c r="G19" s="96"/>
    </row>
    <row r="20" spans="2:10" x14ac:dyDescent="0.2">
      <c r="B20" s="1"/>
      <c r="G20" s="169"/>
    </row>
    <row r="21" spans="2:10" x14ac:dyDescent="0.2">
      <c r="B21" s="1" t="s">
        <v>116</v>
      </c>
      <c r="G21" s="166">
        <f>G16-G19</f>
        <v>0</v>
      </c>
    </row>
    <row r="22" spans="2:10" x14ac:dyDescent="0.2">
      <c r="B22" s="1"/>
      <c r="G22" s="169"/>
    </row>
    <row r="23" spans="2:10" x14ac:dyDescent="0.2">
      <c r="B23" s="1" t="s">
        <v>117</v>
      </c>
      <c r="G23" s="183"/>
    </row>
    <row r="24" spans="2:10" x14ac:dyDescent="0.2">
      <c r="B24" s="1" t="s">
        <v>113</v>
      </c>
      <c r="G24" s="96"/>
    </row>
    <row r="25" spans="2:10" x14ac:dyDescent="0.2">
      <c r="B25" s="1"/>
      <c r="G25" s="169"/>
    </row>
    <row r="26" spans="2:10" x14ac:dyDescent="0.2">
      <c r="B26" s="1" t="s">
        <v>254</v>
      </c>
      <c r="G26" s="204">
        <f>G21-G24</f>
        <v>0</v>
      </c>
    </row>
    <row r="27" spans="2:10" x14ac:dyDescent="0.2">
      <c r="B27" s="1"/>
      <c r="G27" s="37"/>
      <c r="J27" s="91"/>
    </row>
    <row r="28" spans="2:10" x14ac:dyDescent="0.2">
      <c r="B28" s="1" t="s">
        <v>255</v>
      </c>
      <c r="G28" s="44"/>
    </row>
    <row r="29" spans="2:10" x14ac:dyDescent="0.2">
      <c r="B29" s="302" t="s">
        <v>260</v>
      </c>
      <c r="G29" s="357">
        <f>ROUND((G26*0.65),0)</f>
        <v>0</v>
      </c>
      <c r="J29" s="91" t="s">
        <v>256</v>
      </c>
    </row>
    <row r="30" spans="2:10" x14ac:dyDescent="0.2">
      <c r="B30" s="1"/>
    </row>
    <row r="31" spans="2:10" x14ac:dyDescent="0.2">
      <c r="B31" s="1"/>
    </row>
    <row r="32" spans="2:10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53" spans="1:10" x14ac:dyDescent="0.2">
      <c r="A53" s="1" t="str">
        <f>Facesheet!A61</f>
        <v>DMA-FQHC (06/2016)</v>
      </c>
    </row>
    <row r="54" spans="1:10" x14ac:dyDescent="0.2">
      <c r="A54" s="1" t="str">
        <f>Facesheet!A62</f>
        <v>Audit Section</v>
      </c>
    </row>
    <row r="55" spans="1:10" x14ac:dyDescent="0.2">
      <c r="A55" s="505" t="s">
        <v>118</v>
      </c>
      <c r="B55" s="505"/>
      <c r="C55" s="505"/>
      <c r="D55" s="505"/>
      <c r="E55" s="505"/>
      <c r="F55" s="505"/>
      <c r="G55" s="505"/>
      <c r="H55" s="505"/>
      <c r="I55" s="505"/>
      <c r="J55" s="505"/>
    </row>
    <row r="56" spans="1:10" x14ac:dyDescent="0.2">
      <c r="E56" s="4"/>
    </row>
  </sheetData>
  <sheetProtection password="C9B5" sheet="1" objects="1" scenarios="1" selectLockedCells="1"/>
  <mergeCells count="3">
    <mergeCell ref="A55:J55"/>
    <mergeCell ref="C5:E5"/>
    <mergeCell ref="C3:E3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I55"/>
  <sheetViews>
    <sheetView showGridLines="0" showZeros="0" zoomScaleNormal="100" workbookViewId="0">
      <selection activeCell="H16" sqref="H16"/>
    </sheetView>
  </sheetViews>
  <sheetFormatPr defaultRowHeight="12.75" x14ac:dyDescent="0.2"/>
  <cols>
    <col min="1" max="1" width="11.85546875" style="122" customWidth="1"/>
    <col min="2" max="2" width="10.7109375" style="122" customWidth="1"/>
    <col min="3" max="3" width="13.140625" style="122" customWidth="1"/>
    <col min="4" max="4" width="8.85546875" style="122" customWidth="1"/>
    <col min="5" max="5" width="5.140625" style="122" customWidth="1"/>
    <col min="6" max="6" width="11" style="122" bestFit="1" customWidth="1"/>
    <col min="7" max="7" width="13.28515625" style="122" customWidth="1"/>
    <col min="8" max="8" width="13.5703125" style="122" customWidth="1"/>
    <col min="9" max="9" width="12.7109375" style="122" customWidth="1"/>
    <col min="10" max="16384" width="9.140625" style="122"/>
  </cols>
  <sheetData>
    <row r="1" spans="1:9" x14ac:dyDescent="0.2">
      <c r="A1" s="389" t="str">
        <f>'DMA-1'!B2</f>
        <v xml:space="preserve">RUN DATE:  </v>
      </c>
      <c r="B1" s="390">
        <f ca="1">'DMA-1'!C2</f>
        <v>42958</v>
      </c>
      <c r="I1" s="211" t="s">
        <v>119</v>
      </c>
    </row>
    <row r="3" spans="1:9" x14ac:dyDescent="0.2">
      <c r="A3" s="383" t="s">
        <v>156</v>
      </c>
      <c r="B3" s="275">
        <f>Facesheet!A17</f>
        <v>0</v>
      </c>
      <c r="C3" s="502" t="s">
        <v>234</v>
      </c>
      <c r="D3" s="525"/>
      <c r="E3" s="525"/>
      <c r="F3" s="525"/>
      <c r="G3" s="526"/>
      <c r="H3" s="217" t="s">
        <v>43</v>
      </c>
      <c r="I3" s="212"/>
    </row>
    <row r="4" spans="1:9" x14ac:dyDescent="0.2">
      <c r="A4" s="209"/>
      <c r="B4" s="378"/>
      <c r="C4" s="131"/>
      <c r="D4" s="377"/>
      <c r="E4" s="131"/>
      <c r="F4" s="131"/>
      <c r="H4" s="216" t="s">
        <v>45</v>
      </c>
      <c r="I4" s="276">
        <f>Facesheet!E14</f>
        <v>0</v>
      </c>
    </row>
    <row r="5" spans="1:9" x14ac:dyDescent="0.2">
      <c r="A5" s="391" t="s">
        <v>44</v>
      </c>
      <c r="B5" s="278">
        <f>Facesheet!D17</f>
        <v>0</v>
      </c>
      <c r="C5" s="527" t="str">
        <f>'DMA-6'!C5:E5</f>
        <v>2017 COST REPORT</v>
      </c>
      <c r="D5" s="528"/>
      <c r="E5" s="528"/>
      <c r="F5" s="528"/>
      <c r="G5" s="529"/>
      <c r="H5" s="215" t="s">
        <v>46</v>
      </c>
      <c r="I5" s="277">
        <f>Facesheet!H14</f>
        <v>0</v>
      </c>
    </row>
    <row r="6" spans="1:9" x14ac:dyDescent="0.2">
      <c r="D6" s="207"/>
      <c r="E6" s="131"/>
      <c r="F6" s="131"/>
    </row>
    <row r="7" spans="1:9" x14ac:dyDescent="0.2">
      <c r="A7" s="128"/>
      <c r="B7" s="128"/>
      <c r="C7" s="128"/>
      <c r="D7" s="137"/>
      <c r="E7" s="128"/>
      <c r="F7" s="128"/>
      <c r="G7" s="128"/>
      <c r="H7" s="128"/>
      <c r="I7" s="128"/>
    </row>
    <row r="8" spans="1:9" x14ac:dyDescent="0.2">
      <c r="A8" s="125"/>
      <c r="B8" s="125"/>
      <c r="C8" s="125"/>
      <c r="D8" s="124"/>
      <c r="E8" s="125"/>
      <c r="F8" s="125"/>
      <c r="G8" s="125"/>
    </row>
    <row r="9" spans="1:9" x14ac:dyDescent="0.2">
      <c r="A9" s="125"/>
      <c r="B9" s="125"/>
      <c r="C9" s="125"/>
      <c r="D9" s="124"/>
      <c r="E9" s="125"/>
      <c r="F9" s="125"/>
      <c r="G9" s="125"/>
    </row>
    <row r="10" spans="1:9" x14ac:dyDescent="0.2">
      <c r="A10" s="125"/>
      <c r="B10" s="125"/>
      <c r="C10" s="125"/>
      <c r="D10" s="125"/>
      <c r="E10" s="125"/>
      <c r="F10" s="125"/>
      <c r="G10" s="125"/>
    </row>
    <row r="11" spans="1:9" s="145" customFormat="1" ht="13.15" customHeight="1" x14ac:dyDescent="0.2">
      <c r="A11" s="360"/>
      <c r="B11" s="361"/>
      <c r="C11" s="361"/>
      <c r="D11" s="361"/>
      <c r="E11" s="361"/>
      <c r="F11" s="362"/>
      <c r="G11" s="363"/>
      <c r="H11" s="121"/>
      <c r="I11" s="291"/>
    </row>
    <row r="12" spans="1:9" s="145" customFormat="1" x14ac:dyDescent="0.2">
      <c r="A12" s="364"/>
      <c r="B12" s="365"/>
      <c r="C12" s="366"/>
      <c r="D12" s="365"/>
      <c r="E12" s="365"/>
      <c r="F12" s="367"/>
      <c r="G12" s="368"/>
      <c r="H12" s="352" t="s">
        <v>120</v>
      </c>
      <c r="I12" s="213" t="s">
        <v>121</v>
      </c>
    </row>
    <row r="13" spans="1:9" x14ac:dyDescent="0.2">
      <c r="A13" s="127"/>
      <c r="B13" s="128"/>
      <c r="C13" s="208" t="s">
        <v>47</v>
      </c>
      <c r="D13" s="128"/>
      <c r="E13" s="128"/>
      <c r="F13" s="358"/>
      <c r="G13" s="359"/>
      <c r="H13" s="353" t="s">
        <v>48</v>
      </c>
      <c r="I13" s="214" t="s">
        <v>49</v>
      </c>
    </row>
    <row r="14" spans="1:9" x14ac:dyDescent="0.2">
      <c r="A14" s="125"/>
      <c r="B14" s="125"/>
      <c r="C14" s="125"/>
      <c r="D14" s="125"/>
      <c r="E14" s="125"/>
      <c r="F14" s="134"/>
      <c r="G14" s="134"/>
      <c r="H14" s="165"/>
      <c r="I14" s="165"/>
    </row>
    <row r="15" spans="1:9" x14ac:dyDescent="0.2">
      <c r="A15" s="145" t="s">
        <v>122</v>
      </c>
      <c r="F15" s="134"/>
      <c r="G15" s="134"/>
      <c r="H15" s="170"/>
      <c r="I15" s="170"/>
    </row>
    <row r="16" spans="1:9" x14ac:dyDescent="0.2">
      <c r="A16" s="145" t="s">
        <v>270</v>
      </c>
      <c r="F16" s="354"/>
      <c r="G16" s="354"/>
      <c r="H16" s="451"/>
      <c r="I16" s="94">
        <v>0</v>
      </c>
    </row>
    <row r="17" spans="1:9" x14ac:dyDescent="0.2">
      <c r="A17" s="145"/>
      <c r="F17" s="354"/>
      <c r="G17" s="354"/>
      <c r="H17" s="164"/>
      <c r="I17" s="159"/>
    </row>
    <row r="18" spans="1:9" x14ac:dyDescent="0.2">
      <c r="A18" s="145" t="s">
        <v>123</v>
      </c>
      <c r="F18" s="354"/>
      <c r="G18" s="354"/>
      <c r="H18" s="164"/>
      <c r="I18" s="160"/>
    </row>
    <row r="19" spans="1:9" x14ac:dyDescent="0.2">
      <c r="A19" s="145" t="s">
        <v>271</v>
      </c>
      <c r="F19" s="355"/>
      <c r="G19" s="355"/>
      <c r="H19" s="95">
        <v>0</v>
      </c>
      <c r="I19" s="97">
        <v>0</v>
      </c>
    </row>
    <row r="20" spans="1:9" x14ac:dyDescent="0.2">
      <c r="A20" s="145"/>
      <c r="F20" s="354"/>
      <c r="G20" s="354"/>
      <c r="H20" s="163"/>
      <c r="I20" s="163"/>
    </row>
    <row r="21" spans="1:9" x14ac:dyDescent="0.2">
      <c r="A21" s="145" t="s">
        <v>124</v>
      </c>
      <c r="F21" s="354"/>
      <c r="G21" s="354"/>
      <c r="H21" s="164"/>
      <c r="I21" s="164"/>
    </row>
    <row r="22" spans="1:9" x14ac:dyDescent="0.2">
      <c r="A22" s="145" t="s">
        <v>272</v>
      </c>
      <c r="F22" s="355"/>
      <c r="G22" s="355"/>
      <c r="H22" s="162">
        <f>ROUND((H16*H19),0)</f>
        <v>0</v>
      </c>
      <c r="I22" s="162">
        <f>ROUND((I16*I19),0)</f>
        <v>0</v>
      </c>
    </row>
    <row r="23" spans="1:9" x14ac:dyDescent="0.2">
      <c r="A23" s="145"/>
      <c r="F23" s="354"/>
      <c r="G23" s="354"/>
      <c r="H23" s="387"/>
      <c r="I23" s="163"/>
    </row>
    <row r="24" spans="1:9" x14ac:dyDescent="0.2">
      <c r="A24" s="145" t="s">
        <v>125</v>
      </c>
      <c r="F24" s="354"/>
      <c r="G24" s="354"/>
      <c r="H24" s="387"/>
      <c r="I24" s="164"/>
    </row>
    <row r="25" spans="1:9" x14ac:dyDescent="0.2">
      <c r="A25" s="145" t="s">
        <v>126</v>
      </c>
      <c r="F25" s="354"/>
      <c r="G25" s="354"/>
      <c r="H25" s="387"/>
      <c r="I25" s="164"/>
    </row>
    <row r="26" spans="1:9" x14ac:dyDescent="0.2">
      <c r="A26" s="145" t="s">
        <v>273</v>
      </c>
      <c r="F26" s="354"/>
      <c r="G26" s="355"/>
      <c r="H26" s="387"/>
      <c r="I26" s="162">
        <f>H22+I22</f>
        <v>0</v>
      </c>
    </row>
    <row r="27" spans="1:9" x14ac:dyDescent="0.2">
      <c r="B27" s="145"/>
    </row>
    <row r="28" spans="1:9" x14ac:dyDescent="0.2">
      <c r="B28" s="145"/>
    </row>
    <row r="29" spans="1:9" x14ac:dyDescent="0.2">
      <c r="B29" s="145"/>
    </row>
    <row r="30" spans="1:9" x14ac:dyDescent="0.2">
      <c r="B30" s="145"/>
    </row>
    <row r="39" spans="8:9" x14ac:dyDescent="0.2">
      <c r="H39" s="379"/>
      <c r="I39" s="379"/>
    </row>
    <row r="50" spans="1:9" x14ac:dyDescent="0.2">
      <c r="A50" s="145"/>
    </row>
    <row r="51" spans="1:9" x14ac:dyDescent="0.2">
      <c r="A51" s="210"/>
    </row>
    <row r="52" spans="1:9" x14ac:dyDescent="0.2">
      <c r="E52" s="379"/>
    </row>
    <row r="53" spans="1:9" x14ac:dyDescent="0.2">
      <c r="A53" s="145" t="str">
        <f>Facesheet!A61</f>
        <v>DMA-FQHC (06/2016)</v>
      </c>
    </row>
    <row r="54" spans="1:9" x14ac:dyDescent="0.2">
      <c r="A54" s="145" t="str">
        <f>Facesheet!A62</f>
        <v>Audit Section</v>
      </c>
    </row>
    <row r="55" spans="1:9" x14ac:dyDescent="0.2">
      <c r="A55" s="507" t="s">
        <v>166</v>
      </c>
      <c r="B55" s="503"/>
      <c r="C55" s="503"/>
      <c r="D55" s="503"/>
      <c r="E55" s="503"/>
      <c r="F55" s="503"/>
      <c r="G55" s="503"/>
      <c r="H55" s="503"/>
      <c r="I55" s="379"/>
    </row>
  </sheetData>
  <sheetProtection password="C9B5" sheet="1" objects="1" scenarios="1" selectLockedCells="1"/>
  <mergeCells count="3">
    <mergeCell ref="C3:G3"/>
    <mergeCell ref="C5:G5"/>
    <mergeCell ref="A55:H55"/>
  </mergeCells>
  <phoneticPr fontId="11" type="noConversion"/>
  <printOptions horizontalCentered="1"/>
  <pageMargins left="0.5" right="0.5" top="0.5" bottom="0.5" header="0.5" footer="0.5"/>
  <pageSetup scale="96" orientation="portrait" r:id="rId1"/>
  <headerFooter alignWithMargins="0"/>
  <ignoredErrors>
    <ignoredError sqref="C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I60"/>
  <sheetViews>
    <sheetView workbookViewId="0">
      <selection activeCell="I16" sqref="I16"/>
    </sheetView>
  </sheetViews>
  <sheetFormatPr defaultRowHeight="12.75" x14ac:dyDescent="0.2"/>
  <cols>
    <col min="1" max="1" width="11.85546875" style="122" customWidth="1"/>
    <col min="2" max="2" width="10.7109375" style="122" customWidth="1"/>
    <col min="3" max="3" width="13.140625" style="122" customWidth="1"/>
    <col min="4" max="4" width="8.85546875" style="122" customWidth="1"/>
    <col min="5" max="5" width="5.140625" style="122" customWidth="1"/>
    <col min="6" max="6" width="11" style="122" bestFit="1" customWidth="1"/>
    <col min="7" max="7" width="8.7109375" style="122" customWidth="1"/>
    <col min="8" max="8" width="13.5703125" style="122" customWidth="1"/>
    <col min="9" max="9" width="12.7109375" style="122" customWidth="1"/>
    <col min="10" max="16384" width="9.140625" style="122"/>
  </cols>
  <sheetData>
    <row r="1" spans="1:9" x14ac:dyDescent="0.2">
      <c r="A1" s="145" t="s">
        <v>268</v>
      </c>
      <c r="B1" s="382">
        <f ca="1">'DMA-1'!C2</f>
        <v>42958</v>
      </c>
      <c r="I1" s="211" t="s">
        <v>129</v>
      </c>
    </row>
    <row r="3" spans="1:9" x14ac:dyDescent="0.2">
      <c r="A3" s="383" t="s">
        <v>156</v>
      </c>
      <c r="B3" s="275"/>
      <c r="C3" s="502" t="s">
        <v>244</v>
      </c>
      <c r="D3" s="530"/>
      <c r="E3" s="530"/>
      <c r="F3" s="530"/>
      <c r="G3" s="531"/>
      <c r="H3" s="217" t="s">
        <v>43</v>
      </c>
      <c r="I3" s="212"/>
    </row>
    <row r="4" spans="1:9" x14ac:dyDescent="0.2">
      <c r="A4" s="209"/>
      <c r="B4" s="374"/>
      <c r="C4" s="502" t="s">
        <v>245</v>
      </c>
      <c r="D4" s="530"/>
      <c r="E4" s="530"/>
      <c r="F4" s="530"/>
      <c r="G4" s="531"/>
      <c r="H4" s="216" t="s">
        <v>45</v>
      </c>
      <c r="I4" s="276">
        <f>Facesheet!E14</f>
        <v>0</v>
      </c>
    </row>
    <row r="5" spans="1:9" x14ac:dyDescent="0.2">
      <c r="A5" s="384" t="s">
        <v>44</v>
      </c>
      <c r="B5" s="278"/>
      <c r="C5" s="532" t="s">
        <v>307</v>
      </c>
      <c r="D5" s="503"/>
      <c r="E5" s="503"/>
      <c r="F5" s="503"/>
      <c r="G5" s="504"/>
      <c r="H5" s="215" t="s">
        <v>46</v>
      </c>
      <c r="I5" s="277">
        <f>Facesheet!H14</f>
        <v>0</v>
      </c>
    </row>
    <row r="6" spans="1:9" x14ac:dyDescent="0.2">
      <c r="D6" s="351"/>
      <c r="E6" s="131"/>
      <c r="F6" s="131"/>
    </row>
    <row r="7" spans="1:9" x14ac:dyDescent="0.2">
      <c r="A7" s="128"/>
      <c r="B7" s="128"/>
      <c r="C7" s="128"/>
      <c r="D7" s="137"/>
      <c r="E7" s="128"/>
      <c r="F7" s="128"/>
      <c r="G7" s="128"/>
      <c r="H7" s="128"/>
      <c r="I7" s="128"/>
    </row>
    <row r="8" spans="1:9" x14ac:dyDescent="0.2">
      <c r="A8" s="125"/>
      <c r="B8" s="125"/>
      <c r="C8" s="125"/>
      <c r="D8" s="124"/>
      <c r="E8" s="125"/>
      <c r="F8" s="125"/>
      <c r="G8" s="125"/>
      <c r="H8" s="134"/>
      <c r="I8" s="134"/>
    </row>
    <row r="9" spans="1:9" x14ac:dyDescent="0.2">
      <c r="A9" s="125"/>
      <c r="B9" s="125"/>
      <c r="C9" s="125"/>
      <c r="D9" s="124"/>
      <c r="E9" s="125"/>
      <c r="F9" s="125"/>
      <c r="G9" s="125"/>
      <c r="H9" s="134"/>
      <c r="I9" s="134"/>
    </row>
    <row r="10" spans="1:9" x14ac:dyDescent="0.2">
      <c r="A10" s="125"/>
      <c r="B10" s="125"/>
      <c r="C10" s="125"/>
      <c r="D10" s="125"/>
      <c r="E10" s="125"/>
      <c r="F10" s="134"/>
      <c r="G10" s="125"/>
      <c r="H10" s="134"/>
      <c r="I10" s="134"/>
    </row>
    <row r="11" spans="1:9" s="145" customFormat="1" x14ac:dyDescent="0.2">
      <c r="A11" s="360"/>
      <c r="B11" s="361"/>
      <c r="C11" s="361"/>
      <c r="D11" s="361"/>
      <c r="E11" s="361"/>
      <c r="F11" s="362"/>
      <c r="G11" s="361"/>
      <c r="H11" s="385"/>
      <c r="I11" s="369"/>
    </row>
    <row r="12" spans="1:9" s="145" customFormat="1" x14ac:dyDescent="0.2">
      <c r="A12" s="364"/>
      <c r="B12" s="365"/>
      <c r="C12" s="366"/>
      <c r="D12" s="365"/>
      <c r="E12" s="365"/>
      <c r="F12" s="367"/>
      <c r="G12" s="365"/>
      <c r="H12" s="368"/>
      <c r="I12" s="213"/>
    </row>
    <row r="13" spans="1:9" x14ac:dyDescent="0.2">
      <c r="A13" s="533" t="s">
        <v>47</v>
      </c>
      <c r="B13" s="534"/>
      <c r="C13" s="534"/>
      <c r="D13" s="534"/>
      <c r="E13" s="534"/>
      <c r="F13" s="534"/>
      <c r="G13" s="128"/>
      <c r="H13" s="359"/>
      <c r="I13" s="214" t="s">
        <v>48</v>
      </c>
    </row>
    <row r="14" spans="1:9" x14ac:dyDescent="0.2">
      <c r="A14" s="125"/>
      <c r="B14" s="125"/>
      <c r="C14" s="125"/>
      <c r="D14" s="125"/>
      <c r="E14" s="125"/>
      <c r="F14" s="134"/>
      <c r="H14" s="134"/>
      <c r="I14" s="165"/>
    </row>
    <row r="15" spans="1:9" x14ac:dyDescent="0.2">
      <c r="A15" s="145" t="s">
        <v>246</v>
      </c>
      <c r="F15" s="134"/>
      <c r="H15" s="134"/>
      <c r="I15" s="170"/>
    </row>
    <row r="16" spans="1:9" x14ac:dyDescent="0.2">
      <c r="A16" s="145" t="s">
        <v>302</v>
      </c>
      <c r="F16" s="354"/>
      <c r="H16" s="386"/>
      <c r="I16" s="96"/>
    </row>
    <row r="17" spans="1:9" x14ac:dyDescent="0.2">
      <c r="A17" s="145"/>
      <c r="F17" s="354"/>
      <c r="H17" s="134"/>
      <c r="I17" s="163"/>
    </row>
    <row r="18" spans="1:9" x14ac:dyDescent="0.2">
      <c r="A18" s="145" t="s">
        <v>247</v>
      </c>
      <c r="F18" s="354"/>
      <c r="H18" s="134"/>
      <c r="I18" s="164"/>
    </row>
    <row r="19" spans="1:9" x14ac:dyDescent="0.2">
      <c r="A19" s="145" t="s">
        <v>304</v>
      </c>
      <c r="F19" s="355"/>
      <c r="H19" s="134"/>
      <c r="I19" s="96"/>
    </row>
    <row r="20" spans="1:9" x14ac:dyDescent="0.2">
      <c r="A20" s="145"/>
      <c r="F20" s="354"/>
      <c r="H20" s="134"/>
      <c r="I20" s="163"/>
    </row>
    <row r="21" spans="1:9" x14ac:dyDescent="0.2">
      <c r="A21" s="145" t="s">
        <v>248</v>
      </c>
      <c r="F21" s="354"/>
      <c r="H21" s="134"/>
      <c r="I21" s="164"/>
    </row>
    <row r="22" spans="1:9" x14ac:dyDescent="0.2">
      <c r="A22" s="145" t="s">
        <v>274</v>
      </c>
      <c r="F22" s="355"/>
      <c r="H22" s="355"/>
      <c r="I22" s="370" t="str">
        <f>IF(I16=0,"0%",(I16/I19))</f>
        <v>0%</v>
      </c>
    </row>
    <row r="23" spans="1:9" x14ac:dyDescent="0.2">
      <c r="A23" s="145"/>
      <c r="F23" s="354"/>
      <c r="H23" s="134"/>
      <c r="I23" s="163"/>
    </row>
    <row r="24" spans="1:9" x14ac:dyDescent="0.2">
      <c r="A24" s="145" t="s">
        <v>249</v>
      </c>
      <c r="F24" s="387"/>
      <c r="H24" s="134"/>
      <c r="I24" s="164"/>
    </row>
    <row r="25" spans="1:9" x14ac:dyDescent="0.2">
      <c r="A25" s="145" t="s">
        <v>275</v>
      </c>
      <c r="F25" s="387"/>
      <c r="H25" s="134"/>
      <c r="I25" s="388"/>
    </row>
    <row r="26" spans="1:9" x14ac:dyDescent="0.2">
      <c r="A26" s="145"/>
      <c r="F26" s="387"/>
      <c r="H26" s="134"/>
      <c r="I26" s="169"/>
    </row>
    <row r="27" spans="1:9" x14ac:dyDescent="0.2">
      <c r="A27" s="145" t="s">
        <v>250</v>
      </c>
      <c r="B27" s="145"/>
      <c r="I27" s="170"/>
    </row>
    <row r="28" spans="1:9" x14ac:dyDescent="0.2">
      <c r="A28" s="356" t="s">
        <v>276</v>
      </c>
      <c r="B28" s="145"/>
      <c r="I28" s="191">
        <f>ROUND((I22*I25),0)</f>
        <v>0</v>
      </c>
    </row>
    <row r="29" spans="1:9" x14ac:dyDescent="0.2">
      <c r="B29" s="145"/>
    </row>
    <row r="30" spans="1:9" x14ac:dyDescent="0.2">
      <c r="B30" s="145"/>
    </row>
    <row r="55" spans="1:9" x14ac:dyDescent="0.2">
      <c r="A55" s="145"/>
    </row>
    <row r="56" spans="1:9" x14ac:dyDescent="0.2">
      <c r="A56" s="210"/>
    </row>
    <row r="57" spans="1:9" x14ac:dyDescent="0.2">
      <c r="E57" s="375"/>
    </row>
    <row r="58" spans="1:9" x14ac:dyDescent="0.2">
      <c r="A58" s="145" t="str">
        <f>[1]Facesheet!A61</f>
        <v>DMA-FQHC (05/2016)</v>
      </c>
    </row>
    <row r="59" spans="1:9" x14ac:dyDescent="0.2">
      <c r="A59" s="145" t="str">
        <f>[1]Facesheet!A62</f>
        <v>Audit Section</v>
      </c>
    </row>
    <row r="60" spans="1:9" x14ac:dyDescent="0.2">
      <c r="A60" s="507" t="s">
        <v>266</v>
      </c>
      <c r="B60" s="507"/>
      <c r="C60" s="507"/>
      <c r="D60" s="507"/>
      <c r="E60" s="507"/>
      <c r="F60" s="507"/>
      <c r="G60" s="507"/>
      <c r="H60" s="507"/>
      <c r="I60" s="507"/>
    </row>
  </sheetData>
  <sheetProtection password="C9B5" sheet="1" objects="1" scenarios="1" selectLockedCells="1"/>
  <mergeCells count="5">
    <mergeCell ref="C3:G3"/>
    <mergeCell ref="C4:G4"/>
    <mergeCell ref="C5:G5"/>
    <mergeCell ref="A13:F13"/>
    <mergeCell ref="A60:I60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Facesheet</vt:lpstr>
      <vt:lpstr>DMA-1</vt:lpstr>
      <vt:lpstr>DMA-2</vt:lpstr>
      <vt:lpstr>DMA-3</vt:lpstr>
      <vt:lpstr>DMA-4</vt:lpstr>
      <vt:lpstr>DMA-5</vt:lpstr>
      <vt:lpstr>DMA-6</vt:lpstr>
      <vt:lpstr>DMA-7</vt:lpstr>
      <vt:lpstr>DMA-8</vt:lpstr>
      <vt:lpstr>DMA-9</vt:lpstr>
      <vt:lpstr>DMA-10A</vt:lpstr>
      <vt:lpstr>DMA-10B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Joan Plotnick</cp:lastModifiedBy>
  <cp:lastPrinted>2017-08-11T21:50:58Z</cp:lastPrinted>
  <dcterms:created xsi:type="dcterms:W3CDTF">1999-01-04T15:07:20Z</dcterms:created>
  <dcterms:modified xsi:type="dcterms:W3CDTF">2017-08-11T21:51:08Z</dcterms:modified>
</cp:coreProperties>
</file>