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JoanPlotnick\Desktop\"/>
    </mc:Choice>
  </mc:AlternateContent>
  <bookViews>
    <workbookView xWindow="0" yWindow="0" windowWidth="15360" windowHeight="8310" tabRatio="649"/>
  </bookViews>
  <sheets>
    <sheet name="Facesheet" sheetId="1" r:id="rId1"/>
    <sheet name="DMA-1" sheetId="2" r:id="rId2"/>
    <sheet name="DMA-2" sheetId="3" r:id="rId3"/>
    <sheet name="DMA-3" sheetId="4" r:id="rId4"/>
    <sheet name="DMA-4" sheetId="5" r:id="rId5"/>
    <sheet name="DMA-5" sheetId="6" r:id="rId6"/>
    <sheet name="DMA-6" sheetId="7" r:id="rId7"/>
    <sheet name="DMA-7" sheetId="8" r:id="rId8"/>
    <sheet name="DMA-8" sheetId="9" r:id="rId9"/>
    <sheet name="DMA-9A" sheetId="21" r:id="rId10"/>
    <sheet name="DMA-9B" sheetId="22" r:id="rId11"/>
  </sheets>
  <calcPr calcId="171027"/>
</workbook>
</file>

<file path=xl/calcChain.xml><?xml version="1.0" encoding="utf-8"?>
<calcChain xmlns="http://schemas.openxmlformats.org/spreadsheetml/2006/main">
  <c r="I15" i="2" l="1"/>
  <c r="H12" i="2"/>
  <c r="A53" i="21"/>
  <c r="A52" i="21"/>
  <c r="F20" i="21"/>
  <c r="F18" i="21"/>
  <c r="F16" i="21"/>
  <c r="D7" i="21"/>
  <c r="H5" i="21"/>
  <c r="B5" i="21"/>
  <c r="H4" i="21"/>
  <c r="B3" i="21"/>
  <c r="D7" i="22"/>
  <c r="B3" i="22"/>
  <c r="I5" i="22"/>
  <c r="I4" i="22"/>
  <c r="B5" i="22"/>
  <c r="B1" i="22"/>
  <c r="D7" i="9"/>
  <c r="G13" i="3"/>
  <c r="G33" i="3" s="1"/>
  <c r="G37" i="3" s="1"/>
  <c r="E39" i="4" s="1"/>
  <c r="E35" i="4"/>
  <c r="E31" i="4"/>
  <c r="E29" i="4"/>
  <c r="E27" i="4"/>
  <c r="E21" i="4"/>
  <c r="E23" i="4"/>
  <c r="E25" i="4"/>
  <c r="C2" i="2"/>
  <c r="B2" i="4" s="1"/>
  <c r="B2" i="2"/>
  <c r="A1" i="5" s="1"/>
  <c r="A57" i="9"/>
  <c r="A56" i="9"/>
  <c r="A62" i="8"/>
  <c r="A61" i="8"/>
  <c r="A57" i="7"/>
  <c r="A56" i="7"/>
  <c r="A56" i="6"/>
  <c r="A55" i="6"/>
  <c r="A60" i="5"/>
  <c r="A59" i="5"/>
  <c r="A59" i="4"/>
  <c r="A58" i="4"/>
  <c r="A57" i="3"/>
  <c r="A56" i="3"/>
  <c r="B5" i="9"/>
  <c r="B3" i="9"/>
  <c r="B5" i="8"/>
  <c r="B3" i="8"/>
  <c r="B5" i="7"/>
  <c r="B3" i="7"/>
  <c r="B5" i="6"/>
  <c r="B3" i="6"/>
  <c r="B5" i="5"/>
  <c r="B3" i="5"/>
  <c r="B6" i="4"/>
  <c r="B4" i="4"/>
  <c r="B6" i="3"/>
  <c r="B4" i="3"/>
  <c r="C6" i="2"/>
  <c r="C4" i="2"/>
  <c r="B57" i="2"/>
  <c r="B56" i="2"/>
  <c r="D44" i="1"/>
  <c r="E42" i="1"/>
  <c r="B42" i="1"/>
  <c r="H4" i="9"/>
  <c r="G21" i="7"/>
  <c r="G26" i="7"/>
  <c r="G50" i="5"/>
  <c r="H5" i="9"/>
  <c r="E6" i="2"/>
  <c r="I6" i="2"/>
  <c r="I5" i="2"/>
  <c r="D6" i="3"/>
  <c r="H6" i="3"/>
  <c r="H5" i="3"/>
  <c r="D6" i="4"/>
  <c r="I6" i="4"/>
  <c r="I5" i="4"/>
  <c r="D5" i="5"/>
  <c r="H5" i="5"/>
  <c r="H4" i="5"/>
  <c r="H30" i="5"/>
  <c r="C5" i="6"/>
  <c r="G5" i="6"/>
  <c r="G4" i="6"/>
  <c r="G5" i="7"/>
  <c r="G4" i="7"/>
  <c r="H5" i="7"/>
  <c r="H4" i="7"/>
  <c r="I5" i="8"/>
  <c r="I4" i="8"/>
  <c r="B39" i="1"/>
  <c r="B41" i="1"/>
  <c r="B40" i="1"/>
  <c r="F16" i="9"/>
  <c r="E41" i="6"/>
  <c r="E43" i="6" s="1"/>
  <c r="A1" i="6"/>
  <c r="F18" i="9"/>
  <c r="E38" i="6"/>
  <c r="I18" i="2"/>
  <c r="F14" i="21"/>
  <c r="F14" i="9"/>
  <c r="G24" i="9" s="1"/>
  <c r="G29" i="9" s="1"/>
  <c r="I22" i="8"/>
  <c r="G20" i="2"/>
  <c r="H22" i="8"/>
  <c r="I26" i="8" s="1"/>
  <c r="G42" i="5" s="1"/>
  <c r="H20" i="2"/>
  <c r="I20" i="2" s="1"/>
  <c r="G40" i="5" s="1"/>
  <c r="F20" i="9"/>
  <c r="A1" i="8"/>
  <c r="I23" i="4"/>
  <c r="E20" i="5"/>
  <c r="H20" i="5" s="1"/>
  <c r="I31" i="4"/>
  <c r="E28" i="5" s="1"/>
  <c r="I29" i="4"/>
  <c r="E26" i="5" s="1"/>
  <c r="I35" i="4"/>
  <c r="E32" i="5" s="1"/>
  <c r="I27" i="4"/>
  <c r="E24" i="5" s="1"/>
  <c r="H24" i="5" s="1"/>
  <c r="G24" i="21"/>
  <c r="G29" i="21" s="1"/>
  <c r="I25" i="4"/>
  <c r="E22" i="5" s="1"/>
  <c r="I21" i="4"/>
  <c r="E18" i="5"/>
  <c r="G18" i="5" s="1"/>
  <c r="H18" i="5"/>
  <c r="E37" i="4" l="1"/>
  <c r="G26" i="5"/>
  <c r="H26" i="5"/>
  <c r="E41" i="4"/>
  <c r="F27" i="4" s="1"/>
  <c r="G27" i="4" s="1"/>
  <c r="G20" i="5"/>
  <c r="H28" i="5"/>
  <c r="G28" i="5"/>
  <c r="G36" i="5" s="1"/>
  <c r="H32" i="5"/>
  <c r="G32" i="5"/>
  <c r="H22" i="5"/>
  <c r="G22" i="5"/>
  <c r="G31" i="21"/>
  <c r="G33" i="21" s="1"/>
  <c r="G35" i="9"/>
  <c r="G46" i="5"/>
  <c r="A1" i="21"/>
  <c r="G24" i="5"/>
  <c r="A2" i="3"/>
  <c r="A1" i="7"/>
  <c r="A1" i="9"/>
  <c r="A2" i="4"/>
  <c r="B1" i="21"/>
  <c r="B1" i="7"/>
  <c r="B1" i="8"/>
  <c r="B2" i="3"/>
  <c r="B1" i="6"/>
  <c r="B1" i="9"/>
  <c r="B1" i="5"/>
  <c r="F21" i="4" l="1"/>
  <c r="G21" i="4" s="1"/>
  <c r="G34" i="5"/>
  <c r="G38" i="5" s="1"/>
  <c r="G44" i="5" s="1"/>
  <c r="G31" i="9" s="1"/>
  <c r="G33" i="9" s="1"/>
  <c r="F31" i="4"/>
  <c r="G31" i="4" s="1"/>
  <c r="F25" i="4"/>
  <c r="G25" i="4" s="1"/>
  <c r="F23" i="4"/>
  <c r="G23" i="4" s="1"/>
  <c r="F29" i="4"/>
  <c r="G29" i="4" s="1"/>
  <c r="F35" i="4"/>
  <c r="G35" i="4" s="1"/>
  <c r="G48" i="5" l="1"/>
  <c r="G52" i="5" s="1"/>
  <c r="F37" i="4"/>
  <c r="G37" i="4" s="1"/>
  <c r="G37" i="9"/>
  <c r="H33" i="9"/>
</calcChain>
</file>

<file path=xl/sharedStrings.xml><?xml version="1.0" encoding="utf-8"?>
<sst xmlns="http://schemas.openxmlformats.org/spreadsheetml/2006/main" count="426" uniqueCount="310">
  <si>
    <t xml:space="preserve">DEPARTMENT OF HUMAN RESOURCES  -  DIVISION OF MEDICAL ASSISTANCE       </t>
  </si>
  <si>
    <t>1.  Name and Address</t>
  </si>
  <si>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</si>
  <si>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</si>
  <si>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</si>
  <si>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</si>
  <si>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</si>
  <si>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</si>
  <si>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</si>
  <si>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</si>
  <si>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</si>
  <si>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</si>
  <si>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</si>
  <si>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</si>
  <si>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</si>
  <si>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</si>
  <si>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</si>
  <si>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</si>
  <si>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</si>
  <si>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</si>
  <si>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</si>
  <si>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</si>
  <si>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</si>
  <si>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</si>
  <si>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</si>
  <si>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</si>
  <si>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</si>
  <si>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</si>
  <si>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</si>
  <si>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</si>
  <si>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</si>
  <si>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</si>
  <si>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</si>
  <si>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</si>
  <si>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</si>
  <si>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</si>
  <si>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</si>
  <si>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</si>
  <si>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</si>
  <si>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</si>
  <si>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</si>
  <si>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SCHEDULE DMA-1</t>
  </si>
  <si>
    <t>COST OF MEDICAID CORE SERVICES</t>
  </si>
  <si>
    <t>Reporting Period</t>
  </si>
  <si>
    <t>PROVIDER NO.</t>
  </si>
  <si>
    <r>
      <t xml:space="preserve">        </t>
    </r>
    <r>
      <rPr>
        <sz val="9"/>
        <rFont val="Arial"/>
        <family val="2"/>
      </rPr>
      <t>From:</t>
    </r>
  </si>
  <si>
    <t>COST REPORT</t>
  </si>
  <si>
    <r>
      <t xml:space="preserve">        </t>
    </r>
    <r>
      <rPr>
        <sz val="9"/>
        <rFont val="Arial"/>
        <family val="2"/>
      </rPr>
      <t xml:space="preserve"> To:</t>
    </r>
  </si>
  <si>
    <t>TOTAL</t>
  </si>
  <si>
    <t>(1)</t>
  </si>
  <si>
    <t>(2)</t>
  </si>
  <si>
    <t>(3)</t>
  </si>
  <si>
    <t xml:space="preserve">1.  Rate for Medicare Covered Visits (W/S C, Part I,  Line 9). . . . . . . . . . </t>
  </si>
  <si>
    <t>2.  Medicaid Covered Visits for Core Services (From Provider Records)</t>
  </si>
  <si>
    <t xml:space="preserve">3.  Medicaid Cost for Core Services   (Line 1 x 2) . . . . . . . . . . . . . . . . . . </t>
  </si>
  <si>
    <t>SCHEDULE DMA-2</t>
  </si>
  <si>
    <t>COST OF OTHER AMBULATORY SERVICES</t>
  </si>
  <si>
    <t xml:space="preserve">     (Figures are from Medicare W/S A, Column 7, Lines 51 - 56)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</si>
  <si>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</si>
  <si>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</si>
  <si>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>(Note 1)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</si>
  <si>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</si>
  <si>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</si>
  <si>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Note 1:</t>
  </si>
  <si>
    <t>-3-</t>
  </si>
  <si>
    <t>SCHEDULE DMA-3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</si>
  <si>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</si>
  <si>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</si>
  <si>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</si>
  <si>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</si>
  <si>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</si>
  <si>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</si>
  <si>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</si>
  <si>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</si>
  <si>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Per DMA-2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</si>
  <si>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</si>
  <si>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</si>
  <si>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</si>
  <si>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</si>
  <si>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</si>
  <si>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</si>
  <si>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</si>
  <si>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</si>
  <si>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</si>
  <si>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</si>
  <si>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 xml:space="preserve">    </t>
  </si>
  <si>
    <t xml:space="preserve">     a.  Pharmacy * . . . . . . . . . . . . . . . . . . . . . . . . . . . . . . . . .</t>
  </si>
  <si>
    <t xml:space="preserve">     b.  Dental ** . . . . . . . . . . . . . . . . . . . . . . . . . . . . . . . . . . .</t>
  </si>
  <si>
    <t>3.  Overhead Cost  (DMA-2, Line 5) . . . . . . . . . . . . . . . . . . .</t>
  </si>
  <si>
    <t>Agrees with</t>
  </si>
  <si>
    <t>4.  Unit Cost Multiplier  (3 / 2) . . . . . . . . . . . . . . . . . . . . . . .</t>
  </si>
  <si>
    <t>Line 3, Col 2</t>
  </si>
  <si>
    <t xml:space="preserve">     * Number of prescriptions</t>
  </si>
  <si>
    <t xml:space="preserve">    ** Encounter</t>
  </si>
  <si>
    <t>-4-</t>
  </si>
  <si>
    <t>SCHEDULE DMA-4</t>
  </si>
  <si>
    <t xml:space="preserve">DETERMINATION OF MEDICAID            </t>
  </si>
  <si>
    <t xml:space="preserve">  REIMBURSEMENT</t>
  </si>
  <si>
    <t xml:space="preserve"> COST REPORT</t>
  </si>
  <si>
    <t>Medicaid</t>
  </si>
  <si>
    <t>Per Encounter</t>
  </si>
  <si>
    <t>Encounters</t>
  </si>
  <si>
    <t>DMA-3</t>
  </si>
  <si>
    <t>(From Provider</t>
  </si>
  <si>
    <t>(Col 2 x 3)</t>
  </si>
  <si>
    <t xml:space="preserve">     a.  Pharmacy . . . . . . . . . . . . . . . . . . . . . . . . . . . . . . . . . . . . . . . .</t>
  </si>
  <si>
    <t xml:space="preserve">     </t>
  </si>
  <si>
    <t xml:space="preserve">     b.  Dental . . . . . . . . . . . . . . . . . . . . . . . . . . . . . . . . . . . . . . . . . . 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</si>
  <si>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</si>
  <si>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</si>
  <si>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</si>
  <si>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</si>
  <si>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>(DMA-7, Line 4)</t>
  </si>
  <si>
    <t xml:space="preserve"> 7.  Total Reimbursable Cost  (Line 4 + 5 + 6) . . . . . . . . . . . . . . . . . . . . . . . . . . . . . . . . . .</t>
  </si>
  <si>
    <t xml:space="preserve"> 8.  Amount Received/Receivable from Medicaid  (From Provider Records) . . . . . . . . . .</t>
  </si>
  <si>
    <t>(DMA-5, Line 6)</t>
  </si>
  <si>
    <t xml:space="preserve"> 9.  Amount Due Provider &lt;Program&gt; Exclusive of Bad Debts  (Line 7 - 8) . . . . . . . . . . . </t>
  </si>
  <si>
    <t>10.  Reimbursable Bad Debts . . . . . . . . . . . . . . . . . . . . . . . . . . . . . . . . . . . . . . . . . . . . . . .</t>
  </si>
  <si>
    <t>(DMA-6, Line 5)</t>
  </si>
  <si>
    <t>-5-</t>
  </si>
  <si>
    <t>SCHEDULE DMA-5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</si>
  <si>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</si>
  <si>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</si>
  <si>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</si>
  <si>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</si>
  <si>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</si>
  <si>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t>4.  Subtotal . . . . . . . . . . . . . . . . . . . . . . . . . . . . . .</t>
  </si>
  <si>
    <t>5.  Less:  Physician Hospital Services</t>
  </si>
  <si>
    <t xml:space="preserve">6.  Total Medicaid Payments (Line 4 - 5) </t>
  </si>
  <si>
    <t>(DMA-4, Line 8)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</si>
  <si>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</si>
  <si>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</si>
  <si>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</si>
  <si>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</si>
  <si>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 xml:space="preserve">           -6-</t>
  </si>
  <si>
    <t>SCHEDULE DMA-6</t>
  </si>
  <si>
    <t xml:space="preserve">  BAD DEBTS</t>
  </si>
  <si>
    <t xml:space="preserve">        From:</t>
  </si>
  <si>
    <t xml:space="preserve">         To:</t>
  </si>
  <si>
    <t>Amount</t>
  </si>
  <si>
    <t xml:space="preserve">                 (2)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</si>
  <si>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</si>
  <si>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</si>
  <si>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</si>
  <si>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</si>
  <si>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</si>
  <si>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</si>
  <si>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5.  Net Bad Debts  (Line 3 - 4) . . . . . . . . . . . . . . . . . . . . . . . . . . . . .</t>
  </si>
  <si>
    <t>(DMA-4, Line 10)</t>
  </si>
  <si>
    <t>-7-</t>
  </si>
  <si>
    <t>SCHEDULE DMA-7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</si>
  <si>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</si>
  <si>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</si>
  <si>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</si>
  <si>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</si>
  <si>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</si>
  <si>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</si>
  <si>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</si>
  <si>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</si>
  <si>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</si>
  <si>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SCHEDULE DMA-8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</si>
  <si>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</si>
  <si>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</si>
  <si>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</si>
  <si>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</si>
  <si>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</si>
  <si>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(DMA-4, Line 7 +</t>
  </si>
  <si>
    <t>DMA-4, Line 10)</t>
  </si>
  <si>
    <t>Settlement is in accordance with North Carolina Medicaid State Plan Attachment 4.19-B Section 2.</t>
  </si>
  <si>
    <t>-9-</t>
  </si>
  <si>
    <t>PPS RECONCILIATION SCHEDULE</t>
  </si>
  <si>
    <t>3.  Third Party Liability . . . . . . . . . . . . . . . . . . . . . .</t>
  </si>
  <si>
    <t>11.  Total Amount Due Provider &lt;Program&gt;  (Line 9 + 10) . . . . . . . . . . . . . . . . . . . . . . . .</t>
  </si>
  <si>
    <t xml:space="preserve">            Desk Reviewed --</t>
  </si>
  <si>
    <t xml:space="preserve">            Field Audited --</t>
  </si>
  <si>
    <t xml:space="preserve">       Status: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</si>
  <si>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</si>
  <si>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</si>
  <si>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</si>
  <si>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</si>
  <si>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</si>
  <si>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</si>
  <si>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2.  Cost Reporting Period</t>
  </si>
  <si>
    <t>From:</t>
  </si>
  <si>
    <t>Zip:</t>
  </si>
  <si>
    <t>4.  Type of Control</t>
  </si>
  <si>
    <t>5.  If we have questions regarding the cost</t>
  </si>
  <si>
    <t>6.  If the Notice of Program Reimbursement Settlement</t>
  </si>
  <si>
    <t>NPI Provider No.:</t>
  </si>
  <si>
    <t>Medicaid Provider No.:</t>
  </si>
  <si>
    <t>State:</t>
  </si>
  <si>
    <t xml:space="preserve"> Contact Name:</t>
  </si>
  <si>
    <t xml:space="preserve"> -2-</t>
  </si>
  <si>
    <t>NPI NO.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</si>
  <si>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</si>
  <si>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</si>
  <si>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</si>
  <si>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</si>
  <si>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</si>
  <si>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</si>
  <si>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</si>
  <si>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</si>
  <si>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</si>
  <si>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>Seasonal</t>
  </si>
  <si>
    <t xml:space="preserve">                                 -8-</t>
  </si>
  <si>
    <t xml:space="preserve">2. PPS Rate . . . . . . . . . . . . . . . . . . . . . . . . . . . . . . . . . . . . . . . . </t>
  </si>
  <si>
    <t xml:space="preserve">    (Line 1 x Line 2) . . . . . . . . . . . . . . . . . . . . . . . . . .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</si>
  <si>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a.  Pharmacy . . . . . . . . . . . . . . . . . . . . . . . . . 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</si>
  <si>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b.  Dental . . . . . . . . . . . . . . . . . . . . . . . . . . . . </t>
    </r>
  </si>
  <si>
    <t xml:space="preserve">         Including Mental Health Services . . . . . . . . . . . . . . . . . . . . . . . . . . </t>
  </si>
  <si>
    <t>(DMA-1, Line 3)</t>
  </si>
  <si>
    <t xml:space="preserve">3. Total Prospective Payments with PPS Rate </t>
  </si>
  <si>
    <t>4. Total Reimbursable Cost from DMA-4 . . .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</si>
  <si>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</si>
  <si>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</si>
  <si>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>7. Gross Amount Due Provider &lt;Program&gt;* . . . . . . . . . . . . . . . . . .</t>
  </si>
  <si>
    <t>(Line 5 - Line 6)</t>
  </si>
  <si>
    <t>3.  NPI Provider No.:</t>
  </si>
  <si>
    <t>DHHS Controller's Office</t>
  </si>
  <si>
    <t>2022 Mail Service Center</t>
  </si>
  <si>
    <t>Raleigh, NC 27699-2022</t>
  </si>
  <si>
    <t xml:space="preserve">     d.  Radiology Services  (on-site) . . . . . . . . . . . . . . . . . . . . . . . . . . . . . </t>
  </si>
  <si>
    <t xml:space="preserve">     e.  Norplant Services . . . . . . . . . . . . . . . . . . . . . . . . . . . . . . . . . . . . . .</t>
  </si>
  <si>
    <t xml:space="preserve">     f.  Physician Hospital Services . . . . . . . . . . . . . . . . . . . . . . . . . . . . . . .</t>
  </si>
  <si>
    <t xml:space="preserve">     h.  Other. . . . . . . . . . . . . . . . . . . . . . . . . . . . . . . . . . . . . . . . . . . . . . . . .</t>
  </si>
  <si>
    <t xml:space="preserve">*2. Cost of All Services - excluding overhead (W/S B, Line 12) . . . .  . . . . . . . . . . . . . . . . . . </t>
  </si>
  <si>
    <t xml:space="preserve">4.  Net Facility Overhead (W/S B, Line 14.02) . . . . . . . . . . . . . . . . . . . . . . . . . . . . . . . . . . . . . </t>
  </si>
  <si>
    <t xml:space="preserve">     d.  Radiology Services (on-site) . . . . . . . . . . . . . . . . . . . .</t>
  </si>
  <si>
    <t xml:space="preserve">     e.  Norplant Services . . . . . . . . . . . . . . . . . . . . . . . . . . .</t>
  </si>
  <si>
    <t xml:space="preserve">     f.  Physician Hospital Services . . . . . . . . . . . . . . . . . . .</t>
  </si>
  <si>
    <t xml:space="preserve">    h.  Other (Specify) . . . . . . . . . . . . . . . . . . . . . . . . . . . . .</t>
  </si>
  <si>
    <t>2.  Total Cost  (Lines 1a-1h) . . . . . . . . . . . . . . . . . . . . . . . . .</t>
  </si>
  <si>
    <t>Lines 1a-1h</t>
  </si>
  <si>
    <t xml:space="preserve">    d.  Radiology Services (on-site) . . . . . . . . . . . . . . . . . . . . . . . . . . . </t>
  </si>
  <si>
    <t xml:space="preserve">    h.  Other  (Specify) . . . . . . . . . . . . . . . . . . . . . . . . . . . . . . . . . . . .</t>
  </si>
  <si>
    <t xml:space="preserve">      f.  Physician Hospital Services . . . . . . . . . . . .</t>
  </si>
  <si>
    <t>on Schedule DMA-4, Line 1g, Column 4.</t>
  </si>
  <si>
    <t xml:space="preserve">    e.  Norplant Services . . . . . . . . . . . . . . . . . . . . . . . . . . . . . . . . . . .</t>
  </si>
  <si>
    <t xml:space="preserve">    f.  Physician Hospital Services . . . . . . . . . . . . . . . . . . . . . . . . . . .</t>
  </si>
  <si>
    <t xml:space="preserve">     c.  Health Check Services (Formerly EPSDT) . . . . . . . . . . . . . . . . . .</t>
  </si>
  <si>
    <t xml:space="preserve"> 3.  Less:  Physician Hospital Services and Health Check Coordinator. . . . . . . . . . . . . . . .</t>
  </si>
  <si>
    <t xml:space="preserve">      g.  Health Check Coordinator . . . . . . . . . . . .</t>
  </si>
  <si>
    <t xml:space="preserve">                and Health Check Coordinator</t>
  </si>
  <si>
    <t>c. Health Check.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</si>
  <si>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</si>
  <si>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8"/>
        <rFont val="Arial"/>
        <family val="2"/>
      </rPr>
      <t xml:space="preserve"> Division of Medical Assistanc</t>
    </r>
    <r>
      <rPr>
        <i/>
        <sz val="8"/>
        <rFont val="Arial"/>
        <family val="2"/>
      </rPr>
      <t>e</t>
    </r>
    <r>
      <rPr>
        <sz val="8"/>
        <rFont val="Arial"/>
        <family val="2"/>
      </rPr>
      <t xml:space="preserve"> to the address below:</t>
    </r>
  </si>
  <si>
    <t xml:space="preserve">     c.  Health Check Services (formerly EPSDT) .. . . . . . . . . . . . . . . . . . . . .</t>
  </si>
  <si>
    <t xml:space="preserve">     g.  Health Check Coordinator. . . . . . . . . . . . . . . . . . . . . . . . . . . . . . . . . .</t>
  </si>
  <si>
    <t>No entry required on this schedule.  Health Check Coordinator total cost should be reported</t>
  </si>
  <si>
    <t xml:space="preserve">    Outstationed Eligibility Workers</t>
  </si>
  <si>
    <t xml:space="preserve">     c.  Health Check Services (formerly EPSDT) . . . . . . . . . . .   </t>
  </si>
  <si>
    <t xml:space="preserve">    g.  Health Check Coordinator. . . . . . . . . . . . . . . . . . . . . . .</t>
  </si>
  <si>
    <t xml:space="preserve">    g.  Health Check Coordinator. .  . . . . . . . . . . . . . . . . . . . . . . . . . . . .</t>
  </si>
  <si>
    <t>No entry required in these blocks.  Health Check Coordinator total cost should be reported</t>
  </si>
  <si>
    <t>Accounts Receivable Medical Assistance</t>
  </si>
  <si>
    <t>PPS RECONCILED PROVIDERS ONLY</t>
  </si>
  <si>
    <t>Run Date</t>
  </si>
  <si>
    <t>No</t>
  </si>
  <si>
    <t xml:space="preserve">Added </t>
  </si>
  <si>
    <t xml:space="preserve"> Change</t>
  </si>
  <si>
    <t>Service</t>
  </si>
  <si>
    <t xml:space="preserve">     e.  Child Services Coordination . . . . . . .</t>
  </si>
  <si>
    <t xml:space="preserve">     f.  Radiology Services (on-site) . . . . . . .</t>
  </si>
  <si>
    <t>SCOPE OF SERVICE CHANGES</t>
  </si>
  <si>
    <t>Please provide one form per NPI annually.</t>
  </si>
  <si>
    <t>Reporting Period:</t>
  </si>
  <si>
    <t>Provider No.</t>
  </si>
  <si>
    <t xml:space="preserve">NPI No.  </t>
  </si>
  <si>
    <t xml:space="preserve">     a.  Pharmacy . . . . . . . . . . . . . . . . . . .</t>
  </si>
  <si>
    <t xml:space="preserve">     b.  Dental. . . . . . . . . . . . . . . . . . . . . .</t>
  </si>
  <si>
    <t xml:space="preserve">     d.  Maternity Care Coordination . . . . .  </t>
  </si>
  <si>
    <t xml:space="preserve">     g.  Norplant Services. . . . . . . . . . . . . .</t>
  </si>
  <si>
    <t xml:space="preserve">      i.  Health Check Coordinator . . . . . . . .</t>
  </si>
  <si>
    <t xml:space="preserve">      j.  Durable Medical Equipment. . . . . . </t>
  </si>
  <si>
    <t xml:space="preserve">      i.  Home Health . . . . . . . . . . . . . . . . .</t>
  </si>
  <si>
    <t xml:space="preserve">      j.  Other  (Specify) . . . . . . . . . . . . . . .</t>
  </si>
  <si>
    <t>SCHEDULE DMA-9A</t>
  </si>
  <si>
    <t xml:space="preserve">     c.  Health Check Services (formerly EPSDT) </t>
  </si>
  <si>
    <t>Discon-</t>
  </si>
  <si>
    <t>tinued</t>
  </si>
  <si>
    <t>Added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</si>
  <si>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</si>
  <si>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</si>
  <si>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</si>
  <si>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t>NOTE:  IF PROVIDER IS A PPS RECONCILED PROVIDER, COMPLETE DMA-9A &amp; 9B.</t>
  </si>
  <si>
    <t>NOTE:  IF PROVIDER IS COST-SETTLED, COMPLETE DMA-8 FOR THE PPS RECONCILIATION.</t>
  </si>
  <si>
    <t>SCHEDULE DMA-9B</t>
  </si>
  <si>
    <t>-10-</t>
  </si>
  <si>
    <t>COST-SETTLED PROVIDERS ONLY</t>
  </si>
  <si>
    <t xml:space="preserve">      e.  Norplant Services . . . . . . . . . . . . . . . . . . 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</si>
  <si>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d.  Radiology Services (on-site). . . . . . . . . . . </t>
    </r>
  </si>
  <si>
    <t xml:space="preserve">     c.  Health Check Services (formerly EPSDT) . </t>
  </si>
  <si>
    <t xml:space="preserve">      h.  Other  (Specify) . . . . . . . . . . . . . . . . . . . .</t>
  </si>
  <si>
    <t xml:space="preserve">2.  Core Services  . . . . . . . . . . . . . . . . . . . . . . . . </t>
  </si>
  <si>
    <t>-</t>
  </si>
  <si>
    <t>RURAL HEALTH CLINIC</t>
  </si>
  <si>
    <t>1.  Cost Other Than RHC Services - (Sum of Lines 1a - 1h)</t>
  </si>
  <si>
    <t>3.  Percentage of Other RHC Services  (Line 1 / 2) . . . . . . . . . . . . . . . . . . . . . . . . . . . . . . . .</t>
  </si>
  <si>
    <t>5.  Overhead Cost Applicable to RHC Services  (Line 3 x 4) . . . . . . . . . . . . . . . . . . . . .</t>
  </si>
  <si>
    <t>1.  RHC Ambulatory Services</t>
  </si>
  <si>
    <t>1.  RHC Services</t>
  </si>
  <si>
    <t>1.  RHC Payments</t>
  </si>
  <si>
    <t>1.  RHC Lines of Service</t>
  </si>
  <si>
    <t>DMA-RHC (01/2016)</t>
  </si>
  <si>
    <t xml:space="preserve">     Administered to Medicaid Beneficiaries (From Provider Records) . . . . . . . . . . . . . . . . . . . . . . . . . . . </t>
  </si>
  <si>
    <t xml:space="preserve">     Injections and their Administration (Line 1 x 2) . . . . . . . . . . . . . . . . . . . . . . . . . . . . . . . . . . . . . . . . . . . </t>
  </si>
  <si>
    <t xml:space="preserve">     (Supplemental  W/S B-1, Line 12) . . . . . . . . . . . . . . . . . . . . . . . . . . . . . . . . . . . . . . . . . . . . . . . . . . . . . . </t>
  </si>
  <si>
    <t xml:space="preserve">     Columns 2 and 3.  Transfer to Schedule DMA-4, Line 6 . . . . . . . . . . . . . . . . . . . . . . . . . . . . . . . . . . </t>
  </si>
  <si>
    <t>COST OF PNEUMOCOCCAL AND INFLUENZA VACCINES</t>
  </si>
  <si>
    <t xml:space="preserve">  SUMMARY OF MEDICAID PAYMENTS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</si>
</sst>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u val="singleAccounting"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0" xfId="0" applyFill="1" applyBorder="1"/>
    <xf numFmtId="0" fontId="0" fillId="0" borderId="7" xfId="0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0" xfId="0" quotePrefix="1" applyNumberFormat="1" applyAlignment="1">
      <alignment horizontal="center"/>
    </xf>
    <xf numFmtId="3" fontId="3" fillId="0" borderId="4" xfId="0" applyNumberFormat="1" applyFont="1" applyBorder="1"/>
    <xf numFmtId="3" fontId="2" fillId="0" borderId="2" xfId="0" applyNumberFormat="1" applyFont="1" applyBorder="1"/>
    <xf numFmtId="3" fontId="0" fillId="0" borderId="3" xfId="0" applyNumberFormat="1" applyBorder="1"/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3" fontId="0" fillId="0" borderId="1" xfId="0" applyNumberFormat="1" applyBorder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4" fontId="0" fillId="2" borderId="1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1" xfId="0" applyBorder="1"/>
    <xf numFmtId="0" fontId="3" fillId="0" borderId="11" xfId="0" applyFont="1" applyBorder="1"/>
    <xf numFmtId="0" fontId="0" fillId="0" borderId="4" xfId="0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0" fillId="0" borderId="0" xfId="0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3" fillId="0" borderId="4" xfId="0" applyNumberFormat="1" applyFont="1" applyBorder="1"/>
    <xf numFmtId="1" fontId="2" fillId="0" borderId="2" xfId="0" applyNumberFormat="1" applyFont="1" applyBorder="1"/>
    <xf numFmtId="1" fontId="0" fillId="0" borderId="3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4" fillId="0" borderId="8" xfId="0" applyFont="1" applyBorder="1"/>
    <xf numFmtId="0" fontId="0" fillId="0" borderId="0" xfId="0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quotePrefix="1" applyNumberFormat="1" applyFont="1" applyBorder="1" applyAlignment="1"/>
    <xf numFmtId="0" fontId="2" fillId="0" borderId="0" xfId="0" applyFont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0" fontId="2" fillId="0" borderId="5" xfId="0" quotePrefix="1" applyFont="1" applyBorder="1" applyAlignment="1">
      <alignment horizontal="center"/>
    </xf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43" fontId="0" fillId="0" borderId="2" xfId="0" applyNumberFormat="1" applyBorder="1"/>
    <xf numFmtId="3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3" fillId="0" borderId="11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3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3" fontId="3" fillId="0" borderId="6" xfId="0" applyNumberFormat="1" applyFont="1" applyBorder="1" applyAlignment="1">
      <alignment horizontal="centerContinuous"/>
    </xf>
    <xf numFmtId="3" fontId="2" fillId="0" borderId="6" xfId="0" applyNumberFormat="1" applyFont="1" applyBorder="1" applyAlignment="1">
      <alignment horizontal="centerContinuous"/>
    </xf>
    <xf numFmtId="3" fontId="0" fillId="0" borderId="6" xfId="0" applyNumberFormat="1" applyBorder="1" applyAlignment="1">
      <alignment horizontal="centerContinuous"/>
    </xf>
    <xf numFmtId="14" fontId="0" fillId="0" borderId="0" xfId="0" applyNumberFormat="1" applyBorder="1" applyAlignment="1">
      <alignment horizontal="right"/>
    </xf>
    <xf numFmtId="1" fontId="3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/>
    <xf numFmtId="14" fontId="0" fillId="0" borderId="0" xfId="0" applyNumberFormat="1"/>
    <xf numFmtId="0" fontId="0" fillId="0" borderId="4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2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49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centerContinuous"/>
    </xf>
    <xf numFmtId="0" fontId="0" fillId="0" borderId="9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0" fillId="0" borderId="0" xfId="0" applyAlignment="1">
      <alignment horizontal="left"/>
    </xf>
    <xf numFmtId="1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4" fontId="0" fillId="0" borderId="1" xfId="0" applyNumberFormat="1" applyBorder="1" applyProtection="1">
      <protection hidden="1"/>
    </xf>
    <xf numFmtId="4" fontId="0" fillId="0" borderId="5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3" fontId="0" fillId="0" borderId="5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4" fillId="0" borderId="10" xfId="0" applyNumberFormat="1" applyFon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4" fillId="0" borderId="15" xfId="0" applyNumberFormat="1" applyFont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0" fillId="0" borderId="11" xfId="0" applyNumberFormat="1" applyBorder="1" applyProtection="1">
      <protection hidden="1"/>
    </xf>
    <xf numFmtId="3" fontId="0" fillId="0" borderId="8" xfId="0" applyNumberFormat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4" fillId="3" borderId="0" xfId="0" applyNumberFormat="1" applyFont="1" applyFill="1" applyBorder="1" applyProtection="1">
      <protection locked="0"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49" fontId="2" fillId="0" borderId="8" xfId="0" quotePrefix="1" applyNumberFormat="1" applyFont="1" applyBorder="1" applyAlignment="1">
      <alignment horizontal="center"/>
    </xf>
    <xf numFmtId="1" fontId="0" fillId="0" borderId="0" xfId="0" applyNumberFormat="1" applyBorder="1" applyAlignment="1" applyProtection="1">
      <alignment horizontal="right"/>
      <protection hidden="1"/>
    </xf>
    <xf numFmtId="4" fontId="0" fillId="0" borderId="10" xfId="0" applyNumberFormat="1" applyFill="1" applyBorder="1" applyProtection="1">
      <protection hidden="1"/>
    </xf>
    <xf numFmtId="37" fontId="0" fillId="0" borderId="10" xfId="0" applyNumberFormat="1" applyBorder="1" applyProtection="1">
      <protection hidden="1"/>
    </xf>
    <xf numFmtId="0" fontId="9" fillId="0" borderId="0" xfId="0" applyFont="1" applyAlignment="1">
      <alignment horizontal="center"/>
    </xf>
    <xf numFmtId="4" fontId="10" fillId="0" borderId="10" xfId="0" applyNumberFormat="1" applyFont="1" applyBorder="1" applyAlignment="1" applyProtection="1">
      <alignment horizontal="center"/>
      <protection hidden="1"/>
    </xf>
    <xf numFmtId="3" fontId="10" fillId="0" borderId="10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10" fontId="10" fillId="0" borderId="10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3" fontId="0" fillId="0" borderId="8" xfId="0" applyNumberFormat="1" applyBorder="1" applyProtection="1">
      <protection hidden="1"/>
    </xf>
    <xf numFmtId="43" fontId="0" fillId="0" borderId="0" xfId="0" applyNumberForma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8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6" xfId="0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1" fontId="0" fillId="0" borderId="1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3" fontId="4" fillId="0" borderId="0" xfId="0" applyNumberFormat="1" applyFont="1" applyAlignment="1" applyProtection="1">
      <alignment horizontal="centerContinuous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2" fillId="0" borderId="8" xfId="0" quotePrefix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horizontal="center"/>
      <protection hidden="1"/>
    </xf>
    <xf numFmtId="0" fontId="2" fillId="0" borderId="4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0" fillId="0" borderId="1" xfId="0" applyNumberForma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" fontId="0" fillId="0" borderId="3" xfId="0" applyNumberFormat="1" applyBorder="1" applyProtection="1">
      <protection hidden="1"/>
    </xf>
    <xf numFmtId="1" fontId="2" fillId="0" borderId="2" xfId="0" applyNumberFormat="1" applyFont="1" applyBorder="1" applyProtection="1">
      <protection hidden="1"/>
    </xf>
    <xf numFmtId="1" fontId="3" fillId="0" borderId="4" xfId="0" applyNumberFormat="1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1" xfId="0" applyBorder="1" applyProtection="1"/>
    <xf numFmtId="0" fontId="1" fillId="0" borderId="2" xfId="0" applyFont="1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11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1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0" fontId="11" fillId="0" borderId="0" xfId="0" applyFont="1" applyAlignment="1" applyProtection="1">
      <alignment horizontal="center"/>
    </xf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0" fillId="0" borderId="2" xfId="0" applyBorder="1" applyProtection="1">
      <protection hidden="1"/>
    </xf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11" fillId="0" borderId="0" xfId="0" applyFont="1"/>
    <xf numFmtId="164" fontId="11" fillId="0" borderId="0" xfId="0" applyNumberFormat="1" applyFont="1"/>
    <xf numFmtId="1" fontId="0" fillId="0" borderId="6" xfId="0" applyNumberFormat="1" applyBorder="1" applyAlignment="1">
      <alignment horizontal="center"/>
    </xf>
    <xf numFmtId="0" fontId="11" fillId="0" borderId="3" xfId="0" applyFont="1" applyBorder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locked="0" hidden="1"/>
    </xf>
    <xf numFmtId="49" fontId="0" fillId="0" borderId="1" xfId="0" applyNumberFormat="1" applyBorder="1" applyAlignment="1" applyProtection="1">
      <alignment horizontal="right"/>
      <protection hidden="1"/>
    </xf>
    <xf numFmtId="14" fontId="0" fillId="0" borderId="6" xfId="0" applyNumberFormat="1" applyBorder="1" applyAlignment="1" applyProtection="1">
      <alignment horizontal="right"/>
      <protection hidden="1"/>
    </xf>
    <xf numFmtId="14" fontId="0" fillId="0" borderId="5" xfId="0" applyNumberFormat="1" applyBorder="1" applyAlignment="1" applyProtection="1">
      <alignment horizontal="right"/>
      <protection hidden="1"/>
    </xf>
    <xf numFmtId="1" fontId="0" fillId="0" borderId="5" xfId="0" applyNumberFormat="1" applyBorder="1" applyAlignment="1" applyProtection="1">
      <alignment horizontal="right"/>
      <protection hidden="1"/>
    </xf>
    <xf numFmtId="0" fontId="0" fillId="0" borderId="1" xfId="0" applyNumberFormat="1" applyBorder="1" applyAlignment="1" applyProtection="1">
      <alignment horizontal="right"/>
      <protection hidden="1"/>
    </xf>
    <xf numFmtId="0" fontId="13" fillId="0" borderId="2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11" fillId="0" borderId="9" xfId="0" applyFont="1" applyBorder="1" applyAlignment="1" applyProtection="1">
      <alignment horizontal="center"/>
      <protection hidden="1"/>
    </xf>
    <xf numFmtId="39" fontId="1" fillId="3" borderId="10" xfId="0" applyNumberFormat="1" applyFont="1" applyFill="1" applyBorder="1" applyProtection="1">
      <protection locked="0"/>
    </xf>
    <xf numFmtId="0" fontId="0" fillId="0" borderId="7" xfId="0" applyBorder="1" applyProtection="1"/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Fill="1" applyAlignment="1" applyProtection="1">
      <alignment horizontal="left" vertical="top" wrapText="1"/>
      <protection locked="0"/>
    </xf>
    <xf numFmtId="0" fontId="2" fillId="0" borderId="3" xfId="0" applyFont="1" applyBorder="1"/>
    <xf numFmtId="0" fontId="13" fillId="0" borderId="12" xfId="0" applyFont="1" applyFill="1" applyBorder="1" applyProtection="1">
      <protection hidden="1"/>
    </xf>
    <xf numFmtId="0" fontId="13" fillId="0" borderId="14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10" fontId="10" fillId="0" borderId="0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Fill="1" applyBorder="1" applyProtection="1">
      <protection hidden="1"/>
    </xf>
    <xf numFmtId="0" fontId="2" fillId="0" borderId="0" xfId="0" quotePrefix="1" applyFont="1"/>
    <xf numFmtId="0" fontId="1" fillId="0" borderId="0" xfId="0" applyFont="1" applyProtection="1"/>
    <xf numFmtId="0" fontId="1" fillId="0" borderId="0" xfId="0" quotePrefix="1" applyFont="1" applyProtection="1"/>
    <xf numFmtId="1" fontId="1" fillId="0" borderId="0" xfId="0" applyNumberFormat="1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10" fillId="0" borderId="0" xfId="0" applyFont="1" applyProtection="1"/>
    <xf numFmtId="0" fontId="18" fillId="0" borderId="0" xfId="0" applyFont="1" applyProtection="1">
      <protection hidden="1"/>
    </xf>
    <xf numFmtId="0" fontId="18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0" fontId="18" fillId="0" borderId="6" xfId="0" applyFont="1" applyBorder="1" applyProtection="1">
      <protection hidden="1"/>
    </xf>
    <xf numFmtId="0" fontId="18" fillId="0" borderId="8" xfId="0" quotePrefix="1" applyFont="1" applyBorder="1" applyProtection="1">
      <protection hidden="1"/>
    </xf>
    <xf numFmtId="0" fontId="18" fillId="0" borderId="5" xfId="0" quotePrefix="1" applyFont="1" applyBorder="1" applyProtection="1">
      <protection hidden="1"/>
    </xf>
    <xf numFmtId="0" fontId="18" fillId="0" borderId="0" xfId="0" quotePrefix="1" applyFont="1" applyBorder="1" applyProtection="1">
      <protection hidden="1"/>
    </xf>
    <xf numFmtId="3" fontId="18" fillId="0" borderId="9" xfId="0" applyNumberFormat="1" applyFont="1" applyBorder="1" applyProtection="1">
      <protection hidden="1"/>
    </xf>
    <xf numFmtId="1" fontId="18" fillId="0" borderId="1" xfId="0" applyNumberFormat="1" applyFont="1" applyBorder="1" applyAlignment="1" applyProtection="1">
      <alignment horizontal="right"/>
      <protection hidden="1"/>
    </xf>
    <xf numFmtId="14" fontId="18" fillId="0" borderId="9" xfId="0" applyNumberFormat="1" applyFont="1" applyBorder="1" applyProtection="1">
      <protection hidden="1"/>
    </xf>
    <xf numFmtId="164" fontId="18" fillId="0" borderId="9" xfId="0" applyNumberFormat="1" applyFont="1" applyBorder="1" applyProtection="1">
      <protection hidden="1"/>
    </xf>
    <xf numFmtId="1" fontId="18" fillId="0" borderId="9" xfId="0" applyNumberFormat="1" applyFont="1" applyBorder="1" applyAlignment="1" applyProtection="1">
      <alignment horizontal="right"/>
      <protection hidden="1"/>
    </xf>
    <xf numFmtId="3" fontId="18" fillId="0" borderId="7" xfId="0" applyNumberFormat="1" applyFont="1" applyBorder="1" applyProtection="1">
      <protection hidden="1"/>
    </xf>
    <xf numFmtId="164" fontId="18" fillId="0" borderId="7" xfId="0" applyNumberFormat="1" applyFont="1" applyBorder="1" applyProtection="1">
      <protection hidden="1"/>
    </xf>
    <xf numFmtId="1" fontId="18" fillId="0" borderId="7" xfId="0" applyNumberFormat="1" applyFont="1" applyBorder="1" applyAlignment="1" applyProtection="1">
      <alignment horizontal="right"/>
      <protection hidden="1"/>
    </xf>
    <xf numFmtId="14" fontId="18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right"/>
      <protection hidden="1"/>
    </xf>
    <xf numFmtId="14" fontId="3" fillId="0" borderId="19" xfId="0" applyNumberFormat="1" applyFont="1" applyBorder="1" applyAlignment="1" applyProtection="1">
      <alignment horizontal="right"/>
      <protection hidden="1"/>
    </xf>
    <xf numFmtId="1" fontId="18" fillId="0" borderId="0" xfId="0" applyNumberFormat="1" applyFont="1" applyBorder="1" applyAlignment="1" applyProtection="1">
      <alignment horizontal="right"/>
      <protection hidden="1"/>
    </xf>
    <xf numFmtId="0" fontId="2" fillId="0" borderId="5" xfId="0" applyFont="1" applyBorder="1" applyProtection="1">
      <protection hidden="1"/>
    </xf>
    <xf numFmtId="0" fontId="10" fillId="0" borderId="0" xfId="0" applyFont="1" applyFill="1" applyProtection="1"/>
    <xf numFmtId="0" fontId="0" fillId="0" borderId="0" xfId="0" applyFill="1" applyProtection="1"/>
    <xf numFmtId="37" fontId="0" fillId="0" borderId="7" xfId="0" applyNumberFormat="1" applyFill="1" applyBorder="1" applyProtection="1">
      <protection hidden="1"/>
    </xf>
    <xf numFmtId="37" fontId="0" fillId="0" borderId="10" xfId="0" applyNumberFormat="1" applyFill="1" applyBorder="1" applyProtection="1">
      <protection hidden="1"/>
    </xf>
    <xf numFmtId="37" fontId="0" fillId="0" borderId="9" xfId="0" applyNumberFormat="1" applyBorder="1" applyProtection="1">
      <protection hidden="1"/>
    </xf>
    <xf numFmtId="1" fontId="2" fillId="0" borderId="9" xfId="0" applyNumberFormat="1" applyFont="1" applyFill="1" applyBorder="1" applyAlignment="1" applyProtection="1">
      <alignment horizontal="center"/>
      <protection hidden="1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7" fillId="3" borderId="17" xfId="0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1" fontId="0" fillId="3" borderId="17" xfId="0" applyNumberFormat="1" applyFill="1" applyBorder="1" applyAlignment="1" applyProtection="1">
      <alignment horizontal="center"/>
      <protection locked="0" hidden="1"/>
    </xf>
    <xf numFmtId="1" fontId="1" fillId="3" borderId="17" xfId="0" applyNumberFormat="1" applyFont="1" applyFill="1" applyBorder="1" applyAlignment="1" applyProtection="1">
      <alignment horizontal="center"/>
      <protection locked="0" hidden="1"/>
    </xf>
    <xf numFmtId="14" fontId="4" fillId="3" borderId="10" xfId="0" applyNumberFormat="1" applyFont="1" applyFill="1" applyBorder="1" applyAlignment="1" applyProtection="1">
      <alignment horizontal="center"/>
      <protection locked="0" hidden="1"/>
    </xf>
    <xf numFmtId="1" fontId="4" fillId="3" borderId="17" xfId="0" applyNumberFormat="1" applyFont="1" applyFill="1" applyBorder="1" applyAlignment="1" applyProtection="1">
      <alignment horizontal="left"/>
      <protection locked="0" hidden="1"/>
    </xf>
    <xf numFmtId="14" fontId="4" fillId="3" borderId="17" xfId="0" applyNumberFormat="1" applyFont="1" applyFill="1" applyBorder="1" applyAlignment="1" applyProtection="1">
      <alignment horizontal="center"/>
      <protection locked="0" hidden="1"/>
    </xf>
    <xf numFmtId="1" fontId="0" fillId="3" borderId="17" xfId="0" applyNumberFormat="1" applyFont="1" applyFill="1" applyBorder="1" applyAlignment="1" applyProtection="1">
      <alignment horizontal="left"/>
      <protection locked="0" hidden="1"/>
    </xf>
    <xf numFmtId="0" fontId="0" fillId="3" borderId="17" xfId="0" applyFont="1" applyFill="1" applyBorder="1" applyAlignment="1" applyProtection="1">
      <alignment horizontal="left"/>
      <protection locked="0" hidden="1"/>
    </xf>
    <xf numFmtId="1" fontId="0" fillId="3" borderId="17" xfId="0" applyNumberFormat="1" applyFill="1" applyBorder="1" applyAlignment="1" applyProtection="1">
      <alignment horizontal="left"/>
      <protection locked="0" hidden="1"/>
    </xf>
    <xf numFmtId="14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Protection="1">
      <protection hidden="1"/>
    </xf>
    <xf numFmtId="0" fontId="11" fillId="0" borderId="3" xfId="0" applyFont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7" xfId="0" applyFill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165" fontId="14" fillId="0" borderId="0" xfId="1" applyNumberFormat="1" applyFont="1" applyFill="1" applyBorder="1" applyProtection="1">
      <protection hidden="1"/>
    </xf>
    <xf numFmtId="165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0" borderId="0" xfId="0" quotePrefix="1" applyFill="1" applyBorder="1" applyProtection="1">
      <protection hidden="1"/>
    </xf>
    <xf numFmtId="3" fontId="0" fillId="0" borderId="0" xfId="0" applyNumberForma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Continuous"/>
      <protection hidden="1"/>
    </xf>
    <xf numFmtId="0" fontId="0" fillId="0" borderId="6" xfId="0" applyBorder="1" applyAlignment="1" applyProtection="1">
      <alignment horizontal="centerContinuous"/>
      <protection hidden="1"/>
    </xf>
    <xf numFmtId="1" fontId="1" fillId="0" borderId="0" xfId="0" applyNumberFormat="1" applyFont="1" applyFill="1" applyAlignment="1" applyProtection="1">
      <alignment horizontal="center"/>
      <protection hidden="1"/>
    </xf>
    <xf numFmtId="1" fontId="0" fillId="0" borderId="0" xfId="0" applyNumberFormat="1" applyFill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0" fillId="0" borderId="0" xfId="0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2" borderId="1" xfId="0" applyFill="1" applyBorder="1" applyProtection="1">
      <protection hidden="1"/>
    </xf>
    <xf numFmtId="0" fontId="0" fillId="2" borderId="6" xfId="0" applyFill="1" applyBorder="1" applyProtection="1">
      <protection hidden="1"/>
    </xf>
    <xf numFmtId="37" fontId="0" fillId="0" borderId="9" xfId="0" applyNumberFormat="1" applyFill="1" applyBorder="1" applyProtection="1">
      <protection hidden="1"/>
    </xf>
    <xf numFmtId="0" fontId="1" fillId="0" borderId="0" xfId="0" quotePrefix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37" fontId="0" fillId="0" borderId="0" xfId="0" applyNumberFormat="1" applyBorder="1" applyProtection="1">
      <protection hidden="1"/>
    </xf>
    <xf numFmtId="37" fontId="12" fillId="0" borderId="0" xfId="0" applyNumberFormat="1" applyFont="1" applyFill="1" applyBorder="1" applyProtection="1">
      <protection hidden="1"/>
    </xf>
    <xf numFmtId="0" fontId="2" fillId="0" borderId="0" xfId="0" quotePrefix="1" applyFont="1" applyProtection="1">
      <protection hidden="1"/>
    </xf>
    <xf numFmtId="0" fontId="10" fillId="0" borderId="0" xfId="0" applyFont="1" applyFill="1" applyProtection="1">
      <protection hidden="1"/>
    </xf>
    <xf numFmtId="39" fontId="1" fillId="3" borderId="10" xfId="0" applyNumberFormat="1" applyFont="1" applyFill="1" applyBorder="1" applyProtection="1">
      <protection locked="0" hidden="1"/>
    </xf>
    <xf numFmtId="3" fontId="1" fillId="3" borderId="10" xfId="0" applyNumberFormat="1" applyFont="1" applyFill="1" applyBorder="1" applyProtection="1">
      <protection locked="0" hidden="1"/>
    </xf>
    <xf numFmtId="164" fontId="18" fillId="0" borderId="0" xfId="0" applyNumberFormat="1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14" fontId="18" fillId="0" borderId="0" xfId="0" applyNumberFormat="1" applyFont="1" applyBorder="1" applyAlignment="1" applyProtection="1">
      <alignment horizontal="left"/>
      <protection hidden="1"/>
    </xf>
    <xf numFmtId="0" fontId="3" fillId="0" borderId="20" xfId="0" applyFont="1" applyBorder="1" applyProtection="1">
      <protection hidden="1"/>
    </xf>
    <xf numFmtId="1" fontId="3" fillId="0" borderId="21" xfId="0" applyNumberFormat="1" applyFont="1" applyBorder="1" applyAlignment="1" applyProtection="1">
      <alignment horizontal="right"/>
      <protection hidden="1"/>
    </xf>
    <xf numFmtId="0" fontId="3" fillId="0" borderId="20" xfId="0" applyFont="1" applyBorder="1" applyAlignment="1" applyProtection="1">
      <alignment horizontal="left"/>
      <protection hidden="1"/>
    </xf>
    <xf numFmtId="14" fontId="3" fillId="0" borderId="21" xfId="0" applyNumberFormat="1" applyFont="1" applyBorder="1" applyProtection="1"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right"/>
      <protection hidden="1"/>
    </xf>
    <xf numFmtId="14" fontId="3" fillId="0" borderId="23" xfId="0" applyNumberFormat="1" applyFont="1" applyBorder="1" applyAlignment="1" applyProtection="1">
      <alignment horizontal="right"/>
      <protection hidden="1"/>
    </xf>
    <xf numFmtId="1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" fontId="0" fillId="0" borderId="8" xfId="0" applyNumberFormat="1" applyBorder="1" applyProtection="1">
      <protection hidden="1"/>
    </xf>
    <xf numFmtId="14" fontId="0" fillId="0" borderId="8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4" fontId="0" fillId="0" borderId="0" xfId="0" applyNumberFormat="1" applyBorder="1" applyProtection="1">
      <protection hidden="1"/>
    </xf>
    <xf numFmtId="1" fontId="0" fillId="0" borderId="0" xfId="0" applyNumberFormat="1" applyProtection="1"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0" borderId="4" xfId="0" applyFont="1" applyBorder="1" applyProtection="1">
      <protection hidden="1"/>
    </xf>
    <xf numFmtId="1" fontId="17" fillId="0" borderId="4" xfId="0" applyNumberFormat="1" applyFont="1" applyBorder="1" applyAlignment="1" applyProtection="1">
      <alignment horizontal="center"/>
      <protection hidden="1"/>
    </xf>
    <xf numFmtId="14" fontId="17" fillId="0" borderId="9" xfId="0" applyNumberFormat="1" applyFont="1" applyBorder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3" fontId="17" fillId="0" borderId="7" xfId="0" applyNumberFormat="1" applyFont="1" applyBorder="1" applyAlignment="1" applyProtection="1">
      <alignment horizontal="center"/>
      <protection hidden="1"/>
    </xf>
    <xf numFmtId="1" fontId="17" fillId="0" borderId="2" xfId="0" applyNumberFormat="1" applyFont="1" applyBorder="1" applyAlignment="1" applyProtection="1">
      <alignment horizontal="center"/>
      <protection hidden="1"/>
    </xf>
    <xf numFmtId="14" fontId="17" fillId="0" borderId="7" xfId="0" applyNumberFormat="1" applyFont="1" applyBorder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left"/>
      <protection hidden="1"/>
    </xf>
    <xf numFmtId="0" fontId="18" fillId="0" borderId="3" xfId="0" applyFont="1" applyBorder="1" applyProtection="1">
      <protection hidden="1"/>
    </xf>
    <xf numFmtId="3" fontId="18" fillId="0" borderId="10" xfId="0" quotePrefix="1" applyNumberFormat="1" applyFont="1" applyBorder="1" applyAlignment="1" applyProtection="1">
      <alignment horizontal="center"/>
      <protection hidden="1"/>
    </xf>
    <xf numFmtId="1" fontId="18" fillId="0" borderId="3" xfId="0" quotePrefix="1" applyNumberFormat="1" applyFont="1" applyBorder="1" applyAlignment="1" applyProtection="1">
      <alignment horizontal="center"/>
      <protection hidden="1"/>
    </xf>
    <xf numFmtId="14" fontId="18" fillId="0" borderId="10" xfId="0" quotePrefix="1" applyNumberFormat="1" applyFont="1" applyBorder="1" applyAlignment="1" applyProtection="1">
      <alignment horizontal="center"/>
      <protection hidden="1"/>
    </xf>
    <xf numFmtId="3" fontId="18" fillId="2" borderId="7" xfId="0" applyNumberFormat="1" applyFont="1" applyFill="1" applyBorder="1" applyProtection="1">
      <protection hidden="1"/>
    </xf>
    <xf numFmtId="1" fontId="18" fillId="2" borderId="6" xfId="0" applyNumberFormat="1" applyFont="1" applyFill="1" applyBorder="1" applyProtection="1">
      <protection hidden="1"/>
    </xf>
    <xf numFmtId="14" fontId="18" fillId="2" borderId="7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" fillId="0" borderId="2" xfId="0" applyFont="1" applyFill="1" applyBorder="1" applyProtection="1">
      <protection hidden="1"/>
    </xf>
    <xf numFmtId="0" fontId="18" fillId="0" borderId="0" xfId="0" applyFont="1" applyFill="1" applyProtection="1">
      <protection hidden="1"/>
    </xf>
    <xf numFmtId="0" fontId="2" fillId="0" borderId="3" xfId="0" applyFont="1" applyBorder="1" applyProtection="1">
      <protection hidden="1"/>
    </xf>
    <xf numFmtId="0" fontId="20" fillId="0" borderId="0" xfId="0" applyFont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49" fontId="18" fillId="0" borderId="0" xfId="0" applyNumberFormat="1" applyFont="1" applyFill="1" applyBorder="1" applyAlignment="1" applyProtection="1">
      <alignment horizontal="center"/>
      <protection hidden="1"/>
    </xf>
    <xf numFmtId="14" fontId="18" fillId="0" borderId="0" xfId="0" applyNumberFormat="1" applyFont="1" applyFill="1" applyBorder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49" fontId="0" fillId="0" borderId="0" xfId="0" applyNumberFormat="1" applyFill="1" applyAlignment="1" applyProtection="1">
      <alignment vertical="top" wrapText="1"/>
      <protection hidden="1"/>
    </xf>
    <xf numFmtId="3" fontId="10" fillId="0" borderId="0" xfId="0" applyNumberFormat="1" applyFont="1" applyProtection="1">
      <protection hidden="1"/>
    </xf>
    <xf numFmtId="1" fontId="10" fillId="0" borderId="0" xfId="0" applyNumberFormat="1" applyFont="1" applyProtection="1">
      <protection hidden="1"/>
    </xf>
    <xf numFmtId="14" fontId="10" fillId="0" borderId="0" xfId="0" applyNumberFormat="1" applyFont="1" applyProtection="1">
      <protection hidden="1"/>
    </xf>
    <xf numFmtId="3" fontId="18" fillId="3" borderId="10" xfId="0" applyNumberFormat="1" applyFont="1" applyFill="1" applyBorder="1" applyProtection="1">
      <protection locked="0" hidden="1"/>
    </xf>
    <xf numFmtId="164" fontId="18" fillId="3" borderId="10" xfId="0" applyNumberFormat="1" applyFont="1" applyFill="1" applyBorder="1" applyProtection="1">
      <protection locked="0" hidden="1"/>
    </xf>
    <xf numFmtId="49" fontId="18" fillId="3" borderId="5" xfId="0" applyNumberFormat="1" applyFont="1" applyFill="1" applyBorder="1" applyAlignment="1" applyProtection="1">
      <alignment horizontal="center"/>
      <protection locked="0" hidden="1"/>
    </xf>
    <xf numFmtId="14" fontId="18" fillId="3" borderId="10" xfId="0" applyNumberFormat="1" applyFont="1" applyFill="1" applyBorder="1" applyProtection="1">
      <protection locked="0" hidden="1"/>
    </xf>
    <xf numFmtId="49" fontId="18" fillId="3" borderId="10" xfId="0" applyNumberFormat="1" applyFont="1" applyFill="1" applyBorder="1" applyAlignment="1" applyProtection="1">
      <alignment horizontal="center"/>
      <protection locked="0" hidden="1"/>
    </xf>
    <xf numFmtId="3" fontId="18" fillId="3" borderId="7" xfId="0" applyNumberFormat="1" applyFont="1" applyFill="1" applyBorder="1" applyProtection="1">
      <protection locked="0" hidden="1"/>
    </xf>
    <xf numFmtId="164" fontId="18" fillId="3" borderId="7" xfId="0" applyNumberFormat="1" applyFont="1" applyFill="1" applyBorder="1" applyProtection="1">
      <protection locked="0" hidden="1"/>
    </xf>
    <xf numFmtId="49" fontId="18" fillId="3" borderId="7" xfId="0" applyNumberFormat="1" applyFont="1" applyFill="1" applyBorder="1" applyAlignment="1" applyProtection="1">
      <alignment horizontal="center"/>
      <protection locked="0" hidden="1"/>
    </xf>
    <xf numFmtId="14" fontId="18" fillId="3" borderId="7" xfId="0" applyNumberFormat="1" applyFont="1" applyFill="1" applyBorder="1" applyProtection="1">
      <protection locked="0" hidden="1"/>
    </xf>
    <xf numFmtId="14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4" xfId="0" applyFont="1" applyFill="1" applyBorder="1" applyAlignment="1" applyProtection="1">
      <alignment horizontal="left"/>
      <protection locked="0" hidden="1"/>
    </xf>
    <xf numFmtId="0" fontId="0" fillId="0" borderId="14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0" fontId="8" fillId="3" borderId="12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4" fillId="3" borderId="12" xfId="0" applyFont="1" applyFill="1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left"/>
      <protection locked="0" hidden="1"/>
    </xf>
    <xf numFmtId="0" fontId="13" fillId="0" borderId="12" xfId="0" applyFont="1" applyFill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 applyAlignment="1" applyProtection="1">
      <alignment horizontal="center"/>
      <protection hidden="1"/>
    </xf>
    <xf numFmtId="3" fontId="0" fillId="0" borderId="0" xfId="0" quotePrefix="1" applyNumberFormat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3" fontId="1" fillId="0" borderId="2" xfId="0" applyNumberFormat="1" applyFont="1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0" xfId="0" quotePrefix="1" applyAlignment="1">
      <alignment horizontal="center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0" fillId="0" borderId="0" xfId="0" applyAlignment="1"/>
    <xf numFmtId="0" fontId="0" fillId="0" borderId="6" xfId="0" applyBorder="1" applyAlignment="1"/>
    <xf numFmtId="0" fontId="0" fillId="0" borderId="0" xfId="0" quotePrefix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right" vertical="top"/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K63"/>
  <sheetViews>
    <sheetView showGridLines="0" showZeros="0" tabSelected="1" workbookViewId="0">
      <selection activeCell="A19" sqref="A19:C19"/>
    </sheetView>
  </sheetViews>
  <sheetFormatPr defaultRowHeight="12.75" x14ac:dyDescent="0.2"/>
  <cols>
    <col min="1" max="1" width="9.140625" style="128"/>
    <col min="2" max="2" width="4.7109375" style="128" customWidth="1"/>
    <col min="3" max="3" width="6.42578125" style="128" customWidth="1"/>
    <col min="4" max="4" width="9.140625" style="128"/>
    <col min="5" max="5" width="12.5703125" style="128" customWidth="1"/>
    <col min="6" max="6" width="4.140625" style="128" customWidth="1"/>
    <col min="7" max="7" width="6" style="128" customWidth="1"/>
    <col min="8" max="8" width="15.5703125" style="128" customWidth="1"/>
    <col min="9" max="9" width="9.5703125" style="128" customWidth="1"/>
    <col min="10" max="10" width="4.140625" style="128" customWidth="1"/>
    <col min="11" max="11" width="10.140625" style="128" customWidth="1"/>
    <col min="12" max="16384" width="9.140625" style="128"/>
  </cols>
  <sheetData>
    <row r="1" spans="1:11" ht="15.75" x14ac:dyDescent="0.25">
      <c r="A1" s="125" t="s">
        <v>175</v>
      </c>
      <c r="B1" s="126"/>
      <c r="C1" s="145" t="s">
        <v>176</v>
      </c>
      <c r="D1" s="126"/>
      <c r="E1" s="126"/>
      <c r="F1" s="371" t="s">
        <v>177</v>
      </c>
      <c r="G1" s="126"/>
      <c r="H1" s="145" t="s">
        <v>173</v>
      </c>
      <c r="I1" s="126"/>
      <c r="J1" s="371"/>
      <c r="K1" s="127"/>
    </row>
    <row r="2" spans="1:11" x14ac:dyDescent="0.2">
      <c r="A2" s="275"/>
      <c r="B2" s="131"/>
      <c r="C2" s="131"/>
      <c r="D2" s="131"/>
      <c r="E2" s="131"/>
      <c r="F2" s="131"/>
      <c r="G2" s="131"/>
      <c r="H2" s="131"/>
      <c r="I2" s="131"/>
      <c r="J2" s="131"/>
      <c r="K2" s="132"/>
    </row>
    <row r="3" spans="1:11" ht="15.75" x14ac:dyDescent="0.25">
      <c r="A3" s="141"/>
      <c r="B3" s="143"/>
      <c r="C3" s="143" t="s">
        <v>194</v>
      </c>
      <c r="D3" s="143"/>
      <c r="E3" s="134"/>
      <c r="F3" s="372"/>
      <c r="G3" s="134"/>
      <c r="H3" s="143" t="s">
        <v>174</v>
      </c>
      <c r="I3" s="143"/>
      <c r="J3" s="372"/>
      <c r="K3" s="135"/>
    </row>
    <row r="5" spans="1:11" x14ac:dyDescent="0.2">
      <c r="A5" s="136"/>
      <c r="B5" s="137" t="s">
        <v>0</v>
      </c>
      <c r="C5" s="137"/>
      <c r="D5" s="137"/>
      <c r="E5" s="137"/>
      <c r="F5" s="137"/>
      <c r="G5" s="137"/>
      <c r="H5" s="137"/>
      <c r="I5" s="137"/>
      <c r="J5" s="137"/>
      <c r="K5" s="137"/>
    </row>
    <row r="6" spans="1:11" s="138" customFormat="1" ht="12" x14ac:dyDescent="0.2">
      <c r="A6" s="153"/>
      <c r="D6" s="373"/>
      <c r="E6" s="373">
        <v>2016</v>
      </c>
      <c r="F6" s="374" t="s">
        <v>295</v>
      </c>
      <c r="G6" s="374"/>
      <c r="H6" s="374"/>
      <c r="I6" s="375"/>
      <c r="J6" s="375"/>
      <c r="K6" s="375"/>
    </row>
    <row r="7" spans="1:11" s="138" customFormat="1" ht="12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1" x14ac:dyDescent="0.2">
      <c r="A8" s="144" t="s">
        <v>1</v>
      </c>
      <c r="B8" s="282"/>
      <c r="C8" s="282"/>
      <c r="D8" s="279"/>
      <c r="E8" s="280"/>
      <c r="F8" s="280"/>
      <c r="G8" s="280"/>
      <c r="H8" s="280"/>
      <c r="I8" s="281"/>
      <c r="J8" s="280"/>
      <c r="K8" s="287"/>
    </row>
    <row r="9" spans="1:11" ht="6.75" customHeight="1" x14ac:dyDescent="0.2">
      <c r="A9" s="129"/>
      <c r="B9" s="139"/>
      <c r="C9" s="139"/>
      <c r="D9" s="131"/>
      <c r="E9" s="131"/>
      <c r="F9" s="131"/>
      <c r="G9" s="131"/>
      <c r="H9" s="131"/>
      <c r="I9" s="295"/>
      <c r="J9" s="140"/>
      <c r="K9" s="296"/>
    </row>
    <row r="10" spans="1:11" x14ac:dyDescent="0.2">
      <c r="A10" s="129" t="s">
        <v>2</v>
      </c>
      <c r="B10" s="131"/>
      <c r="C10" s="131"/>
      <c r="D10" s="496"/>
      <c r="E10" s="497"/>
      <c r="F10" s="497"/>
      <c r="G10" s="497"/>
      <c r="H10" s="497"/>
      <c r="I10" s="497"/>
      <c r="J10" s="497"/>
      <c r="K10" s="498"/>
    </row>
    <row r="11" spans="1:11" x14ac:dyDescent="0.2">
      <c r="A11" s="129" t="s">
        <v>3</v>
      </c>
      <c r="B11" s="131"/>
      <c r="C11" s="131"/>
      <c r="D11" s="499"/>
      <c r="E11" s="497"/>
      <c r="F11" s="497"/>
      <c r="G11" s="497"/>
      <c r="H11" s="497"/>
      <c r="I11" s="497"/>
      <c r="J11" s="497"/>
      <c r="K11" s="498"/>
    </row>
    <row r="12" spans="1:11" x14ac:dyDescent="0.2">
      <c r="A12" s="129" t="s">
        <v>178</v>
      </c>
      <c r="B12" s="499"/>
      <c r="C12" s="500"/>
      <c r="D12" s="501"/>
      <c r="E12" s="130"/>
      <c r="F12" s="297"/>
      <c r="G12" s="288" t="s">
        <v>4</v>
      </c>
      <c r="H12" s="376"/>
      <c r="I12" s="295"/>
      <c r="J12" s="283" t="s">
        <v>180</v>
      </c>
      <c r="K12" s="379"/>
    </row>
    <row r="13" spans="1:11" x14ac:dyDescent="0.2">
      <c r="A13" s="129" t="s">
        <v>179</v>
      </c>
      <c r="B13" s="502"/>
      <c r="C13" s="500"/>
      <c r="D13" s="501"/>
      <c r="E13" s="248"/>
      <c r="F13" s="131"/>
      <c r="G13" s="298" t="s">
        <v>158</v>
      </c>
      <c r="H13" s="377" t="s">
        <v>294</v>
      </c>
      <c r="I13" s="311"/>
      <c r="J13" s="140"/>
      <c r="K13" s="299"/>
    </row>
    <row r="14" spans="1:11" x14ac:dyDescent="0.2">
      <c r="A14" s="141" t="s">
        <v>182</v>
      </c>
      <c r="B14" s="134"/>
      <c r="C14" s="134"/>
      <c r="D14" s="285" t="s">
        <v>183</v>
      </c>
      <c r="E14" s="380"/>
      <c r="F14" s="143"/>
      <c r="G14" s="284" t="s">
        <v>181</v>
      </c>
      <c r="H14" s="378"/>
      <c r="I14" s="142"/>
      <c r="J14" s="134"/>
      <c r="K14" s="135"/>
    </row>
    <row r="16" spans="1:11" s="286" customFormat="1" ht="12" x14ac:dyDescent="0.2">
      <c r="A16" s="322" t="s">
        <v>217</v>
      </c>
      <c r="B16" s="323"/>
      <c r="C16" s="323"/>
      <c r="D16" s="503" t="s">
        <v>189</v>
      </c>
      <c r="E16" s="504"/>
      <c r="F16" s="324"/>
      <c r="G16" s="503" t="s">
        <v>188</v>
      </c>
      <c r="H16" s="504"/>
      <c r="I16" s="503" t="s">
        <v>189</v>
      </c>
      <c r="J16" s="505"/>
      <c r="K16" s="504"/>
    </row>
    <row r="17" spans="1:11" x14ac:dyDescent="0.2">
      <c r="A17" s="506"/>
      <c r="B17" s="491"/>
      <c r="C17" s="492"/>
      <c r="D17" s="493"/>
      <c r="E17" s="494"/>
      <c r="G17" s="490"/>
      <c r="H17" s="492"/>
      <c r="I17" s="493"/>
      <c r="J17" s="495"/>
      <c r="K17" s="494"/>
    </row>
    <row r="18" spans="1:11" x14ac:dyDescent="0.2">
      <c r="A18" s="490"/>
      <c r="B18" s="491"/>
      <c r="C18" s="492"/>
      <c r="D18" s="493"/>
      <c r="E18" s="494"/>
      <c r="G18" s="490"/>
      <c r="H18" s="492"/>
      <c r="I18" s="493"/>
      <c r="J18" s="495"/>
      <c r="K18" s="494"/>
    </row>
    <row r="19" spans="1:11" x14ac:dyDescent="0.2">
      <c r="A19" s="507"/>
      <c r="B19" s="508"/>
      <c r="C19" s="509"/>
      <c r="D19" s="493"/>
      <c r="E19" s="494"/>
      <c r="G19" s="490"/>
      <c r="H19" s="492"/>
      <c r="I19" s="493"/>
      <c r="J19" s="495"/>
      <c r="K19" s="494"/>
    </row>
    <row r="20" spans="1:11" x14ac:dyDescent="0.2">
      <c r="A20" s="507"/>
      <c r="B20" s="508"/>
      <c r="C20" s="509"/>
      <c r="D20" s="493"/>
      <c r="E20" s="494"/>
      <c r="G20" s="490"/>
      <c r="H20" s="492"/>
      <c r="I20" s="493"/>
      <c r="J20" s="495"/>
      <c r="K20" s="494"/>
    </row>
    <row r="21" spans="1:11" x14ac:dyDescent="0.2">
      <c r="A21" s="507"/>
      <c r="B21" s="508"/>
      <c r="C21" s="509"/>
      <c r="D21" s="493"/>
      <c r="E21" s="494"/>
      <c r="G21" s="490"/>
      <c r="H21" s="492"/>
      <c r="I21" s="493"/>
      <c r="J21" s="495"/>
      <c r="K21" s="494"/>
    </row>
    <row r="22" spans="1:11" x14ac:dyDescent="0.2">
      <c r="A22" s="490"/>
      <c r="B22" s="491"/>
      <c r="C22" s="492"/>
      <c r="D22" s="493"/>
      <c r="E22" s="494"/>
      <c r="G22" s="490"/>
      <c r="H22" s="492"/>
      <c r="I22" s="493"/>
      <c r="J22" s="495"/>
      <c r="K22" s="494"/>
    </row>
    <row r="23" spans="1:11" x14ac:dyDescent="0.2">
      <c r="A23" s="490"/>
      <c r="B23" s="491"/>
      <c r="C23" s="492"/>
      <c r="D23" s="493"/>
      <c r="E23" s="494"/>
      <c r="G23" s="490"/>
      <c r="H23" s="492"/>
      <c r="I23" s="493"/>
      <c r="J23" s="495"/>
      <c r="K23" s="494"/>
    </row>
    <row r="24" spans="1:11" x14ac:dyDescent="0.2">
      <c r="A24" s="490"/>
      <c r="B24" s="491"/>
      <c r="C24" s="492"/>
      <c r="D24" s="493"/>
      <c r="E24" s="494"/>
      <c r="G24" s="490"/>
      <c r="H24" s="492"/>
      <c r="I24" s="493"/>
      <c r="J24" s="495"/>
      <c r="K24" s="494"/>
    </row>
    <row r="25" spans="1:11" x14ac:dyDescent="0.2">
      <c r="A25" s="490"/>
      <c r="B25" s="491"/>
      <c r="C25" s="492"/>
      <c r="D25" s="493"/>
      <c r="E25" s="494"/>
      <c r="G25" s="490"/>
      <c r="H25" s="492"/>
      <c r="I25" s="493"/>
      <c r="J25" s="495"/>
      <c r="K25" s="494"/>
    </row>
    <row r="26" spans="1:11" ht="6.75" customHeight="1" x14ac:dyDescent="0.2"/>
    <row r="27" spans="1:11" x14ac:dyDescent="0.2">
      <c r="A27" s="144" t="s">
        <v>185</v>
      </c>
      <c r="B27" s="149"/>
      <c r="C27" s="126"/>
      <c r="D27" s="144" t="s">
        <v>5</v>
      </c>
      <c r="E27" s="126"/>
      <c r="F27" s="126"/>
      <c r="G27" s="126"/>
      <c r="H27" s="145" t="s">
        <v>6</v>
      </c>
      <c r="I27" s="126"/>
      <c r="J27" s="126"/>
      <c r="K27" s="127"/>
    </row>
    <row r="28" spans="1:11" ht="15.75" x14ac:dyDescent="0.25">
      <c r="A28" s="157"/>
      <c r="B28" s="158"/>
      <c r="C28" s="159"/>
      <c r="D28" s="130" t="s">
        <v>7</v>
      </c>
      <c r="E28" s="131"/>
      <c r="F28" s="302"/>
      <c r="G28" s="131"/>
      <c r="H28" s="130" t="s">
        <v>8</v>
      </c>
      <c r="I28" s="131"/>
      <c r="J28" s="302"/>
      <c r="K28" s="132"/>
    </row>
    <row r="29" spans="1:11" ht="15.75" x14ac:dyDescent="0.25">
      <c r="A29" s="160"/>
      <c r="B29" s="158"/>
      <c r="C29" s="161"/>
      <c r="D29" s="130" t="s">
        <v>9</v>
      </c>
      <c r="E29" s="131"/>
      <c r="F29" s="302"/>
      <c r="G29" s="131"/>
      <c r="H29" s="130" t="s">
        <v>10</v>
      </c>
      <c r="I29" s="131"/>
      <c r="J29" s="302"/>
      <c r="K29" s="132"/>
    </row>
    <row r="30" spans="1:11" ht="15.75" x14ac:dyDescent="0.25">
      <c r="A30" s="160"/>
      <c r="B30" s="158"/>
      <c r="C30" s="161"/>
      <c r="D30" s="131"/>
      <c r="E30" s="131"/>
      <c r="F30" s="140"/>
      <c r="G30" s="131"/>
      <c r="H30" s="130" t="s">
        <v>11</v>
      </c>
      <c r="I30" s="131"/>
      <c r="J30" s="302"/>
      <c r="K30" s="132"/>
    </row>
    <row r="31" spans="1:11" ht="15.75" x14ac:dyDescent="0.25">
      <c r="A31" s="160"/>
      <c r="B31" s="158"/>
      <c r="C31" s="161"/>
      <c r="D31" s="134"/>
      <c r="E31" s="134"/>
      <c r="F31" s="134"/>
      <c r="G31" s="134"/>
      <c r="H31" s="143" t="s">
        <v>12</v>
      </c>
      <c r="I31" s="134"/>
      <c r="J31" s="302"/>
      <c r="K31" s="135"/>
    </row>
    <row r="32" spans="1:11" x14ac:dyDescent="0.2">
      <c r="A32" s="160"/>
      <c r="B32" s="158"/>
      <c r="C32" s="161"/>
      <c r="D32" s="130" t="s">
        <v>13</v>
      </c>
      <c r="E32" s="131"/>
      <c r="F32" s="131"/>
      <c r="G32" s="131"/>
      <c r="H32" s="131"/>
      <c r="I32" s="131"/>
      <c r="J32" s="131"/>
      <c r="K32" s="132"/>
    </row>
    <row r="33" spans="1:11" ht="15.75" x14ac:dyDescent="0.25">
      <c r="A33" s="160"/>
      <c r="B33" s="158"/>
      <c r="C33" s="161"/>
      <c r="D33" s="130" t="s">
        <v>14</v>
      </c>
      <c r="E33" s="131"/>
      <c r="F33" s="302"/>
      <c r="G33" s="131"/>
      <c r="H33" s="130" t="s">
        <v>15</v>
      </c>
      <c r="I33" s="131"/>
      <c r="J33" s="302"/>
      <c r="K33" s="132"/>
    </row>
    <row r="34" spans="1:11" ht="15.75" x14ac:dyDescent="0.25">
      <c r="A34" s="160"/>
      <c r="B34" s="158"/>
      <c r="C34" s="161"/>
      <c r="D34" s="130" t="s">
        <v>16</v>
      </c>
      <c r="E34" s="131"/>
      <c r="F34" s="302"/>
      <c r="G34" s="131"/>
      <c r="H34" s="130" t="s">
        <v>17</v>
      </c>
      <c r="I34" s="131"/>
      <c r="J34" s="302"/>
      <c r="K34" s="132"/>
    </row>
    <row r="35" spans="1:11" ht="15.75" x14ac:dyDescent="0.25">
      <c r="A35" s="162"/>
      <c r="B35" s="163"/>
      <c r="C35" s="164"/>
      <c r="D35" s="143" t="s">
        <v>18</v>
      </c>
      <c r="E35" s="134"/>
      <c r="F35" s="302"/>
      <c r="G35" s="134"/>
      <c r="H35" s="143" t="s">
        <v>19</v>
      </c>
      <c r="I35" s="134"/>
      <c r="J35" s="302"/>
      <c r="K35" s="135"/>
    </row>
    <row r="36" spans="1:11" ht="6.75" customHeight="1" x14ac:dyDescent="0.2">
      <c r="A36" s="140"/>
      <c r="B36" s="140"/>
      <c r="C36" s="140"/>
      <c r="D36" s="131"/>
      <c r="E36" s="131"/>
      <c r="F36" s="131"/>
      <c r="G36" s="131"/>
      <c r="H36" s="131"/>
      <c r="I36" s="131"/>
      <c r="J36" s="131"/>
      <c r="K36" s="131"/>
    </row>
    <row r="37" spans="1:11" x14ac:dyDescent="0.2">
      <c r="A37" s="144" t="s">
        <v>186</v>
      </c>
      <c r="B37" s="126"/>
      <c r="C37" s="126"/>
      <c r="D37" s="126"/>
      <c r="E37" s="127"/>
      <c r="F37" s="144" t="s">
        <v>187</v>
      </c>
      <c r="G37" s="145"/>
      <c r="H37" s="126"/>
      <c r="I37" s="126"/>
      <c r="J37" s="126"/>
      <c r="K37" s="127"/>
    </row>
    <row r="38" spans="1:11" x14ac:dyDescent="0.2">
      <c r="A38" s="129" t="s">
        <v>20</v>
      </c>
      <c r="B38" s="131"/>
      <c r="C38" s="131"/>
      <c r="D38" s="131"/>
      <c r="E38" s="132"/>
      <c r="F38" s="129" t="s">
        <v>21</v>
      </c>
      <c r="G38" s="130"/>
      <c r="H38" s="131"/>
      <c r="I38" s="131"/>
      <c r="J38" s="131"/>
      <c r="K38" s="132"/>
    </row>
    <row r="39" spans="1:11" x14ac:dyDescent="0.2">
      <c r="A39" s="129" t="s">
        <v>22</v>
      </c>
      <c r="B39" s="480">
        <f>D10</f>
        <v>0</v>
      </c>
      <c r="C39" s="487"/>
      <c r="D39" s="487"/>
      <c r="E39" s="481"/>
      <c r="F39" s="146" t="s">
        <v>23</v>
      </c>
      <c r="G39" s="130"/>
      <c r="H39" s="131"/>
      <c r="I39" s="131"/>
      <c r="J39" s="131"/>
      <c r="K39" s="132"/>
    </row>
    <row r="40" spans="1:11" x14ac:dyDescent="0.2">
      <c r="A40" s="129" t="s">
        <v>24</v>
      </c>
      <c r="B40" s="480">
        <f>D11</f>
        <v>0</v>
      </c>
      <c r="C40" s="487"/>
      <c r="D40" s="487"/>
      <c r="E40" s="481"/>
      <c r="F40" s="308" t="s">
        <v>25</v>
      </c>
      <c r="G40" s="130"/>
      <c r="H40" s="480"/>
      <c r="I40" s="487"/>
      <c r="J40" s="487"/>
      <c r="K40" s="481"/>
    </row>
    <row r="41" spans="1:11" x14ac:dyDescent="0.2">
      <c r="A41" s="129" t="s">
        <v>26</v>
      </c>
      <c r="B41" s="480">
        <f>B12</f>
        <v>0</v>
      </c>
      <c r="C41" s="487"/>
      <c r="D41" s="487"/>
      <c r="E41" s="481"/>
      <c r="F41" s="146" t="s">
        <v>27</v>
      </c>
      <c r="G41" s="130"/>
      <c r="H41" s="480"/>
      <c r="I41" s="487"/>
      <c r="J41" s="487"/>
      <c r="K41" s="481"/>
    </row>
    <row r="42" spans="1:11" x14ac:dyDescent="0.2">
      <c r="A42" s="129" t="s">
        <v>28</v>
      </c>
      <c r="B42" s="488">
        <f>H12</f>
        <v>0</v>
      </c>
      <c r="C42" s="489"/>
      <c r="D42" s="294" t="s">
        <v>184</v>
      </c>
      <c r="E42" s="381">
        <f>K12</f>
        <v>0</v>
      </c>
      <c r="F42" s="129" t="s">
        <v>29</v>
      </c>
      <c r="G42" s="130"/>
      <c r="H42" s="480"/>
      <c r="I42" s="487"/>
      <c r="J42" s="481"/>
      <c r="K42" s="289"/>
    </row>
    <row r="43" spans="1:11" x14ac:dyDescent="0.2">
      <c r="A43" s="147" t="s">
        <v>191</v>
      </c>
      <c r="B43" s="149"/>
      <c r="C43" s="148"/>
      <c r="D43" s="480"/>
      <c r="E43" s="481"/>
      <c r="F43" s="141" t="s">
        <v>190</v>
      </c>
      <c r="G43" s="134"/>
      <c r="H43" s="382"/>
      <c r="I43" s="134"/>
      <c r="J43" s="309" t="s">
        <v>184</v>
      </c>
      <c r="K43" s="383"/>
    </row>
    <row r="44" spans="1:11" x14ac:dyDescent="0.2">
      <c r="A44" s="147" t="s">
        <v>30</v>
      </c>
      <c r="B44" s="149"/>
      <c r="C44" s="134"/>
      <c r="D44" s="480" t="str">
        <f>H13</f>
        <v>-</v>
      </c>
      <c r="E44" s="481"/>
      <c r="F44" s="147"/>
      <c r="G44" s="149"/>
      <c r="H44" s="150"/>
      <c r="I44" s="149"/>
      <c r="J44" s="149"/>
      <c r="K44" s="148"/>
    </row>
    <row r="45" spans="1:11" x14ac:dyDescent="0.2">
      <c r="A45" s="147" t="s">
        <v>31</v>
      </c>
      <c r="B45" s="149"/>
      <c r="C45" s="134"/>
      <c r="D45" s="480"/>
      <c r="E45" s="486"/>
      <c r="F45" s="486"/>
      <c r="G45" s="486"/>
      <c r="H45" s="486"/>
      <c r="I45" s="149"/>
      <c r="J45" s="149"/>
      <c r="K45" s="148"/>
    </row>
    <row r="46" spans="1:11" x14ac:dyDescent="0.2">
      <c r="A46" s="151" t="s">
        <v>32</v>
      </c>
    </row>
    <row r="47" spans="1:11" x14ac:dyDescent="0.2">
      <c r="A47" s="151" t="s">
        <v>33</v>
      </c>
    </row>
    <row r="49" spans="1:11" x14ac:dyDescent="0.2">
      <c r="A49" s="152" t="s">
        <v>34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</row>
    <row r="51" spans="1:11" x14ac:dyDescent="0.2">
      <c r="A51" s="151" t="s">
        <v>35</v>
      </c>
    </row>
    <row r="52" spans="1:11" x14ac:dyDescent="0.2">
      <c r="A52" s="151" t="s">
        <v>196</v>
      </c>
      <c r="B52" s="484"/>
      <c r="C52" s="484"/>
      <c r="D52" s="484"/>
      <c r="E52" s="484"/>
      <c r="F52" s="151" t="s">
        <v>198</v>
      </c>
      <c r="I52" s="482"/>
      <c r="J52" s="483"/>
      <c r="K52" s="300"/>
    </row>
    <row r="53" spans="1:11" x14ac:dyDescent="0.2">
      <c r="A53" s="151" t="s">
        <v>36</v>
      </c>
      <c r="K53" s="151"/>
    </row>
    <row r="54" spans="1:11" x14ac:dyDescent="0.2">
      <c r="A54" s="151" t="s">
        <v>197</v>
      </c>
      <c r="C54" s="482"/>
      <c r="D54" s="482"/>
      <c r="K54" s="165" t="s">
        <v>195</v>
      </c>
    </row>
    <row r="55" spans="1:11" x14ac:dyDescent="0.2">
      <c r="A55" s="151" t="s">
        <v>37</v>
      </c>
    </row>
    <row r="56" spans="1:11" x14ac:dyDescent="0.2">
      <c r="A56" s="151" t="s">
        <v>38</v>
      </c>
    </row>
    <row r="58" spans="1:11" x14ac:dyDescent="0.2">
      <c r="F58" s="151" t="s">
        <v>201</v>
      </c>
      <c r="H58" s="134"/>
      <c r="I58" s="310"/>
      <c r="J58" s="134"/>
      <c r="K58" s="134"/>
    </row>
    <row r="59" spans="1:11" x14ac:dyDescent="0.2">
      <c r="H59" s="151" t="s">
        <v>39</v>
      </c>
      <c r="I59" s="151"/>
    </row>
    <row r="60" spans="1:11" x14ac:dyDescent="0.2">
      <c r="F60" s="151" t="s">
        <v>199</v>
      </c>
      <c r="H60" s="485"/>
      <c r="I60" s="485"/>
      <c r="J60" s="485"/>
      <c r="K60" s="485"/>
    </row>
    <row r="61" spans="1:11" x14ac:dyDescent="0.2">
      <c r="A61" s="325" t="s">
        <v>303</v>
      </c>
      <c r="B61" s="326"/>
      <c r="C61" s="326"/>
    </row>
    <row r="62" spans="1:11" x14ac:dyDescent="0.2">
      <c r="A62" s="151" t="s">
        <v>40</v>
      </c>
      <c r="F62" s="151" t="s">
        <v>200</v>
      </c>
      <c r="H62" s="479"/>
      <c r="I62" s="479"/>
      <c r="J62" s="479"/>
      <c r="K62" s="479"/>
    </row>
    <row r="63" spans="1:11" ht="12" customHeight="1" x14ac:dyDescent="0.2"/>
  </sheetData>
  <sheetProtection password="C9B5" sheet="1" selectLockedCells="1"/>
  <mergeCells count="58">
    <mergeCell ref="A21:C21"/>
    <mergeCell ref="A20:C20"/>
    <mergeCell ref="A19:C19"/>
    <mergeCell ref="D17:E17"/>
    <mergeCell ref="G17:H17"/>
    <mergeCell ref="G20:H20"/>
    <mergeCell ref="G21:H21"/>
    <mergeCell ref="I17:K17"/>
    <mergeCell ref="A18:C18"/>
    <mergeCell ref="D18:E18"/>
    <mergeCell ref="A17:C17"/>
    <mergeCell ref="I19:K19"/>
    <mergeCell ref="D10:K10"/>
    <mergeCell ref="D11:K11"/>
    <mergeCell ref="B12:D12"/>
    <mergeCell ref="B13:D13"/>
    <mergeCell ref="D16:E16"/>
    <mergeCell ref="G16:H16"/>
    <mergeCell ref="I16:K16"/>
    <mergeCell ref="A23:C23"/>
    <mergeCell ref="D23:E23"/>
    <mergeCell ref="G23:H23"/>
    <mergeCell ref="I23:K23"/>
    <mergeCell ref="G18:H18"/>
    <mergeCell ref="I18:K18"/>
    <mergeCell ref="A22:C22"/>
    <mergeCell ref="D22:E22"/>
    <mergeCell ref="G22:H22"/>
    <mergeCell ref="I22:K22"/>
    <mergeCell ref="I20:K20"/>
    <mergeCell ref="I21:K21"/>
    <mergeCell ref="D19:E19"/>
    <mergeCell ref="D20:E20"/>
    <mergeCell ref="D21:E21"/>
    <mergeCell ref="G19:H19"/>
    <mergeCell ref="A25:C25"/>
    <mergeCell ref="D25:E25"/>
    <mergeCell ref="G25:H25"/>
    <mergeCell ref="I25:K25"/>
    <mergeCell ref="A24:C24"/>
    <mergeCell ref="D24:E24"/>
    <mergeCell ref="G24:H24"/>
    <mergeCell ref="I24:K24"/>
    <mergeCell ref="H40:K40"/>
    <mergeCell ref="H41:K41"/>
    <mergeCell ref="H42:J42"/>
    <mergeCell ref="B39:E39"/>
    <mergeCell ref="B40:E40"/>
    <mergeCell ref="B41:E41"/>
    <mergeCell ref="B42:C42"/>
    <mergeCell ref="H62:K62"/>
    <mergeCell ref="D43:E43"/>
    <mergeCell ref="D44:E44"/>
    <mergeCell ref="I52:J52"/>
    <mergeCell ref="C54:D54"/>
    <mergeCell ref="B52:E52"/>
    <mergeCell ref="H60:K60"/>
    <mergeCell ref="D45:H45"/>
  </mergeCells>
  <phoneticPr fontId="11" type="noConversion"/>
  <printOptions horizontalCentered="1"/>
  <pageMargins left="0.5" right="0.5" top="0.5" bottom="0.5" header="0.5" footer="0.5"/>
  <pageSetup scale="93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54"/>
  <sheetViews>
    <sheetView showGridLines="0" showZeros="0" workbookViewId="0">
      <selection activeCell="F22" sqref="F22"/>
    </sheetView>
  </sheetViews>
  <sheetFormatPr defaultRowHeight="12.75" x14ac:dyDescent="0.2"/>
  <cols>
    <col min="1" max="1" width="11.28515625" style="128" customWidth="1"/>
    <col min="2" max="2" width="12.42578125" style="128" customWidth="1"/>
    <col min="3" max="4" width="7.7109375" style="128" customWidth="1"/>
    <col min="5" max="5" width="9.140625" style="128"/>
    <col min="6" max="6" width="10.42578125" style="128" customWidth="1"/>
    <col min="7" max="7" width="14" style="128" customWidth="1"/>
    <col min="8" max="8" width="17.85546875" style="128" bestFit="1" customWidth="1"/>
    <col min="9" max="16384" width="9.140625" style="128"/>
  </cols>
  <sheetData>
    <row r="1" spans="1:8" x14ac:dyDescent="0.2">
      <c r="A1" s="385" t="str">
        <f>'DMA-1'!B2</f>
        <v xml:space="preserve">RUN DATE:  </v>
      </c>
      <c r="B1" s="386">
        <f ca="1">'DMA-1'!C2</f>
        <v>42933</v>
      </c>
      <c r="H1" s="165" t="s">
        <v>276</v>
      </c>
    </row>
    <row r="3" spans="1:8" x14ac:dyDescent="0.2">
      <c r="A3" s="238" t="s">
        <v>193</v>
      </c>
      <c r="B3" s="303">
        <f>Facesheet!A17</f>
        <v>0</v>
      </c>
      <c r="C3" s="400" t="s">
        <v>170</v>
      </c>
      <c r="D3" s="137"/>
      <c r="E3" s="137"/>
      <c r="F3" s="401"/>
      <c r="G3" s="144" t="s">
        <v>43</v>
      </c>
      <c r="H3" s="127"/>
    </row>
    <row r="4" spans="1:8" x14ac:dyDescent="0.2">
      <c r="A4" s="239"/>
      <c r="B4" s="301"/>
      <c r="G4" s="239" t="s">
        <v>45</v>
      </c>
      <c r="H4" s="304">
        <f>Facesheet!E14</f>
        <v>0</v>
      </c>
    </row>
    <row r="5" spans="1:8" x14ac:dyDescent="0.2">
      <c r="A5" s="387" t="s">
        <v>44</v>
      </c>
      <c r="B5" s="306">
        <f>Facesheet!D17</f>
        <v>0</v>
      </c>
      <c r="C5" s="524" t="s">
        <v>255</v>
      </c>
      <c r="D5" s="524"/>
      <c r="E5" s="524"/>
      <c r="F5" s="524"/>
      <c r="G5" s="133" t="s">
        <v>47</v>
      </c>
      <c r="H5" s="305">
        <f>Facesheet!H14</f>
        <v>0</v>
      </c>
    </row>
    <row r="6" spans="1:8" x14ac:dyDescent="0.2">
      <c r="E6" s="234"/>
      <c r="F6" s="131"/>
      <c r="G6" s="131"/>
    </row>
    <row r="7" spans="1:8" x14ac:dyDescent="0.2">
      <c r="C7" s="402"/>
      <c r="D7" s="403">
        <f>Facesheet!D6</f>
        <v>0</v>
      </c>
      <c r="E7" s="404" t="s">
        <v>46</v>
      </c>
      <c r="F7" s="405"/>
    </row>
    <row r="8" spans="1:8" x14ac:dyDescent="0.2">
      <c r="A8" s="134"/>
      <c r="B8" s="134"/>
      <c r="C8" s="134"/>
      <c r="D8" s="143"/>
      <c r="E8" s="134"/>
      <c r="F8" s="134"/>
      <c r="G8" s="134"/>
      <c r="H8" s="134"/>
    </row>
    <row r="11" spans="1:8" x14ac:dyDescent="0.2">
      <c r="F11" s="234" t="s">
        <v>101</v>
      </c>
    </row>
    <row r="13" spans="1:8" x14ac:dyDescent="0.2">
      <c r="A13" s="406"/>
      <c r="B13" s="406"/>
      <c r="F13" s="180"/>
      <c r="G13" s="407"/>
      <c r="H13" s="234"/>
    </row>
    <row r="14" spans="1:8" x14ac:dyDescent="0.2">
      <c r="A14" s="406" t="s">
        <v>161</v>
      </c>
      <c r="B14" s="406"/>
      <c r="F14" s="181">
        <f>'DMA-1'!I18</f>
        <v>0</v>
      </c>
      <c r="G14" s="408"/>
      <c r="H14" s="234"/>
    </row>
    <row r="15" spans="1:8" x14ac:dyDescent="0.2">
      <c r="A15" s="406"/>
      <c r="B15" s="406"/>
      <c r="F15" s="156"/>
      <c r="G15" s="408"/>
      <c r="H15" s="234"/>
    </row>
    <row r="16" spans="1:8" x14ac:dyDescent="0.2">
      <c r="A16" s="406" t="s">
        <v>162</v>
      </c>
      <c r="B16" s="406"/>
      <c r="F16" s="181">
        <f>'DMA-4'!F20</f>
        <v>0</v>
      </c>
      <c r="G16" s="408"/>
      <c r="H16" s="234"/>
    </row>
    <row r="17" spans="1:8" x14ac:dyDescent="0.2">
      <c r="A17" s="406"/>
      <c r="B17" s="406"/>
      <c r="F17" s="156"/>
      <c r="G17" s="408"/>
      <c r="H17" s="234"/>
    </row>
    <row r="18" spans="1:8" x14ac:dyDescent="0.2">
      <c r="A18" s="406" t="s">
        <v>243</v>
      </c>
      <c r="B18" s="406"/>
      <c r="F18" s="181">
        <f>'DMA-4'!F22</f>
        <v>0</v>
      </c>
      <c r="G18" s="408"/>
      <c r="H18" s="234"/>
    </row>
    <row r="19" spans="1:8" x14ac:dyDescent="0.2">
      <c r="A19" s="406"/>
      <c r="B19" s="406"/>
      <c r="F19" s="156"/>
      <c r="G19" s="408"/>
      <c r="H19" s="234"/>
    </row>
    <row r="20" spans="1:8" x14ac:dyDescent="0.2">
      <c r="A20" s="406" t="s">
        <v>163</v>
      </c>
      <c r="B20" s="406"/>
      <c r="F20" s="181">
        <f>'DMA-4'!F26</f>
        <v>0</v>
      </c>
      <c r="G20" s="408"/>
      <c r="H20" s="234"/>
    </row>
    <row r="21" spans="1:8" x14ac:dyDescent="0.2">
      <c r="A21" s="406"/>
      <c r="B21" s="406"/>
      <c r="F21" s="180"/>
      <c r="G21" s="408"/>
      <c r="H21" s="234"/>
    </row>
    <row r="22" spans="1:8" x14ac:dyDescent="0.2">
      <c r="A22" s="406" t="s">
        <v>164</v>
      </c>
      <c r="B22" s="406"/>
      <c r="F22" s="419"/>
      <c r="G22" s="408"/>
      <c r="H22" s="234"/>
    </row>
    <row r="23" spans="1:8" x14ac:dyDescent="0.2">
      <c r="A23" s="406"/>
      <c r="B23" s="406"/>
      <c r="G23" s="180"/>
      <c r="H23" s="234"/>
    </row>
    <row r="24" spans="1:8" x14ac:dyDescent="0.2">
      <c r="A24" s="406" t="s">
        <v>165</v>
      </c>
      <c r="B24" s="406"/>
      <c r="G24" s="366">
        <f>SUM(F14:F22)</f>
        <v>0</v>
      </c>
      <c r="H24" s="234"/>
    </row>
    <row r="25" spans="1:8" x14ac:dyDescent="0.2">
      <c r="A25" s="406"/>
      <c r="B25" s="406"/>
      <c r="G25" s="409"/>
      <c r="H25" s="234"/>
    </row>
    <row r="26" spans="1:8" x14ac:dyDescent="0.2">
      <c r="A26" s="406" t="s">
        <v>205</v>
      </c>
      <c r="B26" s="406"/>
      <c r="G26" s="418"/>
      <c r="H26" s="234"/>
    </row>
    <row r="27" spans="1:8" x14ac:dyDescent="0.2">
      <c r="A27" s="406"/>
      <c r="B27" s="406"/>
      <c r="G27" s="409"/>
      <c r="H27" s="234"/>
    </row>
    <row r="28" spans="1:8" x14ac:dyDescent="0.2">
      <c r="A28" s="406" t="s">
        <v>211</v>
      </c>
      <c r="B28" s="406"/>
      <c r="G28" s="185"/>
    </row>
    <row r="29" spans="1:8" x14ac:dyDescent="0.2">
      <c r="A29" s="410" t="s">
        <v>206</v>
      </c>
      <c r="B29" s="406"/>
      <c r="G29" s="367">
        <f>ROUND((G24*G26),0)</f>
        <v>0</v>
      </c>
    </row>
    <row r="30" spans="1:8" x14ac:dyDescent="0.2">
      <c r="A30" s="410"/>
      <c r="B30" s="406"/>
      <c r="G30" s="366"/>
      <c r="H30" s="411"/>
    </row>
    <row r="31" spans="1:8" x14ac:dyDescent="0.2">
      <c r="A31" s="128" t="s">
        <v>281</v>
      </c>
      <c r="G31" s="210">
        <f>ROUND('DMA-5'!E43,0)</f>
        <v>0</v>
      </c>
      <c r="H31" s="412" t="s">
        <v>115</v>
      </c>
    </row>
    <row r="32" spans="1:8" x14ac:dyDescent="0.2">
      <c r="G32" s="368"/>
      <c r="H32" s="151"/>
    </row>
    <row r="33" spans="1:8" x14ac:dyDescent="0.2">
      <c r="A33" s="128" t="s">
        <v>282</v>
      </c>
      <c r="G33" s="210">
        <f>ROUND((G29-G31),0)</f>
        <v>0</v>
      </c>
      <c r="H33" s="413" t="s">
        <v>283</v>
      </c>
    </row>
    <row r="34" spans="1:8" x14ac:dyDescent="0.2">
      <c r="G34" s="414"/>
      <c r="H34" s="151"/>
    </row>
    <row r="35" spans="1:8" x14ac:dyDescent="0.2">
      <c r="A35" s="151" t="s">
        <v>244</v>
      </c>
      <c r="G35" s="415"/>
      <c r="H35" s="151"/>
    </row>
    <row r="36" spans="1:8" x14ac:dyDescent="0.2">
      <c r="A36" s="416" t="s">
        <v>245</v>
      </c>
      <c r="G36" s="415"/>
      <c r="H36" s="151"/>
    </row>
    <row r="37" spans="1:8" x14ac:dyDescent="0.2">
      <c r="A37" s="151"/>
      <c r="B37" s="385" t="s">
        <v>218</v>
      </c>
      <c r="C37" s="415"/>
      <c r="H37" s="151"/>
    </row>
    <row r="38" spans="1:8" x14ac:dyDescent="0.2">
      <c r="A38" s="151"/>
      <c r="B38" s="385" t="s">
        <v>254</v>
      </c>
      <c r="C38" s="415"/>
      <c r="H38" s="151"/>
    </row>
    <row r="39" spans="1:8" x14ac:dyDescent="0.2">
      <c r="A39" s="151"/>
      <c r="B39" s="385" t="s">
        <v>219</v>
      </c>
      <c r="C39" s="415"/>
      <c r="H39" s="151"/>
    </row>
    <row r="40" spans="1:8" x14ac:dyDescent="0.2">
      <c r="A40" s="151"/>
      <c r="B40" s="385" t="s">
        <v>220</v>
      </c>
      <c r="C40" s="415"/>
      <c r="H40" s="151"/>
    </row>
    <row r="41" spans="1:8" x14ac:dyDescent="0.2">
      <c r="G41" s="414"/>
      <c r="H41" s="151"/>
    </row>
    <row r="42" spans="1:8" x14ac:dyDescent="0.2">
      <c r="A42" s="128" t="s">
        <v>168</v>
      </c>
      <c r="G42" s="414"/>
    </row>
    <row r="44" spans="1:8" x14ac:dyDescent="0.2">
      <c r="A44" s="417" t="s">
        <v>285</v>
      </c>
      <c r="B44" s="326"/>
      <c r="C44" s="326"/>
      <c r="D44" s="326"/>
      <c r="E44" s="326"/>
      <c r="F44" s="326"/>
      <c r="G44" s="326"/>
      <c r="H44" s="326"/>
    </row>
    <row r="45" spans="1:8" x14ac:dyDescent="0.2">
      <c r="A45" s="353"/>
    </row>
    <row r="49" spans="1:8" x14ac:dyDescent="0.2">
      <c r="A49" s="151"/>
    </row>
    <row r="50" spans="1:8" x14ac:dyDescent="0.2">
      <c r="A50" s="151"/>
    </row>
    <row r="51" spans="1:8" x14ac:dyDescent="0.2">
      <c r="A51" s="151"/>
    </row>
    <row r="52" spans="1:8" x14ac:dyDescent="0.2">
      <c r="A52" s="151" t="str">
        <f>Facesheet!A61</f>
        <v>DMA-RHC (01/2016)</v>
      </c>
    </row>
    <row r="53" spans="1:8" x14ac:dyDescent="0.2">
      <c r="A53" s="151" t="str">
        <f>Facesheet!A62</f>
        <v>Audit Section</v>
      </c>
    </row>
    <row r="54" spans="1:8" x14ac:dyDescent="0.2">
      <c r="A54" s="511" t="s">
        <v>287</v>
      </c>
      <c r="B54" s="511"/>
      <c r="C54" s="511"/>
      <c r="D54" s="511"/>
      <c r="E54" s="511"/>
      <c r="F54" s="511"/>
      <c r="G54" s="511"/>
      <c r="H54" s="511"/>
    </row>
  </sheetData>
  <sheetProtection password="C9B5" sheet="1" selectLockedCells="1"/>
  <mergeCells count="2">
    <mergeCell ref="C5:F5"/>
    <mergeCell ref="A54:H5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E18" sqref="E18"/>
    </sheetView>
  </sheetViews>
  <sheetFormatPr defaultRowHeight="12.75" x14ac:dyDescent="0.2"/>
  <cols>
    <col min="1" max="1" width="11.140625" style="128" customWidth="1"/>
    <col min="2" max="2" width="11.5703125" style="128" customWidth="1"/>
    <col min="3" max="3" width="13.7109375" style="128" customWidth="1"/>
    <col min="4" max="4" width="7.85546875" style="128" customWidth="1"/>
    <col min="5" max="7" width="8.7109375" style="395" customWidth="1"/>
    <col min="8" max="8" width="8.7109375" style="440" customWidth="1"/>
    <col min="9" max="9" width="10.140625" style="384" customWidth="1"/>
    <col min="10" max="10" width="8.7109375" style="128" customWidth="1"/>
    <col min="11" max="16384" width="9.140625" style="128"/>
  </cols>
  <sheetData>
    <row r="1" spans="1:11" x14ac:dyDescent="0.2">
      <c r="A1" s="337" t="s">
        <v>256</v>
      </c>
      <c r="B1" s="420">
        <f ca="1">+TODAY()</f>
        <v>42933</v>
      </c>
      <c r="C1" s="337"/>
      <c r="D1" s="337"/>
      <c r="E1" s="421"/>
      <c r="F1" s="421"/>
      <c r="G1" s="421"/>
      <c r="H1" s="526" t="s">
        <v>286</v>
      </c>
      <c r="I1" s="527"/>
      <c r="J1" s="422"/>
    </row>
    <row r="2" spans="1:11" ht="13.5" thickBot="1" x14ac:dyDescent="0.25">
      <c r="A2" s="338"/>
      <c r="B2" s="423"/>
      <c r="C2" s="337"/>
      <c r="D2" s="337"/>
      <c r="E2" s="421"/>
      <c r="F2" s="421"/>
      <c r="G2" s="421"/>
      <c r="H2" s="528"/>
      <c r="I2" s="529"/>
      <c r="J2" s="529"/>
    </row>
    <row r="3" spans="1:11" x14ac:dyDescent="0.2">
      <c r="A3" s="424" t="s">
        <v>267</v>
      </c>
      <c r="B3" s="425">
        <f>Facesheet!A17</f>
        <v>0</v>
      </c>
      <c r="C3" s="530" t="s">
        <v>263</v>
      </c>
      <c r="D3" s="531"/>
      <c r="E3" s="531"/>
      <c r="F3" s="531"/>
      <c r="G3" s="531"/>
      <c r="H3" s="426" t="s">
        <v>265</v>
      </c>
      <c r="I3" s="427"/>
      <c r="J3" s="362"/>
    </row>
    <row r="4" spans="1:11" x14ac:dyDescent="0.2">
      <c r="A4" s="428"/>
      <c r="B4" s="429"/>
      <c r="H4" s="430" t="s">
        <v>183</v>
      </c>
      <c r="I4" s="431">
        <f>Facesheet!E14</f>
        <v>0</v>
      </c>
      <c r="J4" s="311"/>
    </row>
    <row r="5" spans="1:11" ht="13.5" thickBot="1" x14ac:dyDescent="0.25">
      <c r="A5" s="357" t="s">
        <v>266</v>
      </c>
      <c r="B5" s="361">
        <f>Facesheet!D17</f>
        <v>0</v>
      </c>
      <c r="C5" s="524" t="s">
        <v>255</v>
      </c>
      <c r="D5" s="524"/>
      <c r="E5" s="524"/>
      <c r="F5" s="524"/>
      <c r="G5" s="524"/>
      <c r="H5" s="360" t="s">
        <v>181</v>
      </c>
      <c r="I5" s="361">
        <f>Facesheet!H14</f>
        <v>0</v>
      </c>
      <c r="J5" s="311"/>
    </row>
    <row r="6" spans="1:11" x14ac:dyDescent="0.2">
      <c r="A6" s="358"/>
      <c r="B6" s="358"/>
      <c r="C6" s="355"/>
      <c r="D6" s="234"/>
      <c r="E6" s="234"/>
      <c r="F6" s="234"/>
      <c r="G6" s="234"/>
      <c r="H6" s="359"/>
      <c r="I6" s="358"/>
      <c r="J6" s="311"/>
    </row>
    <row r="7" spans="1:11" x14ac:dyDescent="0.2">
      <c r="A7" s="354"/>
      <c r="B7" s="356"/>
      <c r="C7" s="354"/>
      <c r="D7" s="432">
        <f>Facesheet!D6</f>
        <v>0</v>
      </c>
      <c r="E7" s="433" t="s">
        <v>46</v>
      </c>
      <c r="F7" s="434"/>
      <c r="G7" s="434"/>
      <c r="H7" s="356"/>
      <c r="I7" s="356"/>
      <c r="J7" s="356"/>
    </row>
    <row r="8" spans="1:11" x14ac:dyDescent="0.2">
      <c r="A8" s="134"/>
      <c r="B8" s="134"/>
      <c r="C8" s="218"/>
      <c r="D8" s="218"/>
      <c r="E8" s="189"/>
      <c r="F8" s="189"/>
      <c r="G8" s="189"/>
      <c r="H8" s="435"/>
      <c r="I8" s="436"/>
      <c r="J8" s="288"/>
    </row>
    <row r="9" spans="1:11" x14ac:dyDescent="0.2">
      <c r="A9" s="131"/>
      <c r="B9" s="131"/>
      <c r="C9" s="219"/>
      <c r="D9" s="219"/>
      <c r="E9" s="437"/>
      <c r="F9" s="437"/>
      <c r="G9" s="437"/>
      <c r="H9" s="438"/>
      <c r="I9" s="439"/>
      <c r="J9" s="288"/>
    </row>
    <row r="10" spans="1:11" x14ac:dyDescent="0.2">
      <c r="B10" s="384"/>
      <c r="C10" s="134"/>
    </row>
    <row r="11" spans="1:11" x14ac:dyDescent="0.2">
      <c r="A11" s="441"/>
      <c r="B11" s="442"/>
      <c r="C11" s="338"/>
      <c r="D11" s="339"/>
      <c r="E11" s="344"/>
      <c r="F11" s="344"/>
      <c r="G11" s="344"/>
      <c r="H11" s="443" t="s">
        <v>278</v>
      </c>
      <c r="I11" s="444" t="s">
        <v>200</v>
      </c>
      <c r="J11" s="337"/>
      <c r="K11" s="337"/>
    </row>
    <row r="12" spans="1:11" x14ac:dyDescent="0.2">
      <c r="A12" s="441"/>
      <c r="B12" s="445"/>
      <c r="C12" s="338"/>
      <c r="D12" s="340"/>
      <c r="E12" s="446" t="s">
        <v>257</v>
      </c>
      <c r="F12" s="446" t="s">
        <v>258</v>
      </c>
      <c r="G12" s="446" t="s">
        <v>200</v>
      </c>
      <c r="H12" s="447" t="s">
        <v>279</v>
      </c>
      <c r="I12" s="448" t="s">
        <v>278</v>
      </c>
      <c r="J12" s="337"/>
      <c r="K12" s="337"/>
    </row>
    <row r="13" spans="1:11" x14ac:dyDescent="0.2">
      <c r="A13" s="449"/>
      <c r="B13" s="445"/>
      <c r="C13" s="338"/>
      <c r="D13" s="340"/>
      <c r="E13" s="446" t="s">
        <v>259</v>
      </c>
      <c r="F13" s="446" t="s">
        <v>260</v>
      </c>
      <c r="G13" s="446" t="s">
        <v>280</v>
      </c>
      <c r="H13" s="447" t="s">
        <v>260</v>
      </c>
      <c r="I13" s="448" t="s">
        <v>279</v>
      </c>
      <c r="J13" s="337"/>
      <c r="K13" s="337"/>
    </row>
    <row r="14" spans="1:11" x14ac:dyDescent="0.2">
      <c r="A14" s="441"/>
      <c r="B14" s="450"/>
      <c r="C14" s="341" t="s">
        <v>125</v>
      </c>
      <c r="D14" s="342"/>
      <c r="E14" s="451" t="s">
        <v>50</v>
      </c>
      <c r="F14" s="451" t="s">
        <v>51</v>
      </c>
      <c r="G14" s="451" t="s">
        <v>82</v>
      </c>
      <c r="H14" s="452" t="s">
        <v>83</v>
      </c>
      <c r="I14" s="453" t="s">
        <v>84</v>
      </c>
      <c r="J14" s="337"/>
      <c r="K14" s="337"/>
    </row>
    <row r="15" spans="1:11" x14ac:dyDescent="0.2">
      <c r="A15" s="441"/>
      <c r="B15" s="442"/>
      <c r="C15" s="343"/>
      <c r="D15" s="343"/>
      <c r="E15" s="454"/>
      <c r="F15" s="454"/>
      <c r="G15" s="454"/>
      <c r="H15" s="455"/>
      <c r="I15" s="456"/>
      <c r="J15" s="337"/>
      <c r="K15" s="337"/>
    </row>
    <row r="16" spans="1:11" x14ac:dyDescent="0.2">
      <c r="A16" s="449"/>
      <c r="B16" s="239" t="s">
        <v>302</v>
      </c>
      <c r="C16" s="151"/>
      <c r="D16" s="151"/>
      <c r="E16" s="454"/>
      <c r="F16" s="454"/>
      <c r="G16" s="454"/>
      <c r="H16" s="455"/>
      <c r="I16" s="456"/>
      <c r="J16" s="337"/>
      <c r="K16" s="337"/>
    </row>
    <row r="17" spans="1:12" x14ac:dyDescent="0.2">
      <c r="A17" s="441"/>
      <c r="B17" s="239"/>
      <c r="C17" s="151"/>
      <c r="D17" s="151"/>
      <c r="E17" s="344"/>
      <c r="F17" s="344"/>
      <c r="G17" s="344"/>
      <c r="H17" s="345"/>
      <c r="I17" s="346"/>
      <c r="J17" s="337"/>
      <c r="K17" s="337"/>
    </row>
    <row r="18" spans="1:12" x14ac:dyDescent="0.2">
      <c r="A18" s="441"/>
      <c r="B18" s="239" t="s">
        <v>268</v>
      </c>
      <c r="C18" s="151"/>
      <c r="D18" s="151"/>
      <c r="E18" s="470"/>
      <c r="F18" s="470"/>
      <c r="G18" s="471"/>
      <c r="H18" s="472"/>
      <c r="I18" s="473"/>
      <c r="J18" s="337"/>
      <c r="K18" s="337"/>
    </row>
    <row r="19" spans="1:12" x14ac:dyDescent="0.2">
      <c r="A19" s="449"/>
      <c r="B19" s="239"/>
      <c r="C19" s="151"/>
      <c r="D19" s="151"/>
      <c r="E19" s="344"/>
      <c r="F19" s="344"/>
      <c r="G19" s="347"/>
      <c r="H19" s="345"/>
      <c r="I19" s="346"/>
      <c r="J19" s="337"/>
      <c r="K19" s="337"/>
    </row>
    <row r="20" spans="1:12" x14ac:dyDescent="0.2">
      <c r="A20" s="449"/>
      <c r="B20" s="239" t="s">
        <v>269</v>
      </c>
      <c r="C20" s="151"/>
      <c r="D20" s="151"/>
      <c r="E20" s="470"/>
      <c r="F20" s="470"/>
      <c r="G20" s="471"/>
      <c r="H20" s="472"/>
      <c r="I20" s="473"/>
      <c r="J20" s="337"/>
      <c r="K20" s="337"/>
    </row>
    <row r="21" spans="1:12" x14ac:dyDescent="0.2">
      <c r="A21" s="441"/>
      <c r="B21" s="239"/>
      <c r="C21" s="151"/>
      <c r="D21" s="151"/>
      <c r="E21" s="344"/>
      <c r="F21" s="344"/>
      <c r="G21" s="347"/>
      <c r="H21" s="348"/>
      <c r="I21" s="346"/>
      <c r="J21" s="337"/>
      <c r="K21" s="337"/>
    </row>
    <row r="22" spans="1:12" x14ac:dyDescent="0.2">
      <c r="A22" s="457"/>
      <c r="B22" s="458" t="s">
        <v>277</v>
      </c>
      <c r="C22" s="325"/>
      <c r="D22" s="325"/>
      <c r="E22" s="470"/>
      <c r="F22" s="470"/>
      <c r="G22" s="471"/>
      <c r="H22" s="474"/>
      <c r="I22" s="473"/>
      <c r="J22" s="459"/>
      <c r="K22" s="459"/>
      <c r="L22" s="326"/>
    </row>
    <row r="23" spans="1:12" x14ac:dyDescent="0.2">
      <c r="A23" s="441"/>
      <c r="B23" s="458"/>
      <c r="C23" s="325"/>
      <c r="D23" s="325"/>
      <c r="E23" s="344"/>
      <c r="F23" s="344"/>
      <c r="G23" s="347"/>
      <c r="H23" s="348"/>
      <c r="I23" s="346"/>
      <c r="J23" s="459"/>
      <c r="K23" s="459"/>
      <c r="L23" s="326"/>
    </row>
    <row r="24" spans="1:12" x14ac:dyDescent="0.2">
      <c r="B24" s="458" t="s">
        <v>270</v>
      </c>
      <c r="C24" s="325"/>
      <c r="D24" s="325"/>
      <c r="E24" s="470"/>
      <c r="F24" s="470"/>
      <c r="G24" s="471"/>
      <c r="H24" s="474"/>
      <c r="I24" s="473"/>
      <c r="J24" s="459"/>
      <c r="K24" s="459"/>
      <c r="L24" s="326"/>
    </row>
    <row r="25" spans="1:12" x14ac:dyDescent="0.2">
      <c r="A25" s="337"/>
      <c r="B25" s="458"/>
      <c r="C25" s="325"/>
      <c r="D25" s="325"/>
      <c r="E25" s="344"/>
      <c r="F25" s="344"/>
      <c r="G25" s="347"/>
      <c r="H25" s="348"/>
      <c r="I25" s="346"/>
      <c r="J25" s="459"/>
      <c r="K25" s="459"/>
      <c r="L25" s="326"/>
    </row>
    <row r="26" spans="1:12" x14ac:dyDescent="0.2">
      <c r="A26" s="337"/>
      <c r="B26" s="458" t="s">
        <v>261</v>
      </c>
      <c r="C26" s="325"/>
      <c r="D26" s="325"/>
      <c r="E26" s="470"/>
      <c r="F26" s="470"/>
      <c r="G26" s="471"/>
      <c r="H26" s="474"/>
      <c r="I26" s="473"/>
      <c r="J26" s="459"/>
      <c r="K26" s="459"/>
      <c r="L26" s="326"/>
    </row>
    <row r="27" spans="1:12" x14ac:dyDescent="0.2">
      <c r="A27" s="337"/>
      <c r="B27" s="458"/>
      <c r="C27" s="325"/>
      <c r="D27" s="325"/>
      <c r="E27" s="349"/>
      <c r="F27" s="349"/>
      <c r="G27" s="350"/>
      <c r="H27" s="351"/>
      <c r="I27" s="352"/>
      <c r="J27" s="459"/>
      <c r="K27" s="459"/>
      <c r="L27" s="326"/>
    </row>
    <row r="28" spans="1:12" x14ac:dyDescent="0.2">
      <c r="A28" s="337"/>
      <c r="B28" s="458" t="s">
        <v>262</v>
      </c>
      <c r="C28" s="325"/>
      <c r="D28" s="325"/>
      <c r="E28" s="475"/>
      <c r="F28" s="475"/>
      <c r="G28" s="476"/>
      <c r="H28" s="477"/>
      <c r="I28" s="478"/>
      <c r="J28" s="459"/>
      <c r="K28" s="459"/>
      <c r="L28" s="326"/>
    </row>
    <row r="29" spans="1:12" x14ac:dyDescent="0.2">
      <c r="A29" s="337"/>
      <c r="B29" s="458"/>
      <c r="C29" s="325"/>
      <c r="D29" s="325"/>
      <c r="E29" s="344"/>
      <c r="F29" s="344"/>
      <c r="G29" s="347"/>
      <c r="H29" s="348"/>
      <c r="I29" s="346"/>
      <c r="J29" s="459"/>
      <c r="K29" s="459"/>
      <c r="L29" s="326"/>
    </row>
    <row r="30" spans="1:12" x14ac:dyDescent="0.2">
      <c r="A30" s="337"/>
      <c r="B30" s="458" t="s">
        <v>271</v>
      </c>
      <c r="C30" s="325"/>
      <c r="D30" s="325"/>
      <c r="E30" s="470"/>
      <c r="F30" s="470"/>
      <c r="G30" s="471"/>
      <c r="H30" s="474"/>
      <c r="I30" s="473"/>
      <c r="J30" s="459"/>
      <c r="K30" s="459"/>
      <c r="L30" s="326"/>
    </row>
    <row r="31" spans="1:12" x14ac:dyDescent="0.2">
      <c r="A31" s="337"/>
      <c r="B31" s="458"/>
      <c r="C31" s="325"/>
      <c r="D31" s="325"/>
      <c r="E31" s="349"/>
      <c r="F31" s="349"/>
      <c r="G31" s="350"/>
      <c r="H31" s="351"/>
      <c r="I31" s="352"/>
      <c r="J31" s="459"/>
      <c r="K31" s="459"/>
      <c r="L31" s="326"/>
    </row>
    <row r="32" spans="1:12" x14ac:dyDescent="0.2">
      <c r="A32" s="337"/>
      <c r="B32" s="458" t="s">
        <v>272</v>
      </c>
      <c r="C32" s="325"/>
      <c r="D32" s="325"/>
      <c r="E32" s="470"/>
      <c r="F32" s="470"/>
      <c r="G32" s="471"/>
      <c r="H32" s="474"/>
      <c r="I32" s="473"/>
      <c r="J32" s="459"/>
      <c r="K32" s="459"/>
      <c r="L32" s="326"/>
    </row>
    <row r="33" spans="1:12" x14ac:dyDescent="0.2">
      <c r="A33" s="337"/>
      <c r="B33" s="239"/>
      <c r="C33" s="151"/>
      <c r="D33" s="151"/>
      <c r="E33" s="349"/>
      <c r="F33" s="349"/>
      <c r="G33" s="350"/>
      <c r="H33" s="351"/>
      <c r="I33" s="352"/>
      <c r="J33" s="337"/>
      <c r="K33" s="337"/>
    </row>
    <row r="34" spans="1:12" x14ac:dyDescent="0.2">
      <c r="A34" s="337"/>
      <c r="B34" s="458" t="s">
        <v>273</v>
      </c>
      <c r="C34" s="325"/>
      <c r="D34" s="325"/>
      <c r="E34" s="470"/>
      <c r="F34" s="470"/>
      <c r="G34" s="471"/>
      <c r="H34" s="474"/>
      <c r="I34" s="473"/>
      <c r="J34" s="459"/>
      <c r="K34" s="459"/>
      <c r="L34" s="326"/>
    </row>
    <row r="35" spans="1:12" x14ac:dyDescent="0.2">
      <c r="A35" s="337"/>
      <c r="B35" s="239"/>
      <c r="C35" s="151"/>
      <c r="D35" s="151"/>
      <c r="E35" s="349"/>
      <c r="F35" s="349"/>
      <c r="G35" s="350"/>
      <c r="H35" s="351"/>
      <c r="I35" s="352"/>
      <c r="J35" s="337"/>
      <c r="K35" s="337"/>
    </row>
    <row r="36" spans="1:12" x14ac:dyDescent="0.2">
      <c r="A36" s="337"/>
      <c r="B36" s="458" t="s">
        <v>274</v>
      </c>
      <c r="C36" s="325"/>
      <c r="D36" s="325"/>
      <c r="E36" s="470"/>
      <c r="F36" s="470"/>
      <c r="G36" s="471"/>
      <c r="H36" s="474"/>
      <c r="I36" s="473"/>
      <c r="J36" s="459"/>
      <c r="K36" s="459"/>
      <c r="L36" s="326"/>
    </row>
    <row r="37" spans="1:12" x14ac:dyDescent="0.2">
      <c r="A37" s="337"/>
      <c r="B37" s="239"/>
      <c r="C37" s="151"/>
      <c r="D37" s="151"/>
      <c r="E37" s="349"/>
      <c r="F37" s="349"/>
      <c r="G37" s="350"/>
      <c r="H37" s="351"/>
      <c r="I37" s="352"/>
      <c r="J37" s="337"/>
      <c r="K37" s="337"/>
    </row>
    <row r="38" spans="1:12" x14ac:dyDescent="0.2">
      <c r="A38" s="337"/>
      <c r="B38" s="460" t="s">
        <v>275</v>
      </c>
      <c r="C38" s="310"/>
      <c r="D38" s="363"/>
      <c r="E38" s="470"/>
      <c r="F38" s="470"/>
      <c r="G38" s="470"/>
      <c r="H38" s="474"/>
      <c r="I38" s="473"/>
      <c r="J38" s="337"/>
      <c r="K38" s="337"/>
    </row>
    <row r="39" spans="1:12" x14ac:dyDescent="0.2">
      <c r="A39" s="337"/>
      <c r="B39" s="461"/>
      <c r="C39" s="338"/>
      <c r="D39" s="338"/>
      <c r="E39" s="462"/>
      <c r="F39" s="462"/>
      <c r="G39" s="462"/>
      <c r="H39" s="463"/>
      <c r="I39" s="464"/>
      <c r="J39" s="337"/>
      <c r="K39" s="337"/>
    </row>
    <row r="40" spans="1:12" x14ac:dyDescent="0.2">
      <c r="B40" s="151"/>
    </row>
    <row r="41" spans="1:12" x14ac:dyDescent="0.2">
      <c r="A41" s="465" t="s">
        <v>202</v>
      </c>
      <c r="B41" s="525"/>
      <c r="C41" s="525"/>
      <c r="D41" s="525"/>
      <c r="E41" s="525"/>
      <c r="F41" s="525"/>
      <c r="G41" s="525"/>
      <c r="H41" s="525"/>
      <c r="I41" s="525"/>
      <c r="J41" s="466"/>
    </row>
    <row r="42" spans="1:12" x14ac:dyDescent="0.2">
      <c r="B42" s="525"/>
      <c r="C42" s="525"/>
      <c r="D42" s="525"/>
      <c r="E42" s="525"/>
      <c r="F42" s="525"/>
      <c r="G42" s="525"/>
      <c r="H42" s="525"/>
      <c r="I42" s="525"/>
      <c r="J42" s="466"/>
    </row>
    <row r="43" spans="1:12" x14ac:dyDescent="0.2">
      <c r="B43" s="525"/>
      <c r="C43" s="525"/>
      <c r="D43" s="525"/>
      <c r="E43" s="525"/>
      <c r="F43" s="525"/>
      <c r="G43" s="525"/>
      <c r="H43" s="525"/>
      <c r="I43" s="525"/>
      <c r="J43" s="466"/>
    </row>
    <row r="44" spans="1:12" x14ac:dyDescent="0.2">
      <c r="J44" s="326"/>
    </row>
    <row r="45" spans="1:12" s="353" customFormat="1" x14ac:dyDescent="0.2">
      <c r="B45" s="353" t="s">
        <v>264</v>
      </c>
      <c r="E45" s="467"/>
      <c r="F45" s="467"/>
      <c r="G45" s="467"/>
      <c r="H45" s="468"/>
      <c r="I45" s="469"/>
    </row>
    <row r="48" spans="1:12" x14ac:dyDescent="0.2">
      <c r="A48" s="151"/>
    </row>
    <row r="59" spans="1:1" x14ac:dyDescent="0.2">
      <c r="A59" s="138"/>
    </row>
  </sheetData>
  <sheetProtection password="C9B5" sheet="1" selectLockedCells="1"/>
  <mergeCells count="5">
    <mergeCell ref="B41:I43"/>
    <mergeCell ref="H1:I1"/>
    <mergeCell ref="H2:J2"/>
    <mergeCell ref="C3:G3"/>
    <mergeCell ref="C5:G5"/>
  </mergeCells>
  <pageMargins left="0.7" right="0.7" top="0.75" bottom="0.75" header="0.3" footer="0.3"/>
  <pageSetup orientation="portrait" r:id="rId1"/>
  <headerFooter>
    <oddFooter>&amp;C-11-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8"/>
  <sheetViews>
    <sheetView showGridLines="0" showZeros="0" topLeftCell="B1" workbookViewId="0">
      <selection activeCell="H15" sqref="H15"/>
    </sheetView>
  </sheetViews>
  <sheetFormatPr defaultRowHeight="12.75" x14ac:dyDescent="0.2"/>
  <cols>
    <col min="1" max="1" width="5.140625" hidden="1" customWidth="1"/>
    <col min="2" max="2" width="11.28515625" customWidth="1"/>
    <col min="3" max="3" width="12.42578125" customWidth="1"/>
    <col min="5" max="5" width="5" customWidth="1"/>
    <col min="6" max="6" width="12.85546875" customWidth="1"/>
    <col min="7" max="7" width="11.5703125" customWidth="1"/>
    <col min="8" max="8" width="11.7109375" customWidth="1"/>
    <col min="9" max="9" width="11.28515625" style="128" customWidth="1"/>
  </cols>
  <sheetData>
    <row r="1" spans="2:9" x14ac:dyDescent="0.2">
      <c r="B1" s="104"/>
      <c r="H1" s="1"/>
      <c r="I1" s="165" t="s">
        <v>41</v>
      </c>
    </row>
    <row r="2" spans="2:9" x14ac:dyDescent="0.2">
      <c r="B2" s="290" t="str">
        <f>IF(Facesheet!F1="X","RUN DATE:  "," ")</f>
        <v xml:space="preserve">RUN DATE:  </v>
      </c>
      <c r="C2" s="291">
        <f ca="1">IF(Facesheet!F1="X",TODAY()," ")</f>
        <v>42933</v>
      </c>
    </row>
    <row r="4" spans="2:9" x14ac:dyDescent="0.2">
      <c r="B4" s="8" t="s">
        <v>193</v>
      </c>
      <c r="C4" s="303">
        <f>Facesheet!A17</f>
        <v>0</v>
      </c>
      <c r="D4" s="64" t="s">
        <v>42</v>
      </c>
      <c r="E4" s="64"/>
      <c r="F4" s="64"/>
      <c r="G4" s="114"/>
      <c r="H4" s="66" t="s">
        <v>43</v>
      </c>
      <c r="I4" s="127"/>
    </row>
    <row r="5" spans="2:9" x14ac:dyDescent="0.2">
      <c r="B5" s="239"/>
      <c r="C5" s="301"/>
      <c r="D5" s="64"/>
      <c r="E5" s="64"/>
      <c r="F5" s="64"/>
      <c r="G5" s="115"/>
      <c r="H5" s="93" t="s">
        <v>45</v>
      </c>
      <c r="I5" s="304">
        <f>Facesheet!E14</f>
        <v>0</v>
      </c>
    </row>
    <row r="6" spans="2:9" x14ac:dyDescent="0.2">
      <c r="B6" s="321" t="s">
        <v>44</v>
      </c>
      <c r="C6" s="306">
        <f>Facesheet!D17</f>
        <v>0</v>
      </c>
      <c r="D6" s="64"/>
      <c r="E6" s="168">
        <f>(Facesheet!D6)</f>
        <v>0</v>
      </c>
      <c r="F6" s="169" t="s">
        <v>46</v>
      </c>
      <c r="G6" s="116"/>
      <c r="H6" s="14" t="s">
        <v>47</v>
      </c>
      <c r="I6" s="305">
        <f>Facesheet!H14</f>
        <v>0</v>
      </c>
    </row>
    <row r="7" spans="2:9" x14ac:dyDescent="0.2">
      <c r="D7" s="64"/>
      <c r="E7" s="63"/>
      <c r="F7" s="64"/>
      <c r="G7" s="13"/>
    </row>
    <row r="8" spans="2:9" x14ac:dyDescent="0.2">
      <c r="B8" s="14"/>
      <c r="C8" s="14"/>
      <c r="D8" s="14"/>
      <c r="E8" s="17"/>
      <c r="F8" s="14"/>
      <c r="G8" s="14"/>
      <c r="H8" s="14"/>
      <c r="I8" s="134"/>
    </row>
    <row r="9" spans="2:9" x14ac:dyDescent="0.2">
      <c r="E9" s="2"/>
    </row>
    <row r="10" spans="2:9" x14ac:dyDescent="0.2">
      <c r="E10" s="2"/>
    </row>
    <row r="12" spans="2:9" x14ac:dyDescent="0.2">
      <c r="B12" s="25"/>
      <c r="C12" s="26"/>
      <c r="D12" s="26"/>
      <c r="E12" s="26"/>
      <c r="F12" s="27"/>
      <c r="G12" s="369">
        <v>2015</v>
      </c>
      <c r="H12" s="370">
        <f>+Facesheet!E6</f>
        <v>2016</v>
      </c>
      <c r="I12" s="170" t="s">
        <v>48</v>
      </c>
    </row>
    <row r="13" spans="2:9" x14ac:dyDescent="0.2">
      <c r="B13" s="57"/>
      <c r="C13" s="30"/>
      <c r="D13" s="30"/>
      <c r="E13" s="30"/>
      <c r="F13" s="58"/>
      <c r="G13" s="23" t="s">
        <v>49</v>
      </c>
      <c r="H13" s="94" t="s">
        <v>50</v>
      </c>
      <c r="I13" s="171" t="s">
        <v>51</v>
      </c>
    </row>
    <row r="14" spans="2:9" x14ac:dyDescent="0.2">
      <c r="G14" s="178"/>
      <c r="H14" s="172"/>
      <c r="I14" s="172"/>
    </row>
    <row r="15" spans="2:9" x14ac:dyDescent="0.2">
      <c r="B15" s="1" t="s">
        <v>52</v>
      </c>
      <c r="G15" s="95"/>
      <c r="H15" s="95"/>
      <c r="I15" s="173">
        <f>IF((G15=H15),H15,)</f>
        <v>0</v>
      </c>
    </row>
    <row r="16" spans="2:9" x14ac:dyDescent="0.2">
      <c r="G16" s="178"/>
      <c r="H16" s="172"/>
      <c r="I16" s="172"/>
    </row>
    <row r="17" spans="2:9" x14ac:dyDescent="0.2">
      <c r="B17" s="1" t="s">
        <v>53</v>
      </c>
      <c r="G17" s="179"/>
      <c r="H17" s="174"/>
      <c r="I17" s="174"/>
    </row>
    <row r="18" spans="2:9" x14ac:dyDescent="0.2">
      <c r="B18" s="1" t="s">
        <v>209</v>
      </c>
      <c r="G18" s="96"/>
      <c r="H18" s="97"/>
      <c r="I18" s="175">
        <f>ROUND((G18+H18),0)</f>
        <v>0</v>
      </c>
    </row>
    <row r="19" spans="2:9" x14ac:dyDescent="0.2">
      <c r="G19" s="178"/>
      <c r="H19" s="172"/>
      <c r="I19" s="172"/>
    </row>
    <row r="20" spans="2:9" x14ac:dyDescent="0.2">
      <c r="B20" s="1" t="s">
        <v>54</v>
      </c>
      <c r="G20" s="177">
        <f>ROUND((G15*G18),0)</f>
        <v>0</v>
      </c>
      <c r="H20" s="176">
        <f>ROUND((H15*H18),0)</f>
        <v>0</v>
      </c>
      <c r="I20" s="176">
        <f>ROUND((G20+H20),0)</f>
        <v>0</v>
      </c>
    </row>
    <row r="51" spans="2:10" x14ac:dyDescent="0.2">
      <c r="B51" s="1"/>
    </row>
    <row r="52" spans="2:10" x14ac:dyDescent="0.2">
      <c r="B52" s="1"/>
    </row>
    <row r="53" spans="2:10" x14ac:dyDescent="0.2">
      <c r="B53" s="1"/>
    </row>
    <row r="54" spans="2:10" x14ac:dyDescent="0.2">
      <c r="B54" s="1"/>
    </row>
    <row r="55" spans="2:10" x14ac:dyDescent="0.2">
      <c r="E55" s="18"/>
      <c r="F55" s="4"/>
    </row>
    <row r="56" spans="2:10" x14ac:dyDescent="0.2">
      <c r="B56" s="1" t="str">
        <f>Facesheet!A61</f>
        <v>DMA-RHC (01/2016)</v>
      </c>
    </row>
    <row r="57" spans="2:10" x14ac:dyDescent="0.2">
      <c r="B57" s="1" t="str">
        <f>Facesheet!A62</f>
        <v>Audit Section</v>
      </c>
    </row>
    <row r="58" spans="2:10" x14ac:dyDescent="0.2">
      <c r="B58" s="510" t="s">
        <v>192</v>
      </c>
      <c r="C58" s="510"/>
      <c r="D58" s="510"/>
      <c r="E58" s="510"/>
      <c r="F58" s="510"/>
      <c r="G58" s="510"/>
      <c r="H58" s="510"/>
      <c r="I58" s="510"/>
      <c r="J58" s="13"/>
    </row>
  </sheetData>
  <sheetProtection password="C9B5" sheet="1" selectLockedCells="1"/>
  <mergeCells count="1">
    <mergeCell ref="B58:I58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58"/>
  <sheetViews>
    <sheetView showGridLines="0" showZeros="0" workbookViewId="0">
      <selection activeCell="G35" sqref="G35"/>
    </sheetView>
  </sheetViews>
  <sheetFormatPr defaultRowHeight="12.75" x14ac:dyDescent="0.2"/>
  <cols>
    <col min="1" max="1" width="11.42578125" style="128" customWidth="1"/>
    <col min="2" max="2" width="12.42578125" style="128" customWidth="1"/>
    <col min="3" max="3" width="9.140625" style="128"/>
    <col min="4" max="4" width="6" style="128" customWidth="1"/>
    <col min="5" max="5" width="12" style="128" customWidth="1"/>
    <col min="6" max="6" width="13.7109375" style="128" customWidth="1"/>
    <col min="7" max="7" width="14.140625" style="128" customWidth="1"/>
    <col min="8" max="8" width="11.28515625" style="128" customWidth="1"/>
    <col min="9" max="9" width="9.140625" style="140" customWidth="1"/>
    <col min="10" max="10" width="3.7109375" style="140" customWidth="1"/>
    <col min="11" max="11" width="12.42578125" style="140" customWidth="1"/>
    <col min="12" max="12" width="14.42578125" style="140" customWidth="1"/>
    <col min="13" max="13" width="9.140625" style="140" customWidth="1"/>
    <col min="14" max="18" width="9.42578125" style="140" customWidth="1"/>
    <col min="19" max="19" width="11.28515625" style="140" customWidth="1"/>
    <col min="20" max="16384" width="9.140625" style="128"/>
  </cols>
  <sheetData>
    <row r="1" spans="1:19" x14ac:dyDescent="0.2">
      <c r="A1" s="384"/>
      <c r="H1" s="165" t="s">
        <v>55</v>
      </c>
    </row>
    <row r="2" spans="1:19" x14ac:dyDescent="0.2">
      <c r="A2" s="385" t="str">
        <f>'DMA-1'!B2</f>
        <v xml:space="preserve">RUN DATE:  </v>
      </c>
      <c r="B2" s="386">
        <f ca="1">'DMA-1'!C2</f>
        <v>42933</v>
      </c>
    </row>
    <row r="4" spans="1:19" x14ac:dyDescent="0.2">
      <c r="A4" s="238" t="s">
        <v>193</v>
      </c>
      <c r="B4" s="303">
        <f>Facesheet!A17</f>
        <v>0</v>
      </c>
      <c r="C4" s="137" t="s">
        <v>56</v>
      </c>
      <c r="D4" s="137"/>
      <c r="E4" s="137"/>
      <c r="F4" s="137"/>
      <c r="G4" s="144" t="s">
        <v>43</v>
      </c>
      <c r="H4" s="127"/>
    </row>
    <row r="5" spans="1:19" x14ac:dyDescent="0.2">
      <c r="A5" s="239"/>
      <c r="B5" s="301"/>
      <c r="C5" s="137"/>
      <c r="D5" s="137"/>
      <c r="E5" s="137"/>
      <c r="F5" s="137"/>
      <c r="G5" s="239" t="s">
        <v>45</v>
      </c>
      <c r="H5" s="304">
        <f>(Facesheet!E14)</f>
        <v>0</v>
      </c>
    </row>
    <row r="6" spans="1:19" x14ac:dyDescent="0.2">
      <c r="A6" s="387" t="s">
        <v>44</v>
      </c>
      <c r="B6" s="306">
        <f>Facesheet!D17</f>
        <v>0</v>
      </c>
      <c r="C6" s="137"/>
      <c r="D6" s="168">
        <f>(Facesheet!D6)</f>
        <v>0</v>
      </c>
      <c r="E6" s="169" t="s">
        <v>46</v>
      </c>
      <c r="F6" s="137"/>
      <c r="G6" s="133" t="s">
        <v>47</v>
      </c>
      <c r="H6" s="305">
        <f>(Facesheet!H14)</f>
        <v>0</v>
      </c>
    </row>
    <row r="7" spans="1:19" x14ac:dyDescent="0.2">
      <c r="C7" s="137"/>
      <c r="D7" s="137"/>
      <c r="E7" s="137"/>
    </row>
    <row r="8" spans="1:19" x14ac:dyDescent="0.2">
      <c r="A8" s="134"/>
      <c r="B8" s="134"/>
      <c r="C8" s="134"/>
      <c r="D8" s="134"/>
      <c r="E8" s="134"/>
      <c r="F8" s="134"/>
      <c r="G8" s="134"/>
      <c r="H8" s="134"/>
    </row>
    <row r="9" spans="1:19" x14ac:dyDescent="0.2">
      <c r="A9" s="131"/>
      <c r="B9" s="131"/>
      <c r="C9" s="131"/>
      <c r="D9" s="131"/>
      <c r="E9" s="131"/>
      <c r="F9" s="131"/>
      <c r="G9" s="131"/>
    </row>
    <row r="10" spans="1:19" x14ac:dyDescent="0.2">
      <c r="A10" s="131"/>
      <c r="B10" s="131"/>
      <c r="C10" s="131"/>
      <c r="D10" s="131"/>
      <c r="E10" s="131"/>
      <c r="F10" s="131"/>
      <c r="G10" s="131"/>
    </row>
    <row r="11" spans="1:19" x14ac:dyDescent="0.2">
      <c r="F11" s="140"/>
      <c r="G11" s="131"/>
    </row>
    <row r="12" spans="1:19" x14ac:dyDescent="0.2">
      <c r="A12" s="325" t="s">
        <v>296</v>
      </c>
      <c r="B12" s="326"/>
      <c r="C12" s="326"/>
      <c r="D12" s="326"/>
      <c r="F12" s="388"/>
      <c r="G12" s="156"/>
    </row>
    <row r="13" spans="1:19" x14ac:dyDescent="0.2">
      <c r="A13" s="151" t="s">
        <v>57</v>
      </c>
      <c r="F13" s="389"/>
      <c r="G13" s="181">
        <f>SUM(F15:F29)</f>
        <v>0</v>
      </c>
    </row>
    <row r="14" spans="1:19" x14ac:dyDescent="0.2">
      <c r="F14" s="180"/>
      <c r="G14" s="388"/>
    </row>
    <row r="15" spans="1:19" x14ac:dyDescent="0.2">
      <c r="A15" s="151" t="s">
        <v>58</v>
      </c>
      <c r="F15" s="201"/>
      <c r="G15" s="390"/>
      <c r="S15" s="391"/>
    </row>
    <row r="16" spans="1:19" x14ac:dyDescent="0.2">
      <c r="F16" s="180"/>
      <c r="G16" s="390"/>
      <c r="S16" s="391"/>
    </row>
    <row r="17" spans="1:19" x14ac:dyDescent="0.2">
      <c r="A17" s="151" t="s">
        <v>59</v>
      </c>
      <c r="F17" s="201"/>
      <c r="G17" s="390"/>
      <c r="S17" s="391"/>
    </row>
    <row r="18" spans="1:19" ht="15" x14ac:dyDescent="0.35">
      <c r="F18" s="180"/>
      <c r="G18" s="390"/>
      <c r="S18" s="392"/>
    </row>
    <row r="19" spans="1:19" x14ac:dyDescent="0.2">
      <c r="A19" s="151" t="s">
        <v>246</v>
      </c>
      <c r="F19" s="201"/>
      <c r="G19" s="390"/>
      <c r="S19" s="393"/>
    </row>
    <row r="20" spans="1:19" x14ac:dyDescent="0.2">
      <c r="F20" s="180"/>
      <c r="G20" s="390"/>
    </row>
    <row r="21" spans="1:19" x14ac:dyDescent="0.2">
      <c r="A21" s="151" t="s">
        <v>221</v>
      </c>
      <c r="F21" s="201"/>
      <c r="G21" s="390"/>
      <c r="O21" s="394"/>
    </row>
    <row r="22" spans="1:19" x14ac:dyDescent="0.2">
      <c r="F22" s="180"/>
      <c r="G22" s="390"/>
    </row>
    <row r="23" spans="1:19" x14ac:dyDescent="0.2">
      <c r="A23" s="151" t="s">
        <v>222</v>
      </c>
      <c r="D23" s="395"/>
      <c r="F23" s="201"/>
      <c r="G23" s="390"/>
    </row>
    <row r="24" spans="1:19" x14ac:dyDescent="0.2">
      <c r="F24" s="180"/>
      <c r="G24" s="390"/>
    </row>
    <row r="25" spans="1:19" x14ac:dyDescent="0.2">
      <c r="A25" s="151" t="s">
        <v>223</v>
      </c>
      <c r="F25" s="201"/>
      <c r="G25" s="390"/>
    </row>
    <row r="26" spans="1:19" x14ac:dyDescent="0.2">
      <c r="F26" s="180"/>
      <c r="G26" s="390"/>
      <c r="K26" s="396"/>
    </row>
    <row r="27" spans="1:19" x14ac:dyDescent="0.2">
      <c r="A27" s="151" t="s">
        <v>247</v>
      </c>
      <c r="F27" s="215" t="s">
        <v>60</v>
      </c>
      <c r="G27" s="390"/>
      <c r="K27" s="396"/>
    </row>
    <row r="28" spans="1:19" x14ac:dyDescent="0.2">
      <c r="F28" s="180"/>
      <c r="G28" s="390"/>
      <c r="K28" s="396"/>
    </row>
    <row r="29" spans="1:19" x14ac:dyDescent="0.2">
      <c r="A29" s="151" t="s">
        <v>224</v>
      </c>
      <c r="F29" s="201"/>
      <c r="G29" s="389"/>
      <c r="K29" s="396"/>
    </row>
    <row r="30" spans="1:19" x14ac:dyDescent="0.2">
      <c r="F30" s="131"/>
      <c r="G30" s="156"/>
      <c r="K30" s="396"/>
    </row>
    <row r="31" spans="1:19" x14ac:dyDescent="0.2">
      <c r="A31" s="151" t="s">
        <v>225</v>
      </c>
      <c r="F31" s="327"/>
      <c r="G31" s="201"/>
      <c r="K31" s="396"/>
    </row>
    <row r="32" spans="1:19" x14ac:dyDescent="0.2">
      <c r="F32" s="131"/>
      <c r="G32" s="156"/>
      <c r="K32" s="396"/>
      <c r="M32" s="396"/>
    </row>
    <row r="33" spans="1:7" x14ac:dyDescent="0.2">
      <c r="A33" s="151" t="s">
        <v>297</v>
      </c>
      <c r="F33" s="397"/>
      <c r="G33" s="182">
        <f>IF(ISERROR(G13/G31), ,ROUND((G13/G31),4))</f>
        <v>0</v>
      </c>
    </row>
    <row r="34" spans="1:7" x14ac:dyDescent="0.2">
      <c r="G34" s="180"/>
    </row>
    <row r="35" spans="1:7" x14ac:dyDescent="0.2">
      <c r="A35" s="325" t="s">
        <v>226</v>
      </c>
      <c r="C35" s="326"/>
      <c r="D35" s="326"/>
      <c r="E35" s="326"/>
      <c r="G35" s="201"/>
    </row>
    <row r="36" spans="1:7" x14ac:dyDescent="0.2">
      <c r="G36" s="180"/>
    </row>
    <row r="37" spans="1:7" x14ac:dyDescent="0.2">
      <c r="A37" s="325" t="s">
        <v>298</v>
      </c>
      <c r="B37" s="326"/>
      <c r="C37" s="326"/>
      <c r="D37" s="326"/>
      <c r="G37" s="183">
        <f>G33*G35</f>
        <v>0</v>
      </c>
    </row>
    <row r="38" spans="1:7" x14ac:dyDescent="0.2">
      <c r="A38" s="326"/>
      <c r="B38" s="326"/>
      <c r="C38" s="326"/>
      <c r="G38" s="140"/>
    </row>
    <row r="39" spans="1:7" x14ac:dyDescent="0.2">
      <c r="B39" s="326"/>
      <c r="C39" s="326"/>
      <c r="G39" s="397"/>
    </row>
    <row r="40" spans="1:7" x14ac:dyDescent="0.2">
      <c r="G40" s="140"/>
    </row>
    <row r="41" spans="1:7" x14ac:dyDescent="0.2">
      <c r="G41" s="328"/>
    </row>
    <row r="43" spans="1:7" x14ac:dyDescent="0.2">
      <c r="A43" s="325" t="s">
        <v>61</v>
      </c>
    </row>
    <row r="44" spans="1:7" x14ac:dyDescent="0.2">
      <c r="A44" s="398" t="s">
        <v>62</v>
      </c>
    </row>
    <row r="45" spans="1:7" x14ac:dyDescent="0.2">
      <c r="A45" s="325" t="s">
        <v>249</v>
      </c>
    </row>
    <row r="47" spans="1:7" x14ac:dyDescent="0.2">
      <c r="A47" s="399" t="s">
        <v>63</v>
      </c>
      <c r="B47" s="151" t="s">
        <v>248</v>
      </c>
    </row>
    <row r="48" spans="1:7" x14ac:dyDescent="0.2">
      <c r="A48" s="151"/>
      <c r="B48" s="151" t="s">
        <v>236</v>
      </c>
    </row>
    <row r="53" spans="1:8" x14ac:dyDescent="0.2">
      <c r="A53" s="151"/>
    </row>
    <row r="54" spans="1:8" x14ac:dyDescent="0.2">
      <c r="D54" s="237"/>
      <c r="E54" s="237"/>
    </row>
    <row r="56" spans="1:8" x14ac:dyDescent="0.2">
      <c r="A56" s="151" t="str">
        <f>Facesheet!A61</f>
        <v>DMA-RHC (01/2016)</v>
      </c>
    </row>
    <row r="57" spans="1:8" x14ac:dyDescent="0.2">
      <c r="A57" s="151" t="str">
        <f>Facesheet!A62</f>
        <v>Audit Section</v>
      </c>
    </row>
    <row r="58" spans="1:8" x14ac:dyDescent="0.2">
      <c r="A58" s="511" t="s">
        <v>64</v>
      </c>
      <c r="B58" s="511"/>
      <c r="C58" s="511"/>
      <c r="D58" s="511"/>
      <c r="E58" s="511"/>
      <c r="F58" s="511"/>
      <c r="G58" s="511"/>
      <c r="H58" s="511"/>
    </row>
  </sheetData>
  <sheetProtection password="C9B5" sheet="1" selectLockedCells="1"/>
  <mergeCells count="1">
    <mergeCell ref="A58:H58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60"/>
  <sheetViews>
    <sheetView showGridLines="0" showZeros="0" workbookViewId="0">
      <selection activeCell="H21" sqref="H21"/>
    </sheetView>
  </sheetViews>
  <sheetFormatPr defaultRowHeight="12.75" x14ac:dyDescent="0.2"/>
  <cols>
    <col min="1" max="1" width="12.140625" customWidth="1"/>
    <col min="2" max="2" width="10.7109375" customWidth="1"/>
    <col min="3" max="3" width="12.7109375" customWidth="1"/>
    <col min="5" max="5" width="10.85546875" customWidth="1"/>
    <col min="6" max="6" width="10.85546875" style="31" customWidth="1"/>
    <col min="7" max="7" width="10.140625" style="31" customWidth="1"/>
    <col min="8" max="8" width="15.28515625" style="31" customWidth="1"/>
    <col min="9" max="9" width="9.85546875" style="50" customWidth="1"/>
  </cols>
  <sheetData>
    <row r="1" spans="1:10" x14ac:dyDescent="0.2">
      <c r="A1" s="124"/>
      <c r="H1" s="48"/>
      <c r="I1" s="202" t="s">
        <v>65</v>
      </c>
    </row>
    <row r="2" spans="1:10" x14ac:dyDescent="0.2">
      <c r="A2" s="290" t="str">
        <f>'DMA-1'!B2</f>
        <v xml:space="preserve">RUN DATE:  </v>
      </c>
      <c r="B2" s="291">
        <f ca="1">'DMA-1'!C2</f>
        <v>42933</v>
      </c>
    </row>
    <row r="4" spans="1:10" x14ac:dyDescent="0.2">
      <c r="A4" s="8" t="s">
        <v>193</v>
      </c>
      <c r="B4" s="303">
        <f>Facesheet!A17</f>
        <v>0</v>
      </c>
      <c r="C4" s="64" t="s">
        <v>66</v>
      </c>
      <c r="D4" s="64"/>
      <c r="E4" s="64"/>
      <c r="F4" s="107"/>
      <c r="G4" s="117"/>
      <c r="H4" s="111" t="s">
        <v>43</v>
      </c>
      <c r="I4" s="307"/>
    </row>
    <row r="5" spans="1:10" x14ac:dyDescent="0.2">
      <c r="A5" s="6"/>
      <c r="B5" s="292"/>
      <c r="C5" s="64"/>
      <c r="D5" s="64"/>
      <c r="E5" s="64"/>
      <c r="F5" s="107"/>
      <c r="G5" s="118"/>
      <c r="H5" s="69" t="s">
        <v>45</v>
      </c>
      <c r="I5" s="304">
        <f>Facesheet!E14</f>
        <v>0</v>
      </c>
    </row>
    <row r="6" spans="1:10" x14ac:dyDescent="0.2">
      <c r="A6" s="293" t="s">
        <v>44</v>
      </c>
      <c r="B6" s="306">
        <f>Facesheet!D17</f>
        <v>0</v>
      </c>
      <c r="C6" s="64"/>
      <c r="D6" s="168">
        <f>(Facesheet!D6)</f>
        <v>0</v>
      </c>
      <c r="E6" s="167" t="s">
        <v>46</v>
      </c>
      <c r="F6" s="107"/>
      <c r="G6" s="119"/>
      <c r="H6" s="32" t="s">
        <v>47</v>
      </c>
      <c r="I6" s="305">
        <f>Facesheet!H14</f>
        <v>0</v>
      </c>
    </row>
    <row r="7" spans="1:10" x14ac:dyDescent="0.2">
      <c r="E7" s="110"/>
      <c r="F7" s="107"/>
      <c r="G7" s="107"/>
    </row>
    <row r="8" spans="1:10" x14ac:dyDescent="0.2">
      <c r="A8" s="14"/>
      <c r="B8" s="14"/>
      <c r="C8" s="14"/>
      <c r="D8" s="14"/>
      <c r="E8" s="14"/>
      <c r="F8" s="32"/>
      <c r="G8" s="32"/>
      <c r="H8" s="32"/>
      <c r="I8" s="47"/>
      <c r="J8" s="3"/>
    </row>
    <row r="9" spans="1:10" x14ac:dyDescent="0.2">
      <c r="A9" s="3"/>
      <c r="B9" s="3"/>
      <c r="C9" s="3"/>
      <c r="D9" s="3"/>
      <c r="E9" s="3"/>
      <c r="F9" s="61"/>
      <c r="G9" s="61"/>
      <c r="H9" s="61"/>
      <c r="I9" s="62"/>
      <c r="J9" s="3"/>
    </row>
    <row r="10" spans="1:10" x14ac:dyDescent="0.2">
      <c r="A10" s="3"/>
      <c r="B10" s="3"/>
      <c r="C10" s="3"/>
      <c r="D10" s="3"/>
      <c r="E10" s="3"/>
      <c r="F10" s="61"/>
      <c r="G10" s="61"/>
      <c r="H10" s="61"/>
      <c r="I10" s="62"/>
      <c r="J10" s="3"/>
    </row>
    <row r="11" spans="1:10" x14ac:dyDescent="0.2">
      <c r="C11" s="14"/>
      <c r="J11" s="3"/>
    </row>
    <row r="12" spans="1:10" x14ac:dyDescent="0.2">
      <c r="A12" s="25"/>
      <c r="B12" s="26"/>
      <c r="C12" s="15"/>
      <c r="D12" s="27"/>
      <c r="E12" s="21" t="s">
        <v>67</v>
      </c>
      <c r="F12" s="33" t="s">
        <v>68</v>
      </c>
      <c r="G12" s="33" t="s">
        <v>69</v>
      </c>
      <c r="H12" s="33" t="s">
        <v>69</v>
      </c>
      <c r="I12" s="51" t="s">
        <v>70</v>
      </c>
    </row>
    <row r="13" spans="1:10" x14ac:dyDescent="0.2">
      <c r="A13" s="28"/>
      <c r="B13" s="15"/>
      <c r="C13" s="15"/>
      <c r="D13" s="29"/>
      <c r="E13" s="16"/>
      <c r="F13" s="34" t="s">
        <v>71</v>
      </c>
      <c r="G13" s="35" t="s">
        <v>67</v>
      </c>
      <c r="H13" s="35" t="s">
        <v>72</v>
      </c>
      <c r="I13" s="52" t="s">
        <v>73</v>
      </c>
    </row>
    <row r="14" spans="1:10" x14ac:dyDescent="0.2">
      <c r="A14" s="57"/>
      <c r="B14" s="30"/>
      <c r="C14" s="30"/>
      <c r="D14" s="58"/>
      <c r="E14" s="22" t="s">
        <v>74</v>
      </c>
      <c r="F14" s="35" t="s">
        <v>75</v>
      </c>
      <c r="H14" s="35" t="s">
        <v>76</v>
      </c>
      <c r="I14" s="12"/>
    </row>
    <row r="15" spans="1:10" x14ac:dyDescent="0.2">
      <c r="A15" s="19"/>
      <c r="B15" s="3"/>
      <c r="C15" s="3"/>
      <c r="D15" s="20"/>
      <c r="E15" s="16"/>
      <c r="F15" s="35" t="s">
        <v>232</v>
      </c>
      <c r="G15" s="34" t="s">
        <v>77</v>
      </c>
      <c r="H15" s="35" t="s">
        <v>78</v>
      </c>
      <c r="I15" s="56" t="s">
        <v>79</v>
      </c>
    </row>
    <row r="16" spans="1:10" x14ac:dyDescent="0.2">
      <c r="A16" s="106"/>
      <c r="B16" s="3"/>
      <c r="C16" s="3"/>
      <c r="D16" s="20"/>
      <c r="E16" s="16"/>
      <c r="F16" s="35" t="s">
        <v>80</v>
      </c>
      <c r="G16" s="44"/>
      <c r="H16" s="35" t="s">
        <v>81</v>
      </c>
      <c r="I16" s="12"/>
    </row>
    <row r="17" spans="1:9" x14ac:dyDescent="0.2">
      <c r="A17" s="7"/>
      <c r="B17" s="24" t="s">
        <v>49</v>
      </c>
      <c r="C17" s="14"/>
      <c r="D17" s="9"/>
      <c r="E17" s="23" t="s">
        <v>50</v>
      </c>
      <c r="F17" s="36" t="s">
        <v>51</v>
      </c>
      <c r="G17" s="36" t="s">
        <v>82</v>
      </c>
      <c r="H17" s="36" t="s">
        <v>83</v>
      </c>
      <c r="I17" s="53" t="s">
        <v>84</v>
      </c>
    </row>
    <row r="18" spans="1:9" x14ac:dyDescent="0.2">
      <c r="E18" s="25"/>
      <c r="F18" s="38"/>
      <c r="G18" s="38"/>
      <c r="H18" s="38"/>
      <c r="I18" s="59"/>
    </row>
    <row r="19" spans="1:9" x14ac:dyDescent="0.2">
      <c r="A19" s="1" t="s">
        <v>299</v>
      </c>
      <c r="E19" s="57"/>
      <c r="F19" s="39"/>
      <c r="G19" s="39"/>
      <c r="H19" s="39"/>
      <c r="I19" s="60"/>
    </row>
    <row r="20" spans="1:9" x14ac:dyDescent="0.2">
      <c r="A20" t="s">
        <v>85</v>
      </c>
      <c r="E20" s="180"/>
      <c r="F20" s="184"/>
      <c r="G20" s="184"/>
      <c r="H20" s="184"/>
      <c r="I20" s="178"/>
    </row>
    <row r="21" spans="1:9" x14ac:dyDescent="0.2">
      <c r="A21" s="1" t="s">
        <v>86</v>
      </c>
      <c r="E21" s="177">
        <f>ROUND(('DMA-2'!F15),0)</f>
        <v>0</v>
      </c>
      <c r="F21" s="177">
        <f>ROUND((E21*E41),0)</f>
        <v>0</v>
      </c>
      <c r="G21" s="177">
        <f>(E21+F21)</f>
        <v>0</v>
      </c>
      <c r="H21" s="199"/>
      <c r="I21" s="197">
        <f>IF((H21=0),0,(G21/H21))</f>
        <v>0</v>
      </c>
    </row>
    <row r="22" spans="1:9" x14ac:dyDescent="0.2">
      <c r="E22" s="180"/>
      <c r="F22" s="184"/>
      <c r="G22" s="184"/>
      <c r="H22" s="184"/>
      <c r="I22" s="178"/>
    </row>
    <row r="23" spans="1:9" x14ac:dyDescent="0.2">
      <c r="A23" s="1" t="s">
        <v>87</v>
      </c>
      <c r="E23" s="177">
        <f>ROUND(('DMA-2'!F17),0)</f>
        <v>0</v>
      </c>
      <c r="F23" s="177">
        <f>ROUND((E23*E41),0)</f>
        <v>0</v>
      </c>
      <c r="G23" s="177">
        <f>(E23+F23)</f>
        <v>0</v>
      </c>
      <c r="H23" s="200"/>
      <c r="I23" s="197">
        <f>IF((H23=0),0,(G23/H23))</f>
        <v>0</v>
      </c>
    </row>
    <row r="24" spans="1:9" x14ac:dyDescent="0.2">
      <c r="E24" s="180"/>
      <c r="F24" s="184"/>
      <c r="G24" s="184"/>
      <c r="H24" s="184"/>
      <c r="I24" s="178"/>
    </row>
    <row r="25" spans="1:9" x14ac:dyDescent="0.2">
      <c r="A25" s="1" t="s">
        <v>250</v>
      </c>
      <c r="E25" s="177">
        <f>ROUND(('DMA-2'!F19),0)</f>
        <v>0</v>
      </c>
      <c r="F25" s="177">
        <f>ROUND((E25*E41),0)</f>
        <v>0</v>
      </c>
      <c r="G25" s="177">
        <f>(E25+F25)</f>
        <v>0</v>
      </c>
      <c r="H25" s="200"/>
      <c r="I25" s="197">
        <f>IF((H25=0),0,(G25/H25))</f>
        <v>0</v>
      </c>
    </row>
    <row r="26" spans="1:9" x14ac:dyDescent="0.2">
      <c r="A26" s="1"/>
      <c r="E26" s="180"/>
      <c r="F26" s="184"/>
      <c r="G26" s="184"/>
      <c r="H26" s="184"/>
      <c r="I26" s="178"/>
    </row>
    <row r="27" spans="1:9" x14ac:dyDescent="0.2">
      <c r="A27" s="1" t="s">
        <v>227</v>
      </c>
      <c r="E27" s="177">
        <f>ROUND(('DMA-2'!F21),0)</f>
        <v>0</v>
      </c>
      <c r="F27" s="177">
        <f>ROUND((E27*E41),0)</f>
        <v>0</v>
      </c>
      <c r="G27" s="177">
        <f>(E27+F27)</f>
        <v>0</v>
      </c>
      <c r="H27" s="200"/>
      <c r="I27" s="197">
        <f>IF((H27=0),0,(G27/H27))</f>
        <v>0</v>
      </c>
    </row>
    <row r="28" spans="1:9" x14ac:dyDescent="0.2">
      <c r="A28" s="1"/>
      <c r="E28" s="180"/>
      <c r="F28" s="184"/>
      <c r="G28" s="184"/>
      <c r="H28" s="184"/>
      <c r="I28" s="178"/>
    </row>
    <row r="29" spans="1:9" x14ac:dyDescent="0.2">
      <c r="A29" s="1" t="s">
        <v>228</v>
      </c>
      <c r="E29" s="177">
        <f>ROUND(('DMA-2'!F23),0)</f>
        <v>0</v>
      </c>
      <c r="F29" s="177">
        <f>ROUND((E29*E41),0)</f>
        <v>0</v>
      </c>
      <c r="G29" s="177">
        <f>(E29+F29)</f>
        <v>0</v>
      </c>
      <c r="H29" s="200"/>
      <c r="I29" s="197">
        <f>IF((H29=0),0,(G29/H29))</f>
        <v>0</v>
      </c>
    </row>
    <row r="30" spans="1:9" x14ac:dyDescent="0.2">
      <c r="A30" s="1"/>
      <c r="E30" s="180"/>
      <c r="F30" s="184"/>
      <c r="G30" s="184"/>
      <c r="H30" s="184"/>
      <c r="I30" s="178"/>
    </row>
    <row r="31" spans="1:9" x14ac:dyDescent="0.2">
      <c r="A31" s="1" t="s">
        <v>229</v>
      </c>
      <c r="E31" s="177">
        <f>ROUND(('DMA-2'!F25),0)</f>
        <v>0</v>
      </c>
      <c r="F31" s="177">
        <f>ROUND((E31*E41),0)</f>
        <v>0</v>
      </c>
      <c r="G31" s="177">
        <f>(E31+F31)</f>
        <v>0</v>
      </c>
      <c r="H31" s="200"/>
      <c r="I31" s="197">
        <f>IF((H31=0),0,(G31/H31))</f>
        <v>0</v>
      </c>
    </row>
    <row r="32" spans="1:9" x14ac:dyDescent="0.2">
      <c r="A32" s="1"/>
      <c r="E32" s="180"/>
      <c r="F32" s="184"/>
      <c r="G32" s="184"/>
      <c r="H32" s="184"/>
      <c r="I32" s="178"/>
    </row>
    <row r="33" spans="1:9" x14ac:dyDescent="0.2">
      <c r="A33" s="1" t="s">
        <v>251</v>
      </c>
      <c r="E33" s="213" t="s">
        <v>60</v>
      </c>
      <c r="F33" s="213" t="s">
        <v>60</v>
      </c>
      <c r="G33" s="213" t="s">
        <v>60</v>
      </c>
      <c r="H33" s="213" t="s">
        <v>60</v>
      </c>
      <c r="I33" s="213" t="s">
        <v>60</v>
      </c>
    </row>
    <row r="34" spans="1:9" x14ac:dyDescent="0.2">
      <c r="A34" s="1"/>
      <c r="E34" s="185"/>
      <c r="F34" s="175"/>
      <c r="G34" s="175"/>
      <c r="H34" s="198"/>
      <c r="I34" s="179"/>
    </row>
    <row r="35" spans="1:9" ht="13.5" thickBot="1" x14ac:dyDescent="0.25">
      <c r="A35" s="1" t="s">
        <v>230</v>
      </c>
      <c r="E35" s="186">
        <f>ROUND(('DMA-2'!F29),0)</f>
        <v>0</v>
      </c>
      <c r="F35" s="187">
        <f>ROUND((E35*E41),0)</f>
        <v>0</v>
      </c>
      <c r="G35" s="187">
        <f>(E35+F35)</f>
        <v>0</v>
      </c>
      <c r="H35" s="201"/>
      <c r="I35" s="197">
        <f>IF((H35=0),0,(G35/H35))</f>
        <v>0</v>
      </c>
    </row>
    <row r="36" spans="1:9" ht="13.5" thickTop="1" x14ac:dyDescent="0.2">
      <c r="A36" s="1"/>
      <c r="E36" s="180"/>
      <c r="F36" s="188"/>
      <c r="G36" s="184"/>
      <c r="H36" s="45"/>
      <c r="I36" s="54"/>
    </row>
    <row r="37" spans="1:9" x14ac:dyDescent="0.2">
      <c r="A37" s="1" t="s">
        <v>231</v>
      </c>
      <c r="E37" s="177">
        <f>ROUND(('DMA-2'!G13),0)</f>
        <v>0</v>
      </c>
      <c r="F37" s="189">
        <f>SUM(F21:F35)</f>
        <v>0</v>
      </c>
      <c r="G37" s="177">
        <f>(E37+F37)</f>
        <v>0</v>
      </c>
      <c r="H37" s="46"/>
      <c r="I37" s="55"/>
    </row>
    <row r="38" spans="1:9" x14ac:dyDescent="0.2">
      <c r="A38" s="1"/>
      <c r="E38" s="180"/>
      <c r="F38" s="190"/>
      <c r="G38" s="191"/>
      <c r="H38" s="45"/>
      <c r="I38" s="54"/>
    </row>
    <row r="39" spans="1:9" x14ac:dyDescent="0.2">
      <c r="A39" s="1" t="s">
        <v>88</v>
      </c>
      <c r="E39" s="177">
        <f>ROUND(('DMA-2'!G37),0)</f>
        <v>0</v>
      </c>
      <c r="F39" s="192"/>
      <c r="G39" s="193"/>
      <c r="H39" s="46"/>
      <c r="I39" s="55"/>
    </row>
    <row r="40" spans="1:9" x14ac:dyDescent="0.2">
      <c r="A40" s="1"/>
      <c r="E40" s="180"/>
      <c r="F40" s="194" t="s">
        <v>89</v>
      </c>
      <c r="G40" s="191"/>
      <c r="H40" s="45"/>
      <c r="I40" s="54"/>
    </row>
    <row r="41" spans="1:9" x14ac:dyDescent="0.2">
      <c r="A41" s="1" t="s">
        <v>90</v>
      </c>
      <c r="E41" s="195">
        <f>IF(ISERROR(E39/E37),0,E39/E37)</f>
        <v>0</v>
      </c>
      <c r="F41" s="196" t="s">
        <v>91</v>
      </c>
      <c r="G41" s="193"/>
      <c r="H41" s="46"/>
      <c r="I41" s="55"/>
    </row>
    <row r="42" spans="1:9" x14ac:dyDescent="0.2">
      <c r="A42" s="1"/>
    </row>
    <row r="43" spans="1:9" x14ac:dyDescent="0.2">
      <c r="A43" s="1"/>
    </row>
    <row r="44" spans="1:9" x14ac:dyDescent="0.2">
      <c r="A44" s="1" t="s">
        <v>92</v>
      </c>
    </row>
    <row r="45" spans="1:9" x14ac:dyDescent="0.2">
      <c r="A45" s="1" t="s">
        <v>93</v>
      </c>
    </row>
    <row r="46" spans="1:9" x14ac:dyDescent="0.2">
      <c r="A46" s="211" t="s">
        <v>63</v>
      </c>
      <c r="B46" s="1" t="s">
        <v>248</v>
      </c>
      <c r="F46"/>
      <c r="G46"/>
      <c r="H46"/>
      <c r="I46"/>
    </row>
    <row r="47" spans="1:9" x14ac:dyDescent="0.2">
      <c r="A47" s="1"/>
      <c r="B47" s="1" t="s">
        <v>236</v>
      </c>
      <c r="F47"/>
      <c r="G47"/>
      <c r="H47"/>
      <c r="I47"/>
    </row>
    <row r="49" spans="1:9" x14ac:dyDescent="0.2">
      <c r="A49" s="1"/>
    </row>
    <row r="50" spans="1:9" x14ac:dyDescent="0.2">
      <c r="A50" s="1"/>
    </row>
    <row r="51" spans="1:9" x14ac:dyDescent="0.2">
      <c r="A51" s="1"/>
    </row>
    <row r="52" spans="1:9" x14ac:dyDescent="0.2">
      <c r="A52" s="1"/>
    </row>
    <row r="53" spans="1:9" x14ac:dyDescent="0.2">
      <c r="A53" s="1"/>
    </row>
    <row r="54" spans="1:9" x14ac:dyDescent="0.2">
      <c r="F54" s="40"/>
    </row>
    <row r="55" spans="1:9" x14ac:dyDescent="0.2">
      <c r="F55" s="40"/>
    </row>
    <row r="56" spans="1:9" x14ac:dyDescent="0.2">
      <c r="F56" s="40"/>
    </row>
    <row r="58" spans="1:9" x14ac:dyDescent="0.2">
      <c r="A58" s="1" t="str">
        <f>Facesheet!A61</f>
        <v>DMA-RHC (01/2016)</v>
      </c>
    </row>
    <row r="59" spans="1:9" x14ac:dyDescent="0.2">
      <c r="A59" s="1" t="str">
        <f>Facesheet!A62</f>
        <v>Audit Section</v>
      </c>
    </row>
    <row r="60" spans="1:9" x14ac:dyDescent="0.2">
      <c r="A60" s="512" t="s">
        <v>94</v>
      </c>
      <c r="B60" s="512"/>
      <c r="C60" s="512"/>
      <c r="D60" s="512"/>
      <c r="E60" s="512"/>
      <c r="F60" s="512"/>
      <c r="G60" s="512"/>
      <c r="H60" s="512"/>
      <c r="I60" s="512"/>
    </row>
  </sheetData>
  <sheetProtection password="C9B5" sheet="1" selectLockedCells="1"/>
  <mergeCells count="1">
    <mergeCell ref="A60:I60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61"/>
  <sheetViews>
    <sheetView showGridLines="0" showZeros="0" zoomScaleNormal="100" workbookViewId="0">
      <selection activeCell="F18" sqref="F18"/>
    </sheetView>
  </sheetViews>
  <sheetFormatPr defaultRowHeight="12.75" x14ac:dyDescent="0.2"/>
  <cols>
    <col min="1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1" customWidth="1"/>
    <col min="7" max="7" width="14" style="31" customWidth="1"/>
    <col min="8" max="8" width="13.42578125" customWidth="1"/>
  </cols>
  <sheetData>
    <row r="1" spans="1:10" x14ac:dyDescent="0.2">
      <c r="A1" s="290" t="str">
        <f>'DMA-1'!B2</f>
        <v xml:space="preserve">RUN DATE:  </v>
      </c>
      <c r="B1" s="291">
        <f ca="1">'DMA-1'!C2</f>
        <v>42933</v>
      </c>
      <c r="G1"/>
      <c r="H1" s="48" t="s">
        <v>95</v>
      </c>
      <c r="J1" s="48"/>
    </row>
    <row r="2" spans="1:10" x14ac:dyDescent="0.2">
      <c r="G2"/>
      <c r="H2" s="48"/>
      <c r="J2" s="48"/>
    </row>
    <row r="3" spans="1:10" x14ac:dyDescent="0.2">
      <c r="A3" s="8" t="s">
        <v>193</v>
      </c>
      <c r="B3" s="303">
        <f>Facesheet!A17</f>
        <v>0</v>
      </c>
      <c r="C3" s="3"/>
      <c r="D3" s="206"/>
      <c r="E3" s="204" t="s">
        <v>96</v>
      </c>
      <c r="F3" s="109"/>
      <c r="G3" s="41" t="s">
        <v>43</v>
      </c>
      <c r="H3" s="49"/>
      <c r="I3" s="68"/>
      <c r="J3" s="61"/>
    </row>
    <row r="4" spans="1:10" x14ac:dyDescent="0.2">
      <c r="A4" s="6"/>
      <c r="B4" s="292"/>
      <c r="C4" s="203"/>
      <c r="D4" s="205" t="s">
        <v>97</v>
      </c>
      <c r="E4" s="204"/>
      <c r="F4" s="109"/>
      <c r="G4" s="42" t="s">
        <v>45</v>
      </c>
      <c r="H4" s="304">
        <f>Facesheet!E14</f>
        <v>0</v>
      </c>
      <c r="I4" s="69"/>
      <c r="J4" s="70"/>
    </row>
    <row r="5" spans="1:10" x14ac:dyDescent="0.2">
      <c r="A5" s="293" t="s">
        <v>44</v>
      </c>
      <c r="B5" s="306">
        <f>Facesheet!D17</f>
        <v>0</v>
      </c>
      <c r="C5" s="3"/>
      <c r="D5" s="208">
        <f>(Facesheet!D6)</f>
        <v>0</v>
      </c>
      <c r="E5" s="154" t="s">
        <v>98</v>
      </c>
      <c r="F5" s="109"/>
      <c r="G5" s="43" t="s">
        <v>47</v>
      </c>
      <c r="H5" s="305">
        <f>Facesheet!H14</f>
        <v>0</v>
      </c>
      <c r="I5" s="61"/>
      <c r="J5" s="70"/>
    </row>
    <row r="6" spans="1:10" x14ac:dyDescent="0.2">
      <c r="A6" s="3"/>
      <c r="B6" s="3"/>
      <c r="C6" s="3"/>
      <c r="D6" s="3"/>
      <c r="E6" s="108"/>
      <c r="F6" s="109"/>
      <c r="G6" s="61"/>
      <c r="H6" s="120"/>
      <c r="I6" s="61"/>
      <c r="J6" s="70"/>
    </row>
    <row r="7" spans="1:10" x14ac:dyDescent="0.2">
      <c r="A7" s="14"/>
      <c r="B7" s="14"/>
      <c r="C7" s="14"/>
      <c r="D7" s="14"/>
      <c r="E7" s="14"/>
      <c r="F7" s="32"/>
      <c r="G7" s="32"/>
      <c r="H7" s="14"/>
    </row>
    <row r="8" spans="1:10" x14ac:dyDescent="0.2">
      <c r="A8" s="3"/>
      <c r="B8" s="3"/>
      <c r="C8" s="3"/>
      <c r="D8" s="3"/>
      <c r="E8" s="3"/>
      <c r="F8" s="61"/>
      <c r="G8" s="61"/>
      <c r="H8" s="3"/>
    </row>
    <row r="9" spans="1:10" x14ac:dyDescent="0.2">
      <c r="A9" s="3"/>
      <c r="B9" s="3"/>
      <c r="C9" s="3"/>
      <c r="D9" s="3"/>
      <c r="E9" s="3"/>
      <c r="F9" s="61"/>
      <c r="G9" s="61"/>
      <c r="H9" s="3"/>
    </row>
    <row r="10" spans="1:10" x14ac:dyDescent="0.2">
      <c r="A10" s="3"/>
      <c r="B10" s="14"/>
      <c r="C10" s="14"/>
      <c r="D10" s="3"/>
      <c r="E10" s="3"/>
      <c r="F10" s="61"/>
      <c r="G10" s="61"/>
      <c r="H10" s="3"/>
    </row>
    <row r="11" spans="1:10" x14ac:dyDescent="0.2">
      <c r="A11" s="25"/>
      <c r="B11" s="15"/>
      <c r="C11" s="15"/>
      <c r="D11" s="27"/>
      <c r="E11" s="21" t="s">
        <v>67</v>
      </c>
      <c r="F11" s="33" t="s">
        <v>99</v>
      </c>
      <c r="G11" s="33" t="s">
        <v>99</v>
      </c>
    </row>
    <row r="12" spans="1:10" x14ac:dyDescent="0.2">
      <c r="A12" s="28"/>
      <c r="B12" s="15"/>
      <c r="C12" s="15"/>
      <c r="D12" s="29"/>
      <c r="E12" s="22" t="s">
        <v>100</v>
      </c>
      <c r="F12" s="35" t="s">
        <v>101</v>
      </c>
      <c r="G12" s="35" t="s">
        <v>67</v>
      </c>
    </row>
    <row r="13" spans="1:10" x14ac:dyDescent="0.2">
      <c r="A13" s="28"/>
      <c r="B13" s="15"/>
      <c r="C13" s="15"/>
      <c r="D13" s="29"/>
      <c r="E13" s="22" t="s">
        <v>102</v>
      </c>
      <c r="F13" s="35" t="s">
        <v>103</v>
      </c>
      <c r="G13" s="35" t="s">
        <v>104</v>
      </c>
    </row>
    <row r="14" spans="1:10" x14ac:dyDescent="0.2">
      <c r="A14" s="57"/>
      <c r="B14" s="30"/>
      <c r="C14" s="30"/>
      <c r="D14" s="58"/>
      <c r="E14" s="22"/>
      <c r="F14" s="35" t="s">
        <v>81</v>
      </c>
      <c r="G14" s="35"/>
    </row>
    <row r="15" spans="1:10" x14ac:dyDescent="0.2">
      <c r="A15" s="7"/>
      <c r="B15" s="207" t="s">
        <v>49</v>
      </c>
      <c r="C15" s="72"/>
      <c r="D15" s="72"/>
      <c r="E15" s="23" t="s">
        <v>50</v>
      </c>
      <c r="F15" s="36" t="s">
        <v>51</v>
      </c>
      <c r="G15" s="36" t="s">
        <v>82</v>
      </c>
    </row>
    <row r="16" spans="1:10" x14ac:dyDescent="0.2">
      <c r="A16" s="1" t="s">
        <v>300</v>
      </c>
      <c r="B16" s="1"/>
      <c r="C16" s="1"/>
      <c r="D16" s="1"/>
      <c r="E16" s="180"/>
      <c r="F16" s="184"/>
      <c r="G16" s="184"/>
    </row>
    <row r="17" spans="1:8" x14ac:dyDescent="0.2">
      <c r="A17" s="1"/>
      <c r="B17" s="1"/>
      <c r="C17" s="1"/>
      <c r="D17" s="1"/>
      <c r="E17" s="185"/>
      <c r="F17" s="198"/>
      <c r="G17" s="198"/>
    </row>
    <row r="18" spans="1:8" x14ac:dyDescent="0.2">
      <c r="A18" s="1" t="s">
        <v>105</v>
      </c>
      <c r="B18" s="1"/>
      <c r="C18" s="1"/>
      <c r="D18" s="1"/>
      <c r="E18" s="209">
        <f>ROUND('DMA-3'!I21,2)</f>
        <v>0</v>
      </c>
      <c r="F18" s="98"/>
      <c r="G18" s="181">
        <f>ROUND((E18*F18),0)</f>
        <v>0</v>
      </c>
      <c r="H18" t="str">
        <f>IF(AND(F18&gt;'DMA-3'!H21, E18&gt;0), "ERROR"," ")</f>
        <v xml:space="preserve"> </v>
      </c>
    </row>
    <row r="19" spans="1:8" x14ac:dyDescent="0.2">
      <c r="A19" s="1" t="s">
        <v>106</v>
      </c>
      <c r="B19" s="1"/>
      <c r="C19" s="1"/>
      <c r="D19" s="1"/>
      <c r="E19" s="180"/>
      <c r="F19" s="184"/>
      <c r="G19" s="184"/>
    </row>
    <row r="20" spans="1:8" x14ac:dyDescent="0.2">
      <c r="A20" s="1" t="s">
        <v>107</v>
      </c>
      <c r="B20" s="1"/>
      <c r="C20" s="1"/>
      <c r="D20" s="1"/>
      <c r="E20" s="197">
        <f>ROUND('DMA-3'!I23,2)</f>
        <v>0</v>
      </c>
      <c r="F20" s="98"/>
      <c r="G20" s="177">
        <f>ROUND((E20*F20),0)</f>
        <v>0</v>
      </c>
      <c r="H20" t="str">
        <f>IF(AND(F20&gt;'DMA-3'!H23, E20&gt;0), "ERROR"," ")</f>
        <v xml:space="preserve"> </v>
      </c>
    </row>
    <row r="21" spans="1:8" x14ac:dyDescent="0.2">
      <c r="A21" s="1"/>
      <c r="B21" s="1"/>
      <c r="C21" s="1"/>
      <c r="D21" s="1"/>
      <c r="E21" s="180"/>
      <c r="F21" s="184"/>
      <c r="G21" s="184"/>
    </row>
    <row r="22" spans="1:8" x14ac:dyDescent="0.2">
      <c r="A22" s="1" t="s">
        <v>239</v>
      </c>
      <c r="B22" s="1"/>
      <c r="C22" s="1"/>
      <c r="D22" s="1"/>
      <c r="E22" s="197">
        <f>ROUND('DMA-3'!I25,2)</f>
        <v>0</v>
      </c>
      <c r="F22" s="98"/>
      <c r="G22" s="177">
        <f>ROUND((E22*F22),0)</f>
        <v>0</v>
      </c>
      <c r="H22" t="str">
        <f>IF(AND(F22&gt;'DMA-3'!H25, E22&gt;0), "ERROR"," ")</f>
        <v xml:space="preserve"> </v>
      </c>
    </row>
    <row r="23" spans="1:8" x14ac:dyDescent="0.2">
      <c r="A23" s="1"/>
      <c r="B23" s="1"/>
      <c r="C23" s="1"/>
      <c r="D23" s="1"/>
      <c r="E23" s="180"/>
      <c r="F23" s="184"/>
      <c r="G23" s="184"/>
    </row>
    <row r="24" spans="1:8" x14ac:dyDescent="0.2">
      <c r="A24" s="1" t="s">
        <v>233</v>
      </c>
      <c r="B24" s="1"/>
      <c r="C24" s="1"/>
      <c r="D24" s="1"/>
      <c r="E24" s="197">
        <f>ROUND('DMA-3'!I27,2)</f>
        <v>0</v>
      </c>
      <c r="F24" s="98"/>
      <c r="G24" s="177">
        <f>ROUND((E24*F24),0)</f>
        <v>0</v>
      </c>
      <c r="H24" t="str">
        <f>IF(AND(F24&gt;'DMA-3'!H27, E24&gt;0), "ERROR"," ")</f>
        <v xml:space="preserve"> </v>
      </c>
    </row>
    <row r="25" spans="1:8" x14ac:dyDescent="0.2">
      <c r="A25" s="1"/>
      <c r="B25" s="1"/>
      <c r="C25" s="1"/>
      <c r="D25" s="1"/>
      <c r="E25" s="185"/>
      <c r="F25" s="198"/>
      <c r="G25" s="198"/>
    </row>
    <row r="26" spans="1:8" x14ac:dyDescent="0.2">
      <c r="A26" s="1" t="s">
        <v>237</v>
      </c>
      <c r="B26" s="1"/>
      <c r="C26" s="1"/>
      <c r="D26" s="1"/>
      <c r="E26" s="179">
        <f>ROUND('DMA-3'!I29,2)</f>
        <v>0</v>
      </c>
      <c r="F26" s="96"/>
      <c r="G26" s="198">
        <f>ROUND((E26*F26),0)</f>
        <v>0</v>
      </c>
      <c r="H26" t="str">
        <f>IF(AND(F26&gt;'DMA-3'!H29, E26&gt;0), "ERROR"," ")</f>
        <v xml:space="preserve"> </v>
      </c>
    </row>
    <row r="27" spans="1:8" x14ac:dyDescent="0.2">
      <c r="A27" s="1"/>
      <c r="B27" s="1"/>
      <c r="C27" s="1"/>
      <c r="D27" s="1"/>
      <c r="E27" s="180"/>
      <c r="F27" s="184"/>
      <c r="G27" s="184"/>
    </row>
    <row r="28" spans="1:8" x14ac:dyDescent="0.2">
      <c r="A28" s="1" t="s">
        <v>238</v>
      </c>
      <c r="B28" s="1"/>
      <c r="C28" s="1"/>
      <c r="D28" s="1"/>
      <c r="E28" s="197">
        <f>ROUND('DMA-3'!I31,2)</f>
        <v>0</v>
      </c>
      <c r="F28" s="98"/>
      <c r="G28" s="177">
        <f>ROUND((E28*F28),0)</f>
        <v>0</v>
      </c>
      <c r="H28" t="str">
        <f>IF(AND(F28&gt;'DMA-3'!H31, E28&gt;0), "ERROR"," ")</f>
        <v xml:space="preserve"> </v>
      </c>
    </row>
    <row r="29" spans="1:8" x14ac:dyDescent="0.2">
      <c r="A29" s="1"/>
      <c r="B29" s="1"/>
      <c r="C29" s="1"/>
      <c r="D29" s="1"/>
      <c r="E29" s="180"/>
      <c r="F29" s="184"/>
      <c r="G29" s="184"/>
    </row>
    <row r="30" spans="1:8" x14ac:dyDescent="0.2">
      <c r="A30" s="1" t="s">
        <v>252</v>
      </c>
      <c r="B30" s="1"/>
      <c r="C30" s="1"/>
      <c r="D30" s="1"/>
      <c r="E30" s="212" t="s">
        <v>60</v>
      </c>
      <c r="F30" s="213" t="s">
        <v>60</v>
      </c>
      <c r="G30" s="98"/>
      <c r="H30" t="str">
        <f>IF(AND(F30&gt;'DMA-3'!H33, E30&gt;0), "ERROR"," ")</f>
        <v xml:space="preserve"> </v>
      </c>
    </row>
    <row r="31" spans="1:8" x14ac:dyDescent="0.2">
      <c r="A31" s="1"/>
      <c r="B31" s="1"/>
      <c r="C31" s="1"/>
      <c r="D31" s="1"/>
      <c r="E31" s="185"/>
      <c r="F31" s="198"/>
      <c r="G31" s="198"/>
    </row>
    <row r="32" spans="1:8" x14ac:dyDescent="0.2">
      <c r="A32" s="1" t="s">
        <v>234</v>
      </c>
      <c r="B32" s="1"/>
      <c r="C32" s="1"/>
      <c r="D32" s="1"/>
      <c r="E32" s="197">
        <f>ROUND('DMA-3'!I35,2)</f>
        <v>0</v>
      </c>
      <c r="F32" s="98"/>
      <c r="G32" s="177">
        <f>ROUND((E32*F32),0)</f>
        <v>0</v>
      </c>
      <c r="H32" t="str">
        <f>IF(AND(F32&gt;'DMA-3'!H35, E32&gt;0), "ERROR"," ")</f>
        <v xml:space="preserve"> </v>
      </c>
    </row>
    <row r="33" spans="1:8" x14ac:dyDescent="0.2">
      <c r="A33" s="1"/>
      <c r="B33" s="1"/>
      <c r="C33" s="1"/>
      <c r="D33" s="1"/>
      <c r="E33" s="3"/>
      <c r="F33" s="61"/>
      <c r="G33" s="184"/>
    </row>
    <row r="34" spans="1:8" x14ac:dyDescent="0.2">
      <c r="A34" s="1" t="s">
        <v>108</v>
      </c>
      <c r="B34" s="1"/>
      <c r="C34" s="1"/>
      <c r="D34" s="1"/>
      <c r="E34" s="3"/>
      <c r="F34" s="61"/>
      <c r="G34" s="177">
        <f>SUM(G18:G32)</f>
        <v>0</v>
      </c>
    </row>
    <row r="35" spans="1:8" x14ac:dyDescent="0.2">
      <c r="A35" s="1"/>
      <c r="B35" s="1"/>
      <c r="C35" s="1"/>
      <c r="D35" s="1"/>
      <c r="E35" s="3"/>
      <c r="F35" s="61"/>
      <c r="G35" s="198"/>
    </row>
    <row r="36" spans="1:8" x14ac:dyDescent="0.2">
      <c r="A36" s="1" t="s">
        <v>240</v>
      </c>
      <c r="B36" s="1"/>
      <c r="C36" s="1"/>
      <c r="D36" s="1"/>
      <c r="E36" s="3"/>
      <c r="F36" s="61"/>
      <c r="G36" s="181">
        <f>G28+G30</f>
        <v>0</v>
      </c>
    </row>
    <row r="37" spans="1:8" x14ac:dyDescent="0.2">
      <c r="A37" s="1"/>
      <c r="B37" s="1"/>
      <c r="C37" s="1"/>
      <c r="D37" s="1"/>
      <c r="E37" s="3"/>
      <c r="F37" s="61"/>
      <c r="G37" s="198"/>
    </row>
    <row r="38" spans="1:8" x14ac:dyDescent="0.2">
      <c r="A38" s="1" t="s">
        <v>109</v>
      </c>
      <c r="B38" s="1"/>
      <c r="C38" s="1"/>
      <c r="D38" s="1"/>
      <c r="E38" s="3"/>
      <c r="F38" s="61"/>
      <c r="G38" s="198">
        <f>(G34-G36)</f>
        <v>0</v>
      </c>
    </row>
    <row r="39" spans="1:8" x14ac:dyDescent="0.2">
      <c r="A39" s="1"/>
      <c r="B39" s="1"/>
      <c r="C39" s="1"/>
      <c r="D39" s="1"/>
      <c r="E39" s="3"/>
      <c r="F39" s="61"/>
      <c r="G39" s="184"/>
    </row>
    <row r="40" spans="1:8" x14ac:dyDescent="0.2">
      <c r="A40" s="1" t="s">
        <v>110</v>
      </c>
      <c r="B40" s="1"/>
      <c r="C40" s="1"/>
      <c r="D40" s="1"/>
      <c r="E40" s="3"/>
      <c r="F40" s="61"/>
      <c r="G40" s="177">
        <f>ROUND(('DMA-1'!I20),0)</f>
        <v>0</v>
      </c>
      <c r="H40" s="71" t="s">
        <v>210</v>
      </c>
    </row>
    <row r="41" spans="1:8" x14ac:dyDescent="0.2">
      <c r="A41" s="1"/>
      <c r="B41" s="1"/>
      <c r="C41" s="1"/>
      <c r="D41" s="1"/>
      <c r="E41" s="3"/>
      <c r="F41" s="61"/>
      <c r="G41" s="184"/>
      <c r="H41" s="1"/>
    </row>
    <row r="42" spans="1:8" x14ac:dyDescent="0.2">
      <c r="A42" s="1" t="s">
        <v>111</v>
      </c>
      <c r="B42" s="1"/>
      <c r="C42" s="1"/>
      <c r="D42" s="1"/>
      <c r="E42" s="3"/>
      <c r="F42" s="61"/>
      <c r="G42" s="177">
        <f>ROUND(('DMA-7'!I26),0)</f>
        <v>0</v>
      </c>
      <c r="H42" s="71" t="s">
        <v>112</v>
      </c>
    </row>
    <row r="43" spans="1:8" x14ac:dyDescent="0.2">
      <c r="A43" s="1"/>
      <c r="B43" s="1"/>
      <c r="G43" s="184"/>
      <c r="H43" s="1"/>
    </row>
    <row r="44" spans="1:8" x14ac:dyDescent="0.2">
      <c r="A44" s="103" t="s">
        <v>113</v>
      </c>
      <c r="B44" s="103"/>
      <c r="G44" s="177">
        <f>(G38+G40+G42)</f>
        <v>0</v>
      </c>
      <c r="H44" s="1"/>
    </row>
    <row r="45" spans="1:8" x14ac:dyDescent="0.2">
      <c r="A45" s="1"/>
      <c r="B45" s="1"/>
      <c r="G45" s="184"/>
      <c r="H45" s="1"/>
    </row>
    <row r="46" spans="1:8" x14ac:dyDescent="0.2">
      <c r="A46" s="1" t="s">
        <v>114</v>
      </c>
      <c r="B46" s="1"/>
      <c r="G46" s="177">
        <f>ROUND(('DMA-5'!E43),0)</f>
        <v>0</v>
      </c>
      <c r="H46" s="71" t="s">
        <v>115</v>
      </c>
    </row>
    <row r="47" spans="1:8" x14ac:dyDescent="0.2">
      <c r="A47" s="1"/>
      <c r="B47" s="1"/>
      <c r="G47" s="184"/>
      <c r="H47" s="1"/>
    </row>
    <row r="48" spans="1:8" x14ac:dyDescent="0.2">
      <c r="A48" s="103" t="s">
        <v>116</v>
      </c>
      <c r="B48" s="103"/>
      <c r="G48" s="210">
        <f>G44-G46</f>
        <v>0</v>
      </c>
      <c r="H48" s="1"/>
    </row>
    <row r="49" spans="1:8" x14ac:dyDescent="0.2">
      <c r="A49" s="1"/>
      <c r="B49" s="1"/>
      <c r="G49" s="184"/>
      <c r="H49" s="1"/>
    </row>
    <row r="50" spans="1:8" x14ac:dyDescent="0.2">
      <c r="A50" s="1" t="s">
        <v>117</v>
      </c>
      <c r="B50" s="1"/>
      <c r="G50" s="177">
        <f>ROUND(('DMA-6'!G26),0)</f>
        <v>0</v>
      </c>
      <c r="H50" s="71" t="s">
        <v>118</v>
      </c>
    </row>
    <row r="51" spans="1:8" x14ac:dyDescent="0.2">
      <c r="A51" s="1"/>
      <c r="B51" s="1"/>
      <c r="G51" s="184"/>
      <c r="H51" s="1"/>
    </row>
    <row r="52" spans="1:8" x14ac:dyDescent="0.2">
      <c r="A52" s="103" t="s">
        <v>172</v>
      </c>
      <c r="B52" s="103"/>
      <c r="G52" s="210">
        <f>(G48+G50)</f>
        <v>0</v>
      </c>
      <c r="H52" s="1"/>
    </row>
    <row r="53" spans="1:8" x14ac:dyDescent="0.2">
      <c r="A53" s="1"/>
      <c r="B53" s="1"/>
    </row>
    <row r="54" spans="1:8" x14ac:dyDescent="0.2">
      <c r="B54" s="1"/>
    </row>
    <row r="55" spans="1:8" x14ac:dyDescent="0.2">
      <c r="A55" s="1"/>
      <c r="B55" s="1"/>
    </row>
    <row r="56" spans="1:8" x14ac:dyDescent="0.2">
      <c r="A56" s="211" t="s">
        <v>63</v>
      </c>
      <c r="B56" s="214" t="s">
        <v>253</v>
      </c>
      <c r="C56" s="1"/>
      <c r="D56" s="1"/>
      <c r="F56"/>
      <c r="G56"/>
    </row>
    <row r="57" spans="1:8" x14ac:dyDescent="0.2">
      <c r="A57" s="1"/>
      <c r="B57" s="214" t="s">
        <v>236</v>
      </c>
      <c r="C57" s="1"/>
      <c r="D57" s="1"/>
      <c r="F57"/>
      <c r="G57"/>
    </row>
    <row r="58" spans="1:8" x14ac:dyDescent="0.2">
      <c r="A58" s="1"/>
      <c r="B58" s="1"/>
    </row>
    <row r="59" spans="1:8" x14ac:dyDescent="0.2">
      <c r="A59" s="1" t="str">
        <f>Facesheet!A61</f>
        <v>DMA-RHC (01/2016)</v>
      </c>
      <c r="B59" s="1"/>
    </row>
    <row r="60" spans="1:8" x14ac:dyDescent="0.2">
      <c r="A60" s="1" t="str">
        <f>Facesheet!A62</f>
        <v>Audit Section</v>
      </c>
      <c r="B60" s="105"/>
    </row>
    <row r="61" spans="1:8" x14ac:dyDescent="0.2">
      <c r="A61" s="512" t="s">
        <v>119</v>
      </c>
      <c r="B61" s="512"/>
      <c r="C61" s="512"/>
      <c r="D61" s="512"/>
      <c r="E61" s="512"/>
      <c r="F61" s="512"/>
      <c r="G61" s="512"/>
      <c r="H61" s="512"/>
    </row>
  </sheetData>
  <sheetProtection password="C9B5" sheet="1" selectLockedCells="1"/>
  <mergeCells count="1">
    <mergeCell ref="A61:H61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  <ignoredErrors>
    <ignoredError sqref="G4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7"/>
  <sheetViews>
    <sheetView showGridLines="0" showZeros="0" workbookViewId="0">
      <selection activeCell="E18" sqref="E18"/>
    </sheetView>
  </sheetViews>
  <sheetFormatPr defaultRowHeight="12.75" x14ac:dyDescent="0.2"/>
  <cols>
    <col min="1" max="1" width="11.140625" customWidth="1"/>
    <col min="2" max="2" width="15.7109375" customWidth="1"/>
    <col min="3" max="3" width="12.85546875" style="128" customWidth="1"/>
    <col min="4" max="4" width="5.7109375" style="128" customWidth="1"/>
    <col min="5" max="5" width="18" style="31" customWidth="1"/>
    <col min="6" max="6" width="15.7109375" style="83" customWidth="1"/>
    <col min="7" max="7" width="13.7109375" customWidth="1"/>
  </cols>
  <sheetData>
    <row r="1" spans="1:7" x14ac:dyDescent="0.2">
      <c r="A1" s="290" t="str">
        <f>'DMA-1'!B2</f>
        <v xml:space="preserve">RUN DATE:  </v>
      </c>
      <c r="B1" s="291">
        <f ca="1">'DMA-1'!C2</f>
        <v>42933</v>
      </c>
      <c r="F1"/>
      <c r="G1" s="231" t="s">
        <v>120</v>
      </c>
    </row>
    <row r="3" spans="1:7" x14ac:dyDescent="0.2">
      <c r="A3" s="8" t="s">
        <v>193</v>
      </c>
      <c r="B3" s="303">
        <f>Facesheet!A17</f>
        <v>0</v>
      </c>
      <c r="C3" s="515" t="s">
        <v>309</v>
      </c>
      <c r="D3" s="510"/>
      <c r="E3" s="516"/>
      <c r="F3" s="74" t="s">
        <v>43</v>
      </c>
      <c r="G3" s="49"/>
    </row>
    <row r="4" spans="1:7" x14ac:dyDescent="0.2">
      <c r="A4" s="6"/>
      <c r="B4" s="292"/>
      <c r="C4" s="216"/>
      <c r="D4" s="216"/>
      <c r="E4" s="123"/>
      <c r="F4" s="75" t="s">
        <v>45</v>
      </c>
      <c r="G4" s="304">
        <f>Facesheet!E14</f>
        <v>0</v>
      </c>
    </row>
    <row r="5" spans="1:7" x14ac:dyDescent="0.2">
      <c r="A5" s="293" t="s">
        <v>44</v>
      </c>
      <c r="B5" s="306">
        <f>Facesheet!D17</f>
        <v>0</v>
      </c>
      <c r="C5" s="217">
        <f>(Facesheet!D6)</f>
        <v>0</v>
      </c>
      <c r="D5" s="223" t="s">
        <v>46</v>
      </c>
      <c r="E5" s="232"/>
      <c r="F5" s="76" t="s">
        <v>47</v>
      </c>
      <c r="G5" s="305">
        <f>Facesheet!H14</f>
        <v>0</v>
      </c>
    </row>
    <row r="6" spans="1:7" x14ac:dyDescent="0.2">
      <c r="A6" s="3"/>
      <c r="B6" s="3"/>
      <c r="C6" s="136"/>
      <c r="D6" s="136"/>
      <c r="E6" s="107"/>
      <c r="F6" s="92"/>
      <c r="G6" s="120"/>
    </row>
    <row r="7" spans="1:7" x14ac:dyDescent="0.2">
      <c r="A7" s="14"/>
      <c r="B7" s="14"/>
      <c r="C7" s="218"/>
      <c r="D7" s="218"/>
      <c r="E7" s="32"/>
      <c r="F7" s="77"/>
      <c r="G7" s="73"/>
    </row>
    <row r="8" spans="1:7" x14ac:dyDescent="0.2">
      <c r="A8" s="3"/>
      <c r="B8" s="3"/>
      <c r="C8" s="219"/>
      <c r="D8" s="219"/>
      <c r="E8" s="61"/>
      <c r="F8" s="92"/>
      <c r="G8" s="70"/>
    </row>
    <row r="9" spans="1:7" x14ac:dyDescent="0.2">
      <c r="A9" s="3"/>
      <c r="B9" s="3"/>
      <c r="C9" s="219"/>
      <c r="D9" s="219"/>
      <c r="E9" s="61"/>
      <c r="F9" s="92"/>
      <c r="G9" s="70"/>
    </row>
    <row r="10" spans="1:7" x14ac:dyDescent="0.2">
      <c r="C10" s="134"/>
    </row>
    <row r="11" spans="1:7" x14ac:dyDescent="0.2">
      <c r="B11" s="67"/>
      <c r="C11" s="131"/>
      <c r="D11" s="127"/>
      <c r="E11" s="37"/>
      <c r="F11" s="78"/>
    </row>
    <row r="12" spans="1:7" x14ac:dyDescent="0.2">
      <c r="B12" s="19"/>
      <c r="C12" s="131"/>
      <c r="D12" s="132"/>
      <c r="E12" s="35" t="s">
        <v>121</v>
      </c>
      <c r="F12" s="79" t="s">
        <v>122</v>
      </c>
    </row>
    <row r="13" spans="1:7" x14ac:dyDescent="0.2">
      <c r="B13" s="19"/>
      <c r="C13" s="220"/>
      <c r="D13" s="224"/>
      <c r="E13" s="35" t="s">
        <v>123</v>
      </c>
      <c r="F13" s="79" t="s">
        <v>124</v>
      </c>
    </row>
    <row r="14" spans="1:7" x14ac:dyDescent="0.2">
      <c r="B14" s="7"/>
      <c r="C14" s="221" t="s">
        <v>125</v>
      </c>
      <c r="D14" s="225"/>
      <c r="E14" s="36" t="s">
        <v>50</v>
      </c>
      <c r="F14" s="80" t="s">
        <v>51</v>
      </c>
    </row>
    <row r="15" spans="1:7" x14ac:dyDescent="0.2">
      <c r="B15" s="3"/>
      <c r="C15" s="222"/>
      <c r="D15" s="222"/>
      <c r="E15" s="84"/>
      <c r="F15" s="85"/>
    </row>
    <row r="16" spans="1:7" x14ac:dyDescent="0.2">
      <c r="B16" s="1" t="s">
        <v>301</v>
      </c>
      <c r="E16" s="84"/>
      <c r="F16" s="85"/>
    </row>
    <row r="17" spans="2:6" x14ac:dyDescent="0.2">
      <c r="B17" s="1"/>
      <c r="E17" s="184"/>
      <c r="F17" s="226"/>
    </row>
    <row r="18" spans="2:6" x14ac:dyDescent="0.2">
      <c r="B18" s="1" t="s">
        <v>207</v>
      </c>
      <c r="E18" s="98"/>
      <c r="F18" s="312"/>
    </row>
    <row r="19" spans="2:6" x14ac:dyDescent="0.2">
      <c r="B19" s="1"/>
      <c r="E19" s="184"/>
      <c r="F19" s="226"/>
    </row>
    <row r="20" spans="2:6" x14ac:dyDescent="0.2">
      <c r="B20" s="1" t="s">
        <v>208</v>
      </c>
      <c r="E20" s="98"/>
      <c r="F20" s="312"/>
    </row>
    <row r="21" spans="2:6" x14ac:dyDescent="0.2">
      <c r="B21" s="1"/>
      <c r="E21" s="184"/>
      <c r="F21" s="227"/>
    </row>
    <row r="22" spans="2:6" x14ac:dyDescent="0.2">
      <c r="B22" s="1" t="s">
        <v>291</v>
      </c>
      <c r="E22" s="98"/>
      <c r="F22" s="313"/>
    </row>
    <row r="23" spans="2:6" x14ac:dyDescent="0.2">
      <c r="B23" s="1"/>
      <c r="E23" s="198"/>
      <c r="F23" s="228"/>
    </row>
    <row r="24" spans="2:6" x14ac:dyDescent="0.2">
      <c r="B24" s="1" t="s">
        <v>290</v>
      </c>
      <c r="E24" s="96"/>
      <c r="F24" s="314"/>
    </row>
    <row r="25" spans="2:6" x14ac:dyDescent="0.2">
      <c r="B25" s="1"/>
      <c r="E25" s="184"/>
      <c r="F25" s="227"/>
    </row>
    <row r="26" spans="2:6" x14ac:dyDescent="0.2">
      <c r="B26" s="1" t="s">
        <v>289</v>
      </c>
      <c r="E26" s="98"/>
      <c r="F26" s="313"/>
    </row>
    <row r="27" spans="2:6" x14ac:dyDescent="0.2">
      <c r="B27" s="1"/>
      <c r="E27" s="198"/>
      <c r="F27" s="228"/>
    </row>
    <row r="28" spans="2:6" x14ac:dyDescent="0.2">
      <c r="B28" s="1" t="s">
        <v>235</v>
      </c>
      <c r="E28" s="98"/>
      <c r="F28" s="313"/>
    </row>
    <row r="29" spans="2:6" x14ac:dyDescent="0.2">
      <c r="B29" s="1"/>
      <c r="E29" s="198"/>
      <c r="F29" s="228"/>
    </row>
    <row r="30" spans="2:6" x14ac:dyDescent="0.2">
      <c r="B30" s="1" t="s">
        <v>241</v>
      </c>
      <c r="E30" s="98"/>
      <c r="F30" s="313"/>
    </row>
    <row r="31" spans="2:6" x14ac:dyDescent="0.2">
      <c r="B31" s="1"/>
      <c r="E31" s="198"/>
      <c r="F31" s="228"/>
    </row>
    <row r="32" spans="2:6" x14ac:dyDescent="0.2">
      <c r="B32" s="1" t="s">
        <v>292</v>
      </c>
      <c r="E32" s="98"/>
      <c r="F32" s="313"/>
    </row>
    <row r="33" spans="1:7" x14ac:dyDescent="0.2">
      <c r="B33" s="1"/>
      <c r="E33" s="198"/>
      <c r="F33" s="228"/>
    </row>
    <row r="34" spans="1:7" x14ac:dyDescent="0.2">
      <c r="B34" s="1" t="s">
        <v>293</v>
      </c>
      <c r="E34" s="96"/>
      <c r="F34" s="314"/>
    </row>
    <row r="35" spans="1:7" x14ac:dyDescent="0.2">
      <c r="B35" s="1"/>
      <c r="E35" s="184"/>
      <c r="F35" s="227"/>
    </row>
    <row r="36" spans="1:7" x14ac:dyDescent="0.2">
      <c r="B36" s="1" t="s">
        <v>171</v>
      </c>
      <c r="E36" s="98"/>
      <c r="F36" s="313"/>
    </row>
    <row r="37" spans="1:7" x14ac:dyDescent="0.2">
      <c r="B37" s="1"/>
      <c r="E37" s="198"/>
      <c r="F37" s="102"/>
    </row>
    <row r="38" spans="1:7" x14ac:dyDescent="0.2">
      <c r="B38" s="1" t="s">
        <v>126</v>
      </c>
      <c r="E38" s="181">
        <f>ROUND(SUM(E18:E36),0)</f>
        <v>0</v>
      </c>
      <c r="F38" s="81"/>
    </row>
    <row r="39" spans="1:7" x14ac:dyDescent="0.2">
      <c r="B39" s="1"/>
      <c r="E39" s="229"/>
      <c r="F39" s="81"/>
      <c r="G39" s="71"/>
    </row>
    <row r="40" spans="1:7" x14ac:dyDescent="0.2">
      <c r="B40" s="1" t="s">
        <v>127</v>
      </c>
      <c r="E40" s="230"/>
      <c r="F40" s="81"/>
      <c r="G40" s="71"/>
    </row>
    <row r="41" spans="1:7" x14ac:dyDescent="0.2">
      <c r="B41" s="1" t="s">
        <v>242</v>
      </c>
      <c r="E41" s="181">
        <f>E28+E30</f>
        <v>0</v>
      </c>
      <c r="F41" s="81"/>
      <c r="G41" s="71"/>
    </row>
    <row r="42" spans="1:7" x14ac:dyDescent="0.2">
      <c r="B42" s="1"/>
      <c r="E42" s="229"/>
      <c r="F42" s="81"/>
      <c r="G42" s="71"/>
    </row>
    <row r="43" spans="1:7" x14ac:dyDescent="0.2">
      <c r="B43" s="1" t="s">
        <v>128</v>
      </c>
      <c r="E43" s="181">
        <f>ROUND((E38-E41),0)</f>
        <v>0</v>
      </c>
      <c r="F43" s="82"/>
      <c r="G43" s="71" t="s">
        <v>129</v>
      </c>
    </row>
    <row r="44" spans="1:7" x14ac:dyDescent="0.2">
      <c r="B44" s="1"/>
      <c r="E44" s="100"/>
      <c r="F44" s="101"/>
      <c r="G44" s="71"/>
    </row>
    <row r="45" spans="1:7" x14ac:dyDescent="0.2">
      <c r="B45" s="1"/>
    </row>
    <row r="46" spans="1:7" x14ac:dyDescent="0.2">
      <c r="A46" s="1" t="s">
        <v>130</v>
      </c>
      <c r="B46" s="1" t="s">
        <v>131</v>
      </c>
    </row>
    <row r="47" spans="1:7" x14ac:dyDescent="0.2">
      <c r="B47" s="1" t="s">
        <v>132</v>
      </c>
    </row>
    <row r="48" spans="1:7" x14ac:dyDescent="0.2">
      <c r="B48" s="1" t="s">
        <v>159</v>
      </c>
    </row>
    <row r="49" spans="1:7" x14ac:dyDescent="0.2">
      <c r="B49" s="1" t="s">
        <v>133</v>
      </c>
    </row>
    <row r="50" spans="1:7" x14ac:dyDescent="0.2">
      <c r="B50" s="1"/>
    </row>
    <row r="51" spans="1:7" x14ac:dyDescent="0.2">
      <c r="A51" s="18" t="s">
        <v>202</v>
      </c>
      <c r="B51" s="513"/>
      <c r="C51" s="513"/>
      <c r="D51" s="513"/>
      <c r="E51" s="513"/>
      <c r="F51" s="513"/>
      <c r="G51" s="514"/>
    </row>
    <row r="52" spans="1:7" x14ac:dyDescent="0.2">
      <c r="B52" s="513"/>
      <c r="C52" s="513"/>
      <c r="D52" s="513"/>
      <c r="E52" s="513"/>
      <c r="F52" s="513"/>
      <c r="G52" s="514"/>
    </row>
    <row r="53" spans="1:7" s="315" customFormat="1" x14ac:dyDescent="0.2">
      <c r="B53" s="319"/>
      <c r="C53" s="319"/>
      <c r="D53" s="319"/>
      <c r="E53" s="319"/>
      <c r="F53" s="319"/>
      <c r="G53" s="320"/>
    </row>
    <row r="55" spans="1:7" x14ac:dyDescent="0.2">
      <c r="A55" s="1" t="str">
        <f>Facesheet!A61</f>
        <v>DMA-RHC (01/2016)</v>
      </c>
    </row>
    <row r="56" spans="1:7" x14ac:dyDescent="0.2">
      <c r="A56" s="1" t="str">
        <f>Facesheet!A62</f>
        <v>Audit Section</v>
      </c>
    </row>
    <row r="57" spans="1:7" x14ac:dyDescent="0.2">
      <c r="A57" s="512" t="s">
        <v>134</v>
      </c>
      <c r="B57" s="512"/>
      <c r="C57" s="512"/>
      <c r="D57" s="512"/>
      <c r="E57" s="512"/>
      <c r="F57" s="512"/>
      <c r="G57" s="512"/>
    </row>
  </sheetData>
  <sheetProtection password="C9B5" sheet="1" selectLockedCells="1"/>
  <mergeCells count="3">
    <mergeCell ref="B51:G52"/>
    <mergeCell ref="A57:G57"/>
    <mergeCell ref="C3:E3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9"/>
  <sheetViews>
    <sheetView showGridLines="0" showZeros="0" workbookViewId="0">
      <selection activeCell="G24" sqref="G24"/>
    </sheetView>
  </sheetViews>
  <sheetFormatPr defaultRowHeight="12.75" x14ac:dyDescent="0.2"/>
  <cols>
    <col min="1" max="1" width="11.85546875" customWidth="1"/>
    <col min="2" max="2" width="11.42578125" customWidth="1"/>
    <col min="4" max="4" width="7.42578125" customWidth="1"/>
    <col min="7" max="7" width="15" style="31" customWidth="1"/>
    <col min="8" max="8" width="8.7109375" hidden="1" customWidth="1"/>
    <col min="9" max="9" width="0.140625" hidden="1" customWidth="1"/>
    <col min="10" max="10" width="12.42578125" customWidth="1"/>
  </cols>
  <sheetData>
    <row r="1" spans="1:9" x14ac:dyDescent="0.2">
      <c r="A1" s="290" t="str">
        <f>'DMA-1'!B2</f>
        <v xml:space="preserve">RUN DATE:  </v>
      </c>
      <c r="B1" s="291">
        <f ca="1">'DMA-1'!C2</f>
        <v>42933</v>
      </c>
      <c r="G1" s="202" t="s">
        <v>135</v>
      </c>
    </row>
    <row r="3" spans="1:9" x14ac:dyDescent="0.2">
      <c r="A3" s="8" t="s">
        <v>193</v>
      </c>
      <c r="B3" s="303">
        <f>Facesheet!A17</f>
        <v>0</v>
      </c>
      <c r="C3" s="110" t="s">
        <v>136</v>
      </c>
      <c r="D3" s="64"/>
      <c r="E3" s="64"/>
      <c r="F3" s="74" t="s">
        <v>43</v>
      </c>
      <c r="G3" s="49"/>
      <c r="H3" s="49"/>
    </row>
    <row r="4" spans="1:9" x14ac:dyDescent="0.2">
      <c r="A4" s="6"/>
      <c r="B4" s="292"/>
      <c r="C4" s="64"/>
      <c r="D4" s="63"/>
      <c r="E4" s="64"/>
      <c r="F4" s="112" t="s">
        <v>137</v>
      </c>
      <c r="G4" s="304">
        <f>Facesheet!E14</f>
        <v>0</v>
      </c>
      <c r="H4" s="11" t="str">
        <f>'DMA-1'!H5</f>
        <v xml:space="preserve">        From:</v>
      </c>
    </row>
    <row r="5" spans="1:9" x14ac:dyDescent="0.2">
      <c r="A5" s="293" t="s">
        <v>44</v>
      </c>
      <c r="B5" s="306">
        <f>Facesheet!D17</f>
        <v>0</v>
      </c>
      <c r="C5" s="518" t="s">
        <v>46</v>
      </c>
      <c r="D5" s="510"/>
      <c r="E5" s="516"/>
      <c r="F5" s="113" t="s">
        <v>138</v>
      </c>
      <c r="G5" s="305">
        <f>Facesheet!H14</f>
        <v>0</v>
      </c>
      <c r="H5" s="10" t="str">
        <f>'DMA-1'!H6</f>
        <v xml:space="preserve">         To:</v>
      </c>
    </row>
    <row r="6" spans="1:9" x14ac:dyDescent="0.2">
      <c r="A6" s="3"/>
      <c r="B6" s="3"/>
      <c r="C6" s="63"/>
      <c r="D6" s="64"/>
      <c r="E6" s="64"/>
      <c r="F6" s="121"/>
      <c r="G6" s="120"/>
      <c r="H6" s="73"/>
    </row>
    <row r="7" spans="1:9" x14ac:dyDescent="0.2">
      <c r="A7" s="14"/>
      <c r="B7" s="14"/>
      <c r="C7" s="14"/>
      <c r="D7" s="14"/>
      <c r="E7" s="14"/>
      <c r="F7" s="14"/>
      <c r="G7" s="32"/>
      <c r="H7" s="14"/>
      <c r="I7" s="86"/>
    </row>
    <row r="8" spans="1:9" x14ac:dyDescent="0.2">
      <c r="A8" s="3"/>
      <c r="B8" s="3"/>
      <c r="C8" s="3"/>
      <c r="D8" s="3"/>
      <c r="E8" s="3"/>
      <c r="F8" s="3"/>
      <c r="G8" s="61"/>
      <c r="H8" s="3"/>
      <c r="I8" s="122"/>
    </row>
    <row r="9" spans="1:9" x14ac:dyDescent="0.2">
      <c r="A9" s="3"/>
      <c r="B9" s="3"/>
      <c r="C9" s="3"/>
      <c r="D9" s="3"/>
      <c r="E9" s="3"/>
      <c r="F9" s="3"/>
      <c r="G9" s="61"/>
      <c r="H9" s="3"/>
      <c r="I9" s="122"/>
    </row>
    <row r="11" spans="1:9" x14ac:dyDescent="0.2">
      <c r="A11" s="67"/>
      <c r="B11" s="65"/>
      <c r="C11" s="65"/>
      <c r="D11" s="65"/>
      <c r="E11" s="65"/>
      <c r="F11" s="5"/>
      <c r="G11" s="89"/>
      <c r="H11" s="5"/>
    </row>
    <row r="12" spans="1:9" x14ac:dyDescent="0.2">
      <c r="A12" s="19"/>
      <c r="B12" s="3"/>
      <c r="C12" s="3"/>
      <c r="D12" s="87"/>
      <c r="E12" s="3"/>
      <c r="F12" s="20"/>
      <c r="G12" s="35" t="s">
        <v>139</v>
      </c>
      <c r="H12" s="20"/>
    </row>
    <row r="13" spans="1:9" x14ac:dyDescent="0.2">
      <c r="A13" s="7"/>
      <c r="B13" s="14"/>
      <c r="C13" s="14"/>
      <c r="D13" s="88" t="s">
        <v>49</v>
      </c>
      <c r="E13" s="14"/>
      <c r="F13" s="9"/>
      <c r="G13" s="90" t="s">
        <v>140</v>
      </c>
      <c r="H13" s="9"/>
    </row>
    <row r="14" spans="1:9" x14ac:dyDescent="0.2">
      <c r="G14" s="233"/>
      <c r="H14" s="5"/>
    </row>
    <row r="15" spans="1:9" x14ac:dyDescent="0.2">
      <c r="B15" s="1" t="s">
        <v>141</v>
      </c>
      <c r="G15" s="198"/>
      <c r="H15" s="20"/>
    </row>
    <row r="16" spans="1:9" x14ac:dyDescent="0.2">
      <c r="B16" s="1" t="s">
        <v>142</v>
      </c>
      <c r="G16" s="98"/>
      <c r="H16" s="9"/>
    </row>
    <row r="17" spans="2:10" x14ac:dyDescent="0.2">
      <c r="B17" s="1"/>
      <c r="G17" s="184"/>
    </row>
    <row r="18" spans="2:10" x14ac:dyDescent="0.2">
      <c r="B18" s="1" t="s">
        <v>143</v>
      </c>
      <c r="G18" s="198"/>
    </row>
    <row r="19" spans="2:10" x14ac:dyDescent="0.2">
      <c r="B19" s="1" t="s">
        <v>144</v>
      </c>
      <c r="G19" s="98"/>
    </row>
    <row r="20" spans="2:10" x14ac:dyDescent="0.2">
      <c r="B20" s="1"/>
      <c r="G20" s="184"/>
    </row>
    <row r="21" spans="2:10" x14ac:dyDescent="0.2">
      <c r="B21" s="1" t="s">
        <v>145</v>
      </c>
      <c r="G21" s="181">
        <f>G16-G19</f>
        <v>0</v>
      </c>
    </row>
    <row r="22" spans="2:10" x14ac:dyDescent="0.2">
      <c r="B22" s="1"/>
      <c r="G22" s="184"/>
    </row>
    <row r="23" spans="2:10" x14ac:dyDescent="0.2">
      <c r="B23" s="1" t="s">
        <v>146</v>
      </c>
      <c r="G23" s="198"/>
    </row>
    <row r="24" spans="2:10" x14ac:dyDescent="0.2">
      <c r="B24" s="1" t="s">
        <v>142</v>
      </c>
      <c r="G24" s="98"/>
    </row>
    <row r="25" spans="2:10" x14ac:dyDescent="0.2">
      <c r="B25" s="1"/>
      <c r="G25" s="184"/>
    </row>
    <row r="26" spans="2:10" x14ac:dyDescent="0.2">
      <c r="B26" s="1" t="s">
        <v>147</v>
      </c>
      <c r="G26" s="181">
        <f>G21-G24</f>
        <v>0</v>
      </c>
      <c r="J26" s="91" t="s">
        <v>148</v>
      </c>
    </row>
    <row r="27" spans="2:10" x14ac:dyDescent="0.2">
      <c r="B27" s="1"/>
      <c r="J27" s="91"/>
    </row>
    <row r="28" spans="2:10" x14ac:dyDescent="0.2">
      <c r="B28" s="1"/>
    </row>
    <row r="29" spans="2:10" x14ac:dyDescent="0.2">
      <c r="B29" s="1"/>
    </row>
    <row r="30" spans="2:10" x14ac:dyDescent="0.2">
      <c r="B30" s="1"/>
    </row>
    <row r="31" spans="2:10" x14ac:dyDescent="0.2">
      <c r="B31" s="1"/>
    </row>
    <row r="32" spans="2:10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56" spans="1:10" x14ac:dyDescent="0.2">
      <c r="A56" s="1" t="str">
        <f>Facesheet!A61</f>
        <v>DMA-RHC (01/2016)</v>
      </c>
    </row>
    <row r="57" spans="1:10" x14ac:dyDescent="0.2">
      <c r="A57" s="1" t="str">
        <f>Facesheet!A62</f>
        <v>Audit Section</v>
      </c>
    </row>
    <row r="58" spans="1:10" x14ac:dyDescent="0.2">
      <c r="A58" s="517" t="s">
        <v>149</v>
      </c>
      <c r="B58" s="517"/>
      <c r="C58" s="517"/>
      <c r="D58" s="517"/>
      <c r="E58" s="517"/>
      <c r="F58" s="517"/>
      <c r="G58" s="517"/>
      <c r="H58" s="517"/>
      <c r="I58" s="517"/>
      <c r="J58" s="517"/>
    </row>
    <row r="59" spans="1:10" x14ac:dyDescent="0.2">
      <c r="E59" s="4"/>
    </row>
  </sheetData>
  <sheetProtection password="C9B5" sheet="1" selectLockedCells="1"/>
  <mergeCells count="2">
    <mergeCell ref="A58:J58"/>
    <mergeCell ref="C5:E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63"/>
  <sheetViews>
    <sheetView showGridLines="0" showZeros="0" zoomScaleNormal="100" workbookViewId="0">
      <selection activeCell="H16" sqref="H16"/>
    </sheetView>
  </sheetViews>
  <sheetFormatPr defaultRowHeight="12.75" x14ac:dyDescent="0.2"/>
  <cols>
    <col min="1" max="1" width="11.85546875" style="128" customWidth="1"/>
    <col min="2" max="2" width="10.7109375" style="128" customWidth="1"/>
    <col min="3" max="3" width="13.140625" style="128" customWidth="1"/>
    <col min="4" max="4" width="8.85546875" style="128" customWidth="1"/>
    <col min="5" max="5" width="5.140625" style="128" customWidth="1"/>
    <col min="6" max="6" width="11" style="128" bestFit="1" customWidth="1"/>
    <col min="7" max="7" width="13.28515625" customWidth="1"/>
    <col min="8" max="8" width="13.5703125" customWidth="1"/>
    <col min="9" max="9" width="12.7109375" customWidth="1"/>
  </cols>
  <sheetData>
    <row r="1" spans="1:9" x14ac:dyDescent="0.2">
      <c r="A1" s="290" t="str">
        <f>'DMA-1'!B2</f>
        <v xml:space="preserve">RUN DATE:  </v>
      </c>
      <c r="B1" s="291">
        <f ca="1">'DMA-1'!C2</f>
        <v>42933</v>
      </c>
      <c r="G1" s="128"/>
      <c r="I1" s="241" t="s">
        <v>150</v>
      </c>
    </row>
    <row r="2" spans="1:9" x14ac:dyDescent="0.2">
      <c r="A2"/>
      <c r="B2"/>
      <c r="G2" s="128"/>
      <c r="H2" s="128"/>
    </row>
    <row r="3" spans="1:9" x14ac:dyDescent="0.2">
      <c r="A3" s="8" t="s">
        <v>193</v>
      </c>
      <c r="B3" s="303">
        <f>Facesheet!A17</f>
        <v>0</v>
      </c>
      <c r="C3" s="519" t="s">
        <v>308</v>
      </c>
      <c r="D3" s="520"/>
      <c r="E3" s="520"/>
      <c r="F3" s="520"/>
      <c r="G3" s="521"/>
      <c r="H3" s="247" t="s">
        <v>43</v>
      </c>
      <c r="I3" s="242"/>
    </row>
    <row r="4" spans="1:9" x14ac:dyDescent="0.2">
      <c r="A4" s="6"/>
      <c r="B4" s="292"/>
      <c r="C4" s="519" t="s">
        <v>46</v>
      </c>
      <c r="D4" s="520"/>
      <c r="E4" s="520"/>
      <c r="F4" s="520"/>
      <c r="G4" s="521"/>
      <c r="H4" s="246" t="s">
        <v>45</v>
      </c>
      <c r="I4" s="304">
        <f>Facesheet!E14</f>
        <v>0</v>
      </c>
    </row>
    <row r="5" spans="1:9" x14ac:dyDescent="0.2">
      <c r="A5" s="293" t="s">
        <v>44</v>
      </c>
      <c r="B5" s="306">
        <f>Facesheet!D17</f>
        <v>0</v>
      </c>
      <c r="C5" s="518"/>
      <c r="D5" s="510"/>
      <c r="E5" s="510"/>
      <c r="F5" s="510"/>
      <c r="G5" s="516"/>
      <c r="H5" s="245" t="s">
        <v>47</v>
      </c>
      <c r="I5" s="305">
        <f>Facesheet!H14</f>
        <v>0</v>
      </c>
    </row>
    <row r="6" spans="1:9" x14ac:dyDescent="0.2">
      <c r="D6" s="235"/>
      <c r="E6" s="137"/>
      <c r="F6" s="137"/>
      <c r="G6" s="128"/>
      <c r="H6" s="128"/>
    </row>
    <row r="7" spans="1:9" x14ac:dyDescent="0.2">
      <c r="A7" s="134"/>
      <c r="B7" s="134"/>
      <c r="C7" s="134"/>
      <c r="D7" s="143"/>
      <c r="E7" s="134"/>
      <c r="F7" s="134"/>
      <c r="G7" s="134"/>
      <c r="H7" s="134"/>
      <c r="I7" s="14"/>
    </row>
    <row r="8" spans="1:9" x14ac:dyDescent="0.2">
      <c r="A8" s="131"/>
      <c r="B8" s="131"/>
      <c r="C8" s="131"/>
      <c r="D8" s="130"/>
      <c r="E8" s="131"/>
      <c r="F8" s="131"/>
      <c r="G8" s="131"/>
      <c r="H8" s="131"/>
      <c r="I8" s="5"/>
    </row>
    <row r="9" spans="1:9" x14ac:dyDescent="0.2">
      <c r="A9" s="131"/>
      <c r="B9" s="131"/>
      <c r="C9" s="131"/>
      <c r="D9" s="130"/>
      <c r="E9" s="131"/>
      <c r="F9" s="131"/>
      <c r="G9" s="131"/>
      <c r="H9" s="131"/>
      <c r="I9" s="20"/>
    </row>
    <row r="10" spans="1:9" x14ac:dyDescent="0.2">
      <c r="A10" s="134"/>
      <c r="B10" s="134"/>
      <c r="C10" s="134"/>
      <c r="D10" s="134"/>
      <c r="E10" s="134"/>
      <c r="F10" s="134"/>
      <c r="G10" s="134"/>
      <c r="H10" s="131"/>
      <c r="I10" s="9"/>
    </row>
    <row r="11" spans="1:9" s="1" customFormat="1" x14ac:dyDescent="0.2">
      <c r="A11" s="239"/>
      <c r="B11" s="220"/>
      <c r="C11" s="220"/>
      <c r="D11" s="220"/>
      <c r="E11" s="220"/>
      <c r="H11" s="180"/>
      <c r="I11" s="316" t="s">
        <v>203</v>
      </c>
    </row>
    <row r="12" spans="1:9" s="1" customFormat="1" x14ac:dyDescent="0.2">
      <c r="A12" s="239"/>
      <c r="B12" s="220"/>
      <c r="C12" s="131"/>
      <c r="D12" s="220"/>
      <c r="E12" s="220"/>
      <c r="H12" s="243" t="s">
        <v>151</v>
      </c>
      <c r="I12" s="243" t="s">
        <v>152</v>
      </c>
    </row>
    <row r="13" spans="1:9" x14ac:dyDescent="0.2">
      <c r="A13" s="133"/>
      <c r="B13" s="134"/>
      <c r="C13" s="236" t="s">
        <v>49</v>
      </c>
      <c r="D13" s="134"/>
      <c r="E13" s="134"/>
      <c r="F13" s="134"/>
      <c r="G13" s="9"/>
      <c r="H13" s="244" t="s">
        <v>50</v>
      </c>
      <c r="I13" s="244" t="s">
        <v>51</v>
      </c>
    </row>
    <row r="14" spans="1:9" x14ac:dyDescent="0.2">
      <c r="A14" s="131"/>
      <c r="B14" s="131"/>
      <c r="C14" s="131"/>
      <c r="D14" s="131"/>
      <c r="E14" s="131"/>
      <c r="H14" s="180"/>
      <c r="I14" s="180"/>
    </row>
    <row r="15" spans="1:9" x14ac:dyDescent="0.2">
      <c r="A15" s="151" t="s">
        <v>153</v>
      </c>
      <c r="H15" s="185"/>
      <c r="I15" s="185"/>
    </row>
    <row r="16" spans="1:9" x14ac:dyDescent="0.2">
      <c r="A16" s="151" t="s">
        <v>306</v>
      </c>
      <c r="H16" s="95"/>
      <c r="I16" s="95"/>
    </row>
    <row r="17" spans="1:9" x14ac:dyDescent="0.2">
      <c r="A17" s="151"/>
      <c r="H17" s="179"/>
      <c r="I17" s="172"/>
    </row>
    <row r="18" spans="1:9" x14ac:dyDescent="0.2">
      <c r="A18" s="151" t="s">
        <v>154</v>
      </c>
      <c r="H18" s="179"/>
      <c r="I18" s="174"/>
    </row>
    <row r="19" spans="1:9" x14ac:dyDescent="0.2">
      <c r="A19" s="151" t="s">
        <v>304</v>
      </c>
      <c r="H19" s="96"/>
      <c r="I19" s="99"/>
    </row>
    <row r="20" spans="1:9" x14ac:dyDescent="0.2">
      <c r="A20" s="151"/>
      <c r="H20" s="178"/>
      <c r="I20" s="178"/>
    </row>
    <row r="21" spans="1:9" x14ac:dyDescent="0.2">
      <c r="A21" s="151" t="s">
        <v>155</v>
      </c>
      <c r="H21" s="179"/>
      <c r="I21" s="179"/>
    </row>
    <row r="22" spans="1:9" x14ac:dyDescent="0.2">
      <c r="A22" s="151" t="s">
        <v>305</v>
      </c>
      <c r="H22" s="177">
        <f>ROUND((H16*H19),0)</f>
        <v>0</v>
      </c>
      <c r="I22" s="177">
        <f>ROUND((I16*I19),0)</f>
        <v>0</v>
      </c>
    </row>
    <row r="23" spans="1:9" x14ac:dyDescent="0.2">
      <c r="A23" s="151"/>
      <c r="H23" s="62"/>
      <c r="I23" s="178"/>
    </row>
    <row r="24" spans="1:9" x14ac:dyDescent="0.2">
      <c r="A24" s="151" t="s">
        <v>156</v>
      </c>
      <c r="H24" s="62"/>
      <c r="I24" s="179"/>
    </row>
    <row r="25" spans="1:9" x14ac:dyDescent="0.2">
      <c r="A25" s="151" t="s">
        <v>157</v>
      </c>
      <c r="H25" s="62"/>
      <c r="I25" s="179"/>
    </row>
    <row r="26" spans="1:9" x14ac:dyDescent="0.2">
      <c r="A26" s="151" t="s">
        <v>307</v>
      </c>
      <c r="H26" s="62"/>
      <c r="I26" s="177">
        <f>H22+I22</f>
        <v>0</v>
      </c>
    </row>
    <row r="27" spans="1:9" x14ac:dyDescent="0.2">
      <c r="B27" s="151"/>
    </row>
    <row r="28" spans="1:9" x14ac:dyDescent="0.2">
      <c r="B28" s="151"/>
    </row>
    <row r="29" spans="1:9" x14ac:dyDescent="0.2">
      <c r="B29" s="151"/>
    </row>
    <row r="30" spans="1:9" x14ac:dyDescent="0.2">
      <c r="B30" s="151"/>
    </row>
    <row r="58" spans="1:9" x14ac:dyDescent="0.2">
      <c r="A58" s="151"/>
    </row>
    <row r="59" spans="1:9" x14ac:dyDescent="0.2">
      <c r="A59" s="240"/>
    </row>
    <row r="60" spans="1:9" x14ac:dyDescent="0.2">
      <c r="E60" s="237"/>
    </row>
    <row r="61" spans="1:9" x14ac:dyDescent="0.2">
      <c r="A61" s="151" t="str">
        <f>Facesheet!A61</f>
        <v>DMA-RHC (01/2016)</v>
      </c>
    </row>
    <row r="62" spans="1:9" x14ac:dyDescent="0.2">
      <c r="A62" s="151" t="str">
        <f>Facesheet!A62</f>
        <v>Audit Section</v>
      </c>
    </row>
    <row r="63" spans="1:9" x14ac:dyDescent="0.2">
      <c r="A63" s="511" t="s">
        <v>204</v>
      </c>
      <c r="B63" s="511"/>
      <c r="C63" s="511"/>
      <c r="D63" s="511"/>
      <c r="E63" s="511"/>
      <c r="F63" s="511"/>
      <c r="G63" s="511"/>
      <c r="H63" s="511"/>
      <c r="I63" s="511"/>
    </row>
  </sheetData>
  <sheetProtection password="C9B5" sheet="1" selectLockedCells="1"/>
  <mergeCells count="4">
    <mergeCell ref="A63:I63"/>
    <mergeCell ref="C5:G5"/>
    <mergeCell ref="C4:G4"/>
    <mergeCell ref="C3:G3"/>
  </mergeCells>
  <phoneticPr fontId="11" type="noConversion"/>
  <printOptions horizontalCentered="1"/>
  <pageMargins left="0.5" right="0.5" top="0.5" bottom="0.5" header="0.5" footer="0.5"/>
  <pageSetup scale="90" orientation="portrait" r:id="rId1"/>
  <headerFooter alignWithMargins="0"/>
  <ignoredErrors>
    <ignoredError sqref="C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58"/>
  <sheetViews>
    <sheetView showGridLines="0" showZeros="0" workbookViewId="0">
      <selection activeCell="F22" sqref="F22"/>
    </sheetView>
  </sheetViews>
  <sheetFormatPr defaultRowHeight="12.75" x14ac:dyDescent="0.2"/>
  <cols>
    <col min="1" max="1" width="11.28515625" style="166" customWidth="1"/>
    <col min="2" max="2" width="12.42578125" style="166" customWidth="1"/>
    <col min="3" max="4" width="7.7109375" style="166" customWidth="1"/>
    <col min="5" max="5" width="9.140625" style="166"/>
    <col min="6" max="6" width="10.42578125" style="166" customWidth="1"/>
    <col min="7" max="7" width="14" style="166" customWidth="1"/>
    <col min="8" max="8" width="17.85546875" style="166" bestFit="1" customWidth="1"/>
    <col min="9" max="16384" width="9.140625" style="166"/>
  </cols>
  <sheetData>
    <row r="1" spans="1:8" x14ac:dyDescent="0.2">
      <c r="A1" s="290" t="str">
        <f>'DMA-1'!B2</f>
        <v xml:space="preserve">RUN DATE:  </v>
      </c>
      <c r="B1" s="291">
        <f ca="1">'DMA-1'!C2</f>
        <v>42933</v>
      </c>
      <c r="H1" s="256" t="s">
        <v>160</v>
      </c>
    </row>
    <row r="2" spans="1:8" x14ac:dyDescent="0.2">
      <c r="A2"/>
      <c r="B2"/>
    </row>
    <row r="3" spans="1:8" x14ac:dyDescent="0.2">
      <c r="A3" s="8" t="s">
        <v>193</v>
      </c>
      <c r="B3" s="303">
        <f>Facesheet!A17</f>
        <v>0</v>
      </c>
      <c r="C3" s="250" t="s">
        <v>170</v>
      </c>
      <c r="D3" s="155"/>
      <c r="E3" s="155"/>
      <c r="F3" s="251"/>
      <c r="G3" s="252" t="s">
        <v>43</v>
      </c>
      <c r="H3" s="249"/>
    </row>
    <row r="4" spans="1:8" x14ac:dyDescent="0.2">
      <c r="A4" s="6"/>
      <c r="B4" s="292"/>
      <c r="G4" s="253" t="s">
        <v>45</v>
      </c>
      <c r="H4" s="304">
        <f>Facesheet!E14</f>
        <v>0</v>
      </c>
    </row>
    <row r="5" spans="1:8" x14ac:dyDescent="0.2">
      <c r="A5" s="293" t="s">
        <v>44</v>
      </c>
      <c r="B5" s="306">
        <f>Facesheet!D17</f>
        <v>0</v>
      </c>
      <c r="C5" s="523" t="s">
        <v>288</v>
      </c>
      <c r="D5" s="523"/>
      <c r="E5" s="523"/>
      <c r="F5" s="523"/>
      <c r="G5" s="254" t="s">
        <v>47</v>
      </c>
      <c r="H5" s="305">
        <f>Facesheet!H14</f>
        <v>0</v>
      </c>
    </row>
    <row r="6" spans="1:8" x14ac:dyDescent="0.2">
      <c r="E6" s="257"/>
      <c r="F6" s="258"/>
      <c r="G6" s="258"/>
    </row>
    <row r="7" spans="1:8" x14ac:dyDescent="0.2">
      <c r="C7" s="332"/>
      <c r="D7" s="333">
        <f>Facesheet!D6</f>
        <v>0</v>
      </c>
      <c r="E7" s="334" t="s">
        <v>46</v>
      </c>
      <c r="F7" s="335"/>
    </row>
    <row r="8" spans="1:8" x14ac:dyDescent="0.2">
      <c r="A8" s="259"/>
      <c r="B8" s="259"/>
      <c r="C8" s="259"/>
      <c r="D8" s="260"/>
      <c r="E8" s="259"/>
      <c r="F8" s="259"/>
      <c r="G8" s="259"/>
      <c r="H8" s="259"/>
    </row>
    <row r="11" spans="1:8" x14ac:dyDescent="0.2">
      <c r="F11" s="257" t="s">
        <v>101</v>
      </c>
    </row>
    <row r="13" spans="1:8" x14ac:dyDescent="0.2">
      <c r="A13" s="330"/>
      <c r="B13" s="330"/>
      <c r="F13" s="261"/>
      <c r="G13" s="262"/>
      <c r="H13" s="257"/>
    </row>
    <row r="14" spans="1:8" x14ac:dyDescent="0.2">
      <c r="A14" s="330" t="s">
        <v>161</v>
      </c>
      <c r="B14" s="330"/>
      <c r="F14" s="263">
        <f>'DMA-1'!I18</f>
        <v>0</v>
      </c>
      <c r="G14" s="264"/>
      <c r="H14" s="257"/>
    </row>
    <row r="15" spans="1:8" x14ac:dyDescent="0.2">
      <c r="A15" s="330"/>
      <c r="B15" s="330"/>
      <c r="F15" s="265"/>
      <c r="G15" s="264"/>
      <c r="H15" s="257"/>
    </row>
    <row r="16" spans="1:8" x14ac:dyDescent="0.2">
      <c r="A16" s="330" t="s">
        <v>162</v>
      </c>
      <c r="B16" s="330"/>
      <c r="F16" s="263">
        <f>'DMA-4'!F20</f>
        <v>0</v>
      </c>
      <c r="G16" s="264"/>
      <c r="H16" s="257"/>
    </row>
    <row r="17" spans="1:8" x14ac:dyDescent="0.2">
      <c r="A17" s="330"/>
      <c r="B17" s="330"/>
      <c r="F17" s="265"/>
      <c r="G17" s="264"/>
      <c r="H17" s="257"/>
    </row>
    <row r="18" spans="1:8" x14ac:dyDescent="0.2">
      <c r="A18" s="330" t="s">
        <v>243</v>
      </c>
      <c r="B18" s="330"/>
      <c r="F18" s="263">
        <f>'DMA-4'!F22</f>
        <v>0</v>
      </c>
      <c r="G18" s="264"/>
      <c r="H18" s="257"/>
    </row>
    <row r="19" spans="1:8" x14ac:dyDescent="0.2">
      <c r="A19" s="330"/>
      <c r="B19" s="330"/>
      <c r="F19" s="265"/>
      <c r="G19" s="264"/>
      <c r="H19" s="257"/>
    </row>
    <row r="20" spans="1:8" x14ac:dyDescent="0.2">
      <c r="A20" s="330" t="s">
        <v>163</v>
      </c>
      <c r="B20" s="330"/>
      <c r="F20" s="263">
        <f>'DMA-4'!F26</f>
        <v>0</v>
      </c>
      <c r="G20" s="264"/>
      <c r="H20" s="257"/>
    </row>
    <row r="21" spans="1:8" x14ac:dyDescent="0.2">
      <c r="A21" s="330"/>
      <c r="B21" s="330"/>
      <c r="F21" s="261"/>
      <c r="G21" s="264"/>
      <c r="H21" s="257"/>
    </row>
    <row r="22" spans="1:8" x14ac:dyDescent="0.2">
      <c r="A22" s="330" t="s">
        <v>164</v>
      </c>
      <c r="B22" s="330"/>
      <c r="F22" s="98"/>
      <c r="G22" s="264"/>
      <c r="H22" s="257"/>
    </row>
    <row r="23" spans="1:8" x14ac:dyDescent="0.2">
      <c r="A23" s="330"/>
      <c r="B23" s="330"/>
      <c r="G23" s="261"/>
      <c r="H23" s="257"/>
    </row>
    <row r="24" spans="1:8" x14ac:dyDescent="0.2">
      <c r="A24" s="330" t="s">
        <v>165</v>
      </c>
      <c r="B24" s="330"/>
      <c r="G24" s="268">
        <f>SUM(F14:F22)</f>
        <v>0</v>
      </c>
      <c r="H24" s="257"/>
    </row>
    <row r="25" spans="1:8" x14ac:dyDescent="0.2">
      <c r="A25" s="330"/>
      <c r="B25" s="330"/>
      <c r="G25" s="267"/>
      <c r="H25" s="257"/>
    </row>
    <row r="26" spans="1:8" x14ac:dyDescent="0.2">
      <c r="A26" s="330" t="s">
        <v>205</v>
      </c>
      <c r="B26" s="330"/>
      <c r="G26" s="317"/>
      <c r="H26" s="257"/>
    </row>
    <row r="27" spans="1:8" x14ac:dyDescent="0.2">
      <c r="A27" s="330"/>
      <c r="B27" s="330"/>
      <c r="G27" s="267"/>
      <c r="H27" s="257"/>
    </row>
    <row r="28" spans="1:8" x14ac:dyDescent="0.2">
      <c r="A28" s="330" t="s">
        <v>211</v>
      </c>
      <c r="B28" s="330"/>
      <c r="G28" s="318"/>
    </row>
    <row r="29" spans="1:8" x14ac:dyDescent="0.2">
      <c r="A29" s="331" t="s">
        <v>206</v>
      </c>
      <c r="B29" s="330"/>
      <c r="G29" s="266">
        <f>ROUND((G24*G26),0)</f>
        <v>0</v>
      </c>
    </row>
    <row r="30" spans="1:8" x14ac:dyDescent="0.2">
      <c r="A30" s="331"/>
      <c r="B30" s="330"/>
      <c r="G30" s="268"/>
      <c r="H30" s="269" t="s">
        <v>166</v>
      </c>
    </row>
    <row r="31" spans="1:8" x14ac:dyDescent="0.2">
      <c r="A31" s="330" t="s">
        <v>212</v>
      </c>
      <c r="B31" s="330"/>
      <c r="G31" s="270">
        <f>'DMA-4'!G44+'DMA-4'!G50</f>
        <v>0</v>
      </c>
      <c r="H31" s="269" t="s">
        <v>167</v>
      </c>
    </row>
    <row r="32" spans="1:8" x14ac:dyDescent="0.2">
      <c r="A32" s="330"/>
      <c r="B32" s="330"/>
      <c r="G32" s="271"/>
      <c r="H32" s="257"/>
    </row>
    <row r="33" spans="1:8" x14ac:dyDescent="0.2">
      <c r="A33" s="330" t="s">
        <v>213</v>
      </c>
      <c r="B33" s="330"/>
      <c r="G33" s="270">
        <f>IF(G31&gt;G29,G31,G29)</f>
        <v>0</v>
      </c>
      <c r="H33" s="272" t="str">
        <f>IF(G33=G31,"Cost Settlement","PPS")</f>
        <v>Cost Settlement</v>
      </c>
    </row>
    <row r="34" spans="1:8" x14ac:dyDescent="0.2">
      <c r="G34" s="271"/>
      <c r="H34" s="257"/>
    </row>
    <row r="35" spans="1:8" x14ac:dyDescent="0.2">
      <c r="A35" s="166" t="s">
        <v>214</v>
      </c>
      <c r="G35" s="270">
        <f>ROUND('DMA-5'!E43,0)</f>
        <v>0</v>
      </c>
      <c r="H35" s="273" t="s">
        <v>115</v>
      </c>
    </row>
    <row r="36" spans="1:8" x14ac:dyDescent="0.2">
      <c r="G36" s="271"/>
      <c r="H36" s="274"/>
    </row>
    <row r="37" spans="1:8" x14ac:dyDescent="0.2">
      <c r="A37" s="166" t="s">
        <v>215</v>
      </c>
      <c r="G37" s="270">
        <f>ROUND((G33-G35),0)</f>
        <v>0</v>
      </c>
      <c r="H37" s="276" t="s">
        <v>216</v>
      </c>
    </row>
    <row r="38" spans="1:8" x14ac:dyDescent="0.2">
      <c r="G38" s="277"/>
      <c r="H38" s="274"/>
    </row>
    <row r="39" spans="1:8" x14ac:dyDescent="0.2">
      <c r="A39" s="1" t="s">
        <v>244</v>
      </c>
      <c r="G39" s="278"/>
      <c r="H39" s="274"/>
    </row>
    <row r="40" spans="1:8" x14ac:dyDescent="0.2">
      <c r="A40" s="329" t="s">
        <v>245</v>
      </c>
      <c r="G40" s="278"/>
      <c r="H40" s="274"/>
    </row>
    <row r="41" spans="1:8" x14ac:dyDescent="0.2">
      <c r="A41" s="1"/>
      <c r="B41" s="255" t="s">
        <v>218</v>
      </c>
      <c r="C41" s="278"/>
      <c r="H41" s="274"/>
    </row>
    <row r="42" spans="1:8" x14ac:dyDescent="0.2">
      <c r="A42" s="1"/>
      <c r="B42" s="255" t="s">
        <v>254</v>
      </c>
      <c r="C42" s="278"/>
      <c r="H42" s="274"/>
    </row>
    <row r="43" spans="1:8" x14ac:dyDescent="0.2">
      <c r="A43" s="1"/>
      <c r="B43" s="255" t="s">
        <v>219</v>
      </c>
      <c r="C43" s="278"/>
      <c r="H43" s="274"/>
    </row>
    <row r="44" spans="1:8" x14ac:dyDescent="0.2">
      <c r="A44" s="1"/>
      <c r="B44" s="255" t="s">
        <v>220</v>
      </c>
      <c r="C44" s="278"/>
      <c r="H44" s="274"/>
    </row>
    <row r="45" spans="1:8" x14ac:dyDescent="0.2">
      <c r="G45" s="277"/>
      <c r="H45" s="274"/>
    </row>
    <row r="46" spans="1:8" x14ac:dyDescent="0.2">
      <c r="A46" s="166" t="s">
        <v>168</v>
      </c>
      <c r="G46" s="277"/>
    </row>
    <row r="48" spans="1:8" x14ac:dyDescent="0.2">
      <c r="A48" s="364" t="s">
        <v>284</v>
      </c>
      <c r="B48" s="365"/>
      <c r="C48" s="365"/>
      <c r="D48" s="365"/>
      <c r="E48" s="365"/>
      <c r="F48" s="365"/>
      <c r="G48" s="365"/>
      <c r="H48" s="365"/>
    </row>
    <row r="49" spans="1:8" x14ac:dyDescent="0.2">
      <c r="A49" s="336"/>
    </row>
    <row r="53" spans="1:8" x14ac:dyDescent="0.2">
      <c r="A53" s="274"/>
    </row>
    <row r="54" spans="1:8" x14ac:dyDescent="0.2">
      <c r="A54" s="274"/>
    </row>
    <row r="55" spans="1:8" x14ac:dyDescent="0.2">
      <c r="A55" s="274"/>
    </row>
    <row r="56" spans="1:8" x14ac:dyDescent="0.2">
      <c r="A56" s="151" t="str">
        <f>Facesheet!A61</f>
        <v>DMA-RHC (01/2016)</v>
      </c>
    </row>
    <row r="57" spans="1:8" x14ac:dyDescent="0.2">
      <c r="A57" s="151" t="str">
        <f>Facesheet!A62</f>
        <v>Audit Section</v>
      </c>
    </row>
    <row r="58" spans="1:8" x14ac:dyDescent="0.2">
      <c r="A58" s="522" t="s">
        <v>169</v>
      </c>
      <c r="B58" s="522"/>
      <c r="C58" s="522"/>
      <c r="D58" s="522"/>
      <c r="E58" s="522"/>
      <c r="F58" s="522"/>
      <c r="G58" s="522"/>
      <c r="H58" s="522"/>
    </row>
  </sheetData>
  <sheetProtection password="C9B5" sheet="1" selectLockedCells="1"/>
  <mergeCells count="2">
    <mergeCell ref="A58:H58"/>
    <mergeCell ref="C5:F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Facesheet</vt:lpstr>
      <vt:lpstr>DMA-1</vt:lpstr>
      <vt:lpstr>DMA-2</vt:lpstr>
      <vt:lpstr>DMA-3</vt:lpstr>
      <vt:lpstr>DMA-4</vt:lpstr>
      <vt:lpstr>DMA-5</vt:lpstr>
      <vt:lpstr>DMA-6</vt:lpstr>
      <vt:lpstr>DMA-7</vt:lpstr>
      <vt:lpstr>DMA-8</vt:lpstr>
      <vt:lpstr>DMA-9A</vt:lpstr>
      <vt:lpstr>DMA-9B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Joan Plotnick</cp:lastModifiedBy>
  <cp:lastPrinted>2016-08-30T16:55:40Z</cp:lastPrinted>
  <dcterms:created xsi:type="dcterms:W3CDTF">1999-01-04T15:07:20Z</dcterms:created>
  <dcterms:modified xsi:type="dcterms:W3CDTF">2017-07-17T21:19:06Z</dcterms:modified>
</cp:coreProperties>
</file>