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BPlotnick\Desktop\"/>
    </mc:Choice>
  </mc:AlternateContent>
  <bookViews>
    <workbookView xWindow="0" yWindow="0" windowWidth="19200" windowHeight="11370"/>
  </bookViews>
  <sheets>
    <sheet name="Aging Schedule 2017" sheetId="1" r:id="rId1"/>
  </sheets>
  <externalReferences>
    <externalReference r:id="rId2"/>
  </externalReferences>
  <definedNames>
    <definedName name="_xlnm.Print_Titles" localSheetId="0">'Aging Schedule 2017'!$1:$3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53" i="1" l="1"/>
  <c r="K52" i="1"/>
  <c r="K262" i="1"/>
  <c r="K274" i="1"/>
  <c r="K283" i="1"/>
  <c r="K284" i="1"/>
  <c r="K342" i="1"/>
  <c r="C412" i="1" l="1"/>
  <c r="B412" i="1"/>
  <c r="C411" i="1"/>
  <c r="B411" i="1"/>
  <c r="C410" i="1"/>
  <c r="B410" i="1"/>
  <c r="C409" i="1"/>
  <c r="B409" i="1"/>
  <c r="C408" i="1"/>
  <c r="B408" i="1"/>
  <c r="C407" i="1"/>
  <c r="B407" i="1"/>
  <c r="C406" i="1"/>
  <c r="B406" i="1"/>
  <c r="C405" i="1"/>
  <c r="B405" i="1"/>
  <c r="C404" i="1"/>
  <c r="B404" i="1"/>
  <c r="C403" i="1"/>
  <c r="B403" i="1"/>
  <c r="C402" i="1"/>
  <c r="B402" i="1"/>
  <c r="C401" i="1"/>
  <c r="B401" i="1"/>
  <c r="C400" i="1"/>
  <c r="B400" i="1"/>
  <c r="C399" i="1"/>
  <c r="B399" i="1"/>
  <c r="B398" i="1"/>
  <c r="C397" i="1"/>
  <c r="B397" i="1"/>
  <c r="B396" i="1"/>
  <c r="C395" i="1"/>
  <c r="B395" i="1"/>
  <c r="C394" i="1"/>
  <c r="B394" i="1"/>
  <c r="C393" i="1"/>
  <c r="B393" i="1"/>
  <c r="C392" i="1"/>
  <c r="B392" i="1"/>
  <c r="C391" i="1"/>
  <c r="B391" i="1"/>
  <c r="C390" i="1"/>
  <c r="B390" i="1"/>
  <c r="C389" i="1"/>
  <c r="B389" i="1"/>
  <c r="G388" i="1"/>
  <c r="C388" i="1"/>
  <c r="B388" i="1"/>
  <c r="C387" i="1"/>
  <c r="B387" i="1"/>
  <c r="C386" i="1"/>
  <c r="B386" i="1"/>
  <c r="C385" i="1"/>
  <c r="B385" i="1"/>
  <c r="C384" i="1"/>
  <c r="B384" i="1"/>
  <c r="C383" i="1"/>
  <c r="B383" i="1"/>
  <c r="C382" i="1"/>
  <c r="B382" i="1"/>
  <c r="C381" i="1"/>
  <c r="B381" i="1"/>
  <c r="C380" i="1"/>
  <c r="B380" i="1"/>
  <c r="C379" i="1"/>
  <c r="B379" i="1"/>
  <c r="C378" i="1"/>
  <c r="B378" i="1"/>
  <c r="C377" i="1"/>
  <c r="B377" i="1"/>
  <c r="C376" i="1"/>
  <c r="B376" i="1"/>
  <c r="C375" i="1"/>
  <c r="B375" i="1"/>
  <c r="C374" i="1"/>
  <c r="B374" i="1"/>
  <c r="C373" i="1"/>
  <c r="B373" i="1"/>
  <c r="K372" i="1"/>
  <c r="C372" i="1"/>
  <c r="B372" i="1"/>
  <c r="C371" i="1"/>
  <c r="B371" i="1"/>
  <c r="K370" i="1"/>
  <c r="C370" i="1"/>
  <c r="B370" i="1"/>
  <c r="C369" i="1"/>
  <c r="B369" i="1"/>
  <c r="C368" i="1"/>
  <c r="B368" i="1"/>
  <c r="C367" i="1"/>
  <c r="B367" i="1"/>
  <c r="C366" i="1"/>
  <c r="B366" i="1"/>
  <c r="C365" i="1"/>
  <c r="B365" i="1"/>
  <c r="C364" i="1"/>
  <c r="B364" i="1"/>
  <c r="C363" i="1"/>
  <c r="B363" i="1"/>
  <c r="C362" i="1"/>
  <c r="B362" i="1"/>
  <c r="C361" i="1"/>
  <c r="B361" i="1"/>
  <c r="C360" i="1"/>
  <c r="B360" i="1"/>
  <c r="C359" i="1"/>
  <c r="B359" i="1"/>
  <c r="C358" i="1"/>
  <c r="B358" i="1"/>
  <c r="K357" i="1"/>
  <c r="C357" i="1"/>
  <c r="B357" i="1"/>
  <c r="C356" i="1"/>
  <c r="B356" i="1"/>
  <c r="C355" i="1"/>
  <c r="B355" i="1"/>
  <c r="K354" i="1"/>
  <c r="C354" i="1"/>
  <c r="B354" i="1"/>
  <c r="C353" i="1"/>
  <c r="B353" i="1"/>
  <c r="K352" i="1"/>
  <c r="C352" i="1"/>
  <c r="B352" i="1"/>
  <c r="C351" i="1"/>
  <c r="B351" i="1"/>
  <c r="C350" i="1"/>
  <c r="B350" i="1"/>
  <c r="C349" i="1"/>
  <c r="B349" i="1"/>
  <c r="C348" i="1"/>
  <c r="B348" i="1"/>
  <c r="C347" i="1"/>
  <c r="B347" i="1"/>
  <c r="C346" i="1"/>
  <c r="B346" i="1"/>
  <c r="C345" i="1"/>
  <c r="B345" i="1"/>
  <c r="C344" i="1"/>
  <c r="B344" i="1"/>
  <c r="G343" i="1"/>
  <c r="C343" i="1"/>
  <c r="B343" i="1"/>
  <c r="C342" i="1"/>
  <c r="B342" i="1"/>
  <c r="C341" i="1"/>
  <c r="B341" i="1"/>
  <c r="C340" i="1"/>
  <c r="B340" i="1"/>
  <c r="C339" i="1"/>
  <c r="B339" i="1"/>
  <c r="C338" i="1"/>
  <c r="B338" i="1"/>
  <c r="C337" i="1"/>
  <c r="B337" i="1"/>
  <c r="C336" i="1"/>
  <c r="B336" i="1"/>
  <c r="C335" i="1"/>
  <c r="B335" i="1"/>
  <c r="C334" i="1"/>
  <c r="B334" i="1"/>
  <c r="C333" i="1"/>
  <c r="B333" i="1"/>
  <c r="C332" i="1"/>
  <c r="B332" i="1"/>
  <c r="C331" i="1"/>
  <c r="B331" i="1"/>
  <c r="C330" i="1"/>
  <c r="B330" i="1"/>
  <c r="G329" i="1"/>
  <c r="C329" i="1"/>
  <c r="B329" i="1"/>
  <c r="C328" i="1"/>
  <c r="B328" i="1"/>
  <c r="C327" i="1"/>
  <c r="B327" i="1"/>
  <c r="C326" i="1"/>
  <c r="B326" i="1"/>
  <c r="C324" i="1"/>
  <c r="B324" i="1"/>
  <c r="C323" i="1"/>
  <c r="B323" i="1"/>
  <c r="C322" i="1"/>
  <c r="B322" i="1"/>
  <c r="C321" i="1"/>
  <c r="B321" i="1"/>
  <c r="C320" i="1"/>
  <c r="B320" i="1"/>
  <c r="C319" i="1"/>
  <c r="B319" i="1"/>
  <c r="C318" i="1"/>
  <c r="B318" i="1"/>
  <c r="C317" i="1"/>
  <c r="B317" i="1"/>
  <c r="C316" i="1"/>
  <c r="B316" i="1"/>
  <c r="C315" i="1"/>
  <c r="B315" i="1"/>
  <c r="C314" i="1"/>
  <c r="B314" i="1"/>
  <c r="C313" i="1"/>
  <c r="B313" i="1"/>
  <c r="C312" i="1"/>
  <c r="B312" i="1"/>
  <c r="C311" i="1"/>
  <c r="B311" i="1"/>
  <c r="C310" i="1"/>
  <c r="B310" i="1"/>
  <c r="C309" i="1"/>
  <c r="B309" i="1"/>
  <c r="C308" i="1"/>
  <c r="B308" i="1"/>
  <c r="C307" i="1"/>
  <c r="B307" i="1"/>
  <c r="C306" i="1"/>
  <c r="B306" i="1"/>
  <c r="C305" i="1"/>
  <c r="B305" i="1"/>
  <c r="C304" i="1"/>
  <c r="B304" i="1"/>
  <c r="C303" i="1"/>
  <c r="B303" i="1"/>
  <c r="C302" i="1"/>
  <c r="B302" i="1"/>
  <c r="C301" i="1"/>
  <c r="B301" i="1"/>
  <c r="C300" i="1"/>
  <c r="B300" i="1"/>
  <c r="C299" i="1"/>
  <c r="B299" i="1"/>
  <c r="C298" i="1"/>
  <c r="B298" i="1"/>
  <c r="C297" i="1"/>
  <c r="B297" i="1"/>
  <c r="C296" i="1"/>
  <c r="B296" i="1"/>
  <c r="C295" i="1"/>
  <c r="B295" i="1"/>
  <c r="C294" i="1"/>
  <c r="B294" i="1"/>
  <c r="C293" i="1"/>
  <c r="B293" i="1"/>
  <c r="C292" i="1"/>
  <c r="B292" i="1"/>
  <c r="C291" i="1"/>
  <c r="B291" i="1"/>
  <c r="C290" i="1"/>
  <c r="B290" i="1"/>
  <c r="K289" i="1"/>
  <c r="G289" i="1"/>
  <c r="C289" i="1"/>
  <c r="B289" i="1"/>
  <c r="C288" i="1"/>
  <c r="B288" i="1"/>
  <c r="C287" i="1"/>
  <c r="B287" i="1"/>
  <c r="C286" i="1"/>
  <c r="B286" i="1"/>
  <c r="G285" i="1"/>
  <c r="C285" i="1"/>
  <c r="B285" i="1"/>
  <c r="C284" i="1"/>
  <c r="B284" i="1"/>
  <c r="G283" i="1"/>
  <c r="C283" i="1"/>
  <c r="B283" i="1"/>
  <c r="K282" i="1"/>
  <c r="C282" i="1"/>
  <c r="B282" i="1"/>
  <c r="C281" i="1"/>
  <c r="B281" i="1"/>
  <c r="C280" i="1"/>
  <c r="B280" i="1"/>
  <c r="C279" i="1"/>
  <c r="B279" i="1"/>
  <c r="G278" i="1"/>
  <c r="C278" i="1"/>
  <c r="B278" i="1"/>
  <c r="C277" i="1"/>
  <c r="B277" i="1"/>
  <c r="C276" i="1"/>
  <c r="B276" i="1"/>
  <c r="C275" i="1"/>
  <c r="B275" i="1"/>
  <c r="C274" i="1"/>
  <c r="B274" i="1"/>
  <c r="K273" i="1"/>
  <c r="G271" i="1"/>
  <c r="C271" i="1"/>
  <c r="B271" i="1"/>
  <c r="C270" i="1"/>
  <c r="B270" i="1"/>
  <c r="C269" i="1"/>
  <c r="B269" i="1"/>
  <c r="C268" i="1"/>
  <c r="B268" i="1"/>
  <c r="C267" i="1"/>
  <c r="B267" i="1"/>
  <c r="C266" i="1"/>
  <c r="B266" i="1"/>
  <c r="C265" i="1"/>
  <c r="B265" i="1"/>
  <c r="B264" i="1"/>
  <c r="C263" i="1"/>
  <c r="B263" i="1"/>
  <c r="B262" i="1"/>
  <c r="C261" i="1"/>
  <c r="B261" i="1"/>
  <c r="C260" i="1"/>
  <c r="B260" i="1"/>
  <c r="C259" i="1"/>
  <c r="B259" i="1"/>
  <c r="C258" i="1"/>
  <c r="B258" i="1"/>
  <c r="C257" i="1"/>
  <c r="B257" i="1"/>
  <c r="C256" i="1"/>
  <c r="B256" i="1"/>
  <c r="C255" i="1"/>
  <c r="B255" i="1"/>
  <c r="C254" i="1"/>
  <c r="B254" i="1"/>
  <c r="C253" i="1"/>
  <c r="B253" i="1"/>
  <c r="C252" i="1"/>
  <c r="B252" i="1"/>
  <c r="C251" i="1"/>
  <c r="B251" i="1"/>
  <c r="C250" i="1"/>
  <c r="B250" i="1"/>
  <c r="C249" i="1"/>
  <c r="B249" i="1"/>
  <c r="C248" i="1"/>
  <c r="B248" i="1"/>
  <c r="G247" i="1"/>
  <c r="C247" i="1"/>
  <c r="B247" i="1"/>
  <c r="C246" i="1"/>
  <c r="B246" i="1"/>
  <c r="C245" i="1"/>
  <c r="B245" i="1"/>
  <c r="C244" i="1"/>
  <c r="B244" i="1"/>
  <c r="C243" i="1"/>
  <c r="B243" i="1"/>
  <c r="C242" i="1"/>
  <c r="B242" i="1"/>
  <c r="C241" i="1"/>
  <c r="B241" i="1"/>
  <c r="B240" i="1"/>
  <c r="C239" i="1"/>
  <c r="B239" i="1"/>
  <c r="C238" i="1"/>
  <c r="B238" i="1"/>
  <c r="C237" i="1"/>
  <c r="B237" i="1"/>
  <c r="G236" i="1"/>
  <c r="C236" i="1"/>
  <c r="B236" i="1"/>
  <c r="C235" i="1"/>
  <c r="B235" i="1"/>
  <c r="C234" i="1"/>
  <c r="B234" i="1"/>
  <c r="C233" i="1"/>
  <c r="B233" i="1"/>
  <c r="C232" i="1"/>
  <c r="B232" i="1"/>
  <c r="C231" i="1"/>
  <c r="B231" i="1"/>
  <c r="C230" i="1"/>
  <c r="B230" i="1"/>
  <c r="C229" i="1"/>
  <c r="B229" i="1"/>
  <c r="G228" i="1"/>
  <c r="C228" i="1"/>
  <c r="B228" i="1"/>
  <c r="C227" i="1"/>
  <c r="B227" i="1"/>
  <c r="C226" i="1"/>
  <c r="B226" i="1"/>
  <c r="C225" i="1"/>
  <c r="B225" i="1"/>
  <c r="B224" i="1"/>
  <c r="C223" i="1"/>
  <c r="B223" i="1"/>
  <c r="K222" i="1"/>
  <c r="G222" i="1"/>
  <c r="C222" i="1"/>
  <c r="B222" i="1"/>
  <c r="K221" i="1"/>
  <c r="C221" i="1"/>
  <c r="B221" i="1"/>
  <c r="C220" i="1"/>
  <c r="B220" i="1"/>
  <c r="K219" i="1"/>
  <c r="C219" i="1"/>
  <c r="B219" i="1"/>
  <c r="K218" i="1"/>
  <c r="C218" i="1"/>
  <c r="B218" i="1"/>
  <c r="C217" i="1"/>
  <c r="B217" i="1"/>
  <c r="C216" i="1"/>
  <c r="B216" i="1"/>
  <c r="C214" i="1"/>
  <c r="B214" i="1"/>
  <c r="C213" i="1"/>
  <c r="B213" i="1"/>
  <c r="C212" i="1"/>
  <c r="B212" i="1"/>
  <c r="C211" i="1"/>
  <c r="B211" i="1"/>
  <c r="C210" i="1"/>
  <c r="B210" i="1"/>
  <c r="C209" i="1"/>
  <c r="B209" i="1"/>
  <c r="C208" i="1"/>
  <c r="B208" i="1"/>
  <c r="C207" i="1"/>
  <c r="B207" i="1"/>
  <c r="B206" i="1"/>
  <c r="C205" i="1"/>
  <c r="B205" i="1"/>
  <c r="C204" i="1"/>
  <c r="B204" i="1"/>
  <c r="C203" i="1"/>
  <c r="B203" i="1"/>
  <c r="C202" i="1"/>
  <c r="B202" i="1"/>
  <c r="C201" i="1"/>
  <c r="B201" i="1"/>
  <c r="C200" i="1"/>
  <c r="B200" i="1"/>
  <c r="C199" i="1"/>
  <c r="B199" i="1"/>
  <c r="C198" i="1"/>
  <c r="B198" i="1"/>
  <c r="C197" i="1"/>
  <c r="B197" i="1"/>
  <c r="C196" i="1"/>
  <c r="B196" i="1"/>
  <c r="C195" i="1"/>
  <c r="B195" i="1"/>
  <c r="C194" i="1"/>
  <c r="B194" i="1"/>
  <c r="K193" i="1"/>
  <c r="C193" i="1"/>
  <c r="B193" i="1"/>
  <c r="C192" i="1"/>
  <c r="B192" i="1"/>
  <c r="C191" i="1"/>
  <c r="B191" i="1"/>
  <c r="C190" i="1"/>
  <c r="B190" i="1"/>
  <c r="C189" i="1"/>
  <c r="B189" i="1"/>
  <c r="C188" i="1"/>
  <c r="B188" i="1"/>
  <c r="C187" i="1"/>
  <c r="B187" i="1"/>
  <c r="C186" i="1"/>
  <c r="B186" i="1"/>
  <c r="C185" i="1"/>
  <c r="B185" i="1"/>
  <c r="C184" i="1"/>
  <c r="B184" i="1"/>
  <c r="K183" i="1"/>
  <c r="G183" i="1"/>
  <c r="C183" i="1"/>
  <c r="B183" i="1"/>
  <c r="C182" i="1"/>
  <c r="B182" i="1"/>
  <c r="C181" i="1"/>
  <c r="B181" i="1"/>
  <c r="C180" i="1"/>
  <c r="B180" i="1"/>
  <c r="C179" i="1"/>
  <c r="B179" i="1"/>
  <c r="C178" i="1"/>
  <c r="B178" i="1"/>
  <c r="C177" i="1"/>
  <c r="B177" i="1"/>
  <c r="C176" i="1"/>
  <c r="B176" i="1"/>
  <c r="C175" i="1"/>
  <c r="B175" i="1"/>
  <c r="C174" i="1"/>
  <c r="B174" i="1"/>
  <c r="C173" i="1"/>
  <c r="B173" i="1"/>
  <c r="C172" i="1"/>
  <c r="B172" i="1"/>
  <c r="C171" i="1"/>
  <c r="B171" i="1"/>
  <c r="B170" i="1"/>
  <c r="C169" i="1"/>
  <c r="B169" i="1"/>
  <c r="K168" i="1"/>
  <c r="C168" i="1"/>
  <c r="B168" i="1"/>
  <c r="C167" i="1"/>
  <c r="B167" i="1"/>
  <c r="C166" i="1"/>
  <c r="B166" i="1"/>
  <c r="C165" i="1"/>
  <c r="B165" i="1"/>
  <c r="C164" i="1"/>
  <c r="B164" i="1"/>
  <c r="C163" i="1"/>
  <c r="B163" i="1"/>
  <c r="C162" i="1"/>
  <c r="B162" i="1"/>
  <c r="C161" i="1"/>
  <c r="B161" i="1"/>
  <c r="C160" i="1"/>
  <c r="B160" i="1"/>
  <c r="C159" i="1"/>
  <c r="B159" i="1"/>
  <c r="C158" i="1"/>
  <c r="B158" i="1"/>
  <c r="C157" i="1"/>
  <c r="B157" i="1"/>
  <c r="G156" i="1"/>
  <c r="C156" i="1"/>
  <c r="B156" i="1"/>
  <c r="C155" i="1"/>
  <c r="B155" i="1"/>
  <c r="C154" i="1"/>
  <c r="B154" i="1"/>
  <c r="C153" i="1"/>
  <c r="B153" i="1"/>
  <c r="C152" i="1"/>
  <c r="B152" i="1"/>
  <c r="C151" i="1"/>
  <c r="B151" i="1"/>
  <c r="B150" i="1"/>
  <c r="C149" i="1"/>
  <c r="B149" i="1"/>
  <c r="C148" i="1"/>
  <c r="B148" i="1"/>
  <c r="C147" i="1"/>
  <c r="B147" i="1"/>
  <c r="C146" i="1"/>
  <c r="B146" i="1"/>
  <c r="C145" i="1"/>
  <c r="B145" i="1"/>
  <c r="C144" i="1"/>
  <c r="B144" i="1"/>
  <c r="C143" i="1"/>
  <c r="B143" i="1"/>
  <c r="C142" i="1"/>
  <c r="B142" i="1"/>
  <c r="C141" i="1"/>
  <c r="B141" i="1"/>
  <c r="K140" i="1"/>
  <c r="G140" i="1"/>
  <c r="C140" i="1"/>
  <c r="B140" i="1"/>
  <c r="K139" i="1"/>
  <c r="C139" i="1"/>
  <c r="B139" i="1"/>
  <c r="C138" i="1"/>
  <c r="B138" i="1"/>
  <c r="B137" i="1"/>
  <c r="C136" i="1"/>
  <c r="B136" i="1"/>
  <c r="C135" i="1"/>
  <c r="B135" i="1"/>
  <c r="C134" i="1"/>
  <c r="B134" i="1"/>
  <c r="B133" i="1"/>
  <c r="C132" i="1"/>
  <c r="B132" i="1"/>
  <c r="C131" i="1"/>
  <c r="B131" i="1"/>
  <c r="C129" i="1"/>
  <c r="B129" i="1"/>
  <c r="C128" i="1"/>
  <c r="B128" i="1"/>
  <c r="C127" i="1"/>
  <c r="B127" i="1"/>
  <c r="C126" i="1"/>
  <c r="B126" i="1"/>
  <c r="C125" i="1"/>
  <c r="B125" i="1"/>
  <c r="C124" i="1"/>
  <c r="B124" i="1"/>
  <c r="C123" i="1"/>
  <c r="B123" i="1"/>
  <c r="C122" i="1"/>
  <c r="B122" i="1"/>
  <c r="C121" i="1"/>
  <c r="B121" i="1"/>
  <c r="C120" i="1"/>
  <c r="B120" i="1"/>
  <c r="C119" i="1"/>
  <c r="B119" i="1"/>
  <c r="G118" i="1"/>
  <c r="C118" i="1"/>
  <c r="B118" i="1"/>
  <c r="G117" i="1"/>
  <c r="C117" i="1"/>
  <c r="B117" i="1"/>
  <c r="C116" i="1"/>
  <c r="B116" i="1"/>
  <c r="C115" i="1"/>
  <c r="B115" i="1"/>
  <c r="C114" i="1"/>
  <c r="B114" i="1"/>
  <c r="C113" i="1"/>
  <c r="B113" i="1"/>
  <c r="C112" i="1"/>
  <c r="B112" i="1"/>
  <c r="C111" i="1"/>
  <c r="B111" i="1"/>
  <c r="C110" i="1"/>
  <c r="B110" i="1"/>
  <c r="K109" i="1"/>
  <c r="B109" i="1"/>
  <c r="C108" i="1"/>
  <c r="B108" i="1"/>
  <c r="C107" i="1"/>
  <c r="B107" i="1"/>
  <c r="C106" i="1"/>
  <c r="B106" i="1"/>
  <c r="C105" i="1"/>
  <c r="B105" i="1"/>
  <c r="B104" i="1"/>
  <c r="C103" i="1"/>
  <c r="B103" i="1"/>
  <c r="C102" i="1"/>
  <c r="B102" i="1"/>
  <c r="C101" i="1"/>
  <c r="B101" i="1"/>
  <c r="C100" i="1"/>
  <c r="B100" i="1"/>
  <c r="C99" i="1"/>
  <c r="B99" i="1"/>
  <c r="B98" i="1"/>
  <c r="C97" i="1"/>
  <c r="B97" i="1"/>
  <c r="C96" i="1"/>
  <c r="B96" i="1"/>
  <c r="C95" i="1"/>
  <c r="B95" i="1"/>
  <c r="C94" i="1"/>
  <c r="B94" i="1"/>
  <c r="C93" i="1"/>
  <c r="B93" i="1"/>
  <c r="C92" i="1"/>
  <c r="B92" i="1"/>
  <c r="C91" i="1"/>
  <c r="B91" i="1"/>
  <c r="C90" i="1"/>
  <c r="B90" i="1"/>
  <c r="C89" i="1"/>
  <c r="B89" i="1"/>
  <c r="C88" i="1"/>
  <c r="B88" i="1"/>
  <c r="C87" i="1"/>
  <c r="B87" i="1"/>
  <c r="C86" i="1"/>
  <c r="B86" i="1"/>
  <c r="C85" i="1"/>
  <c r="B85" i="1"/>
  <c r="C84" i="1"/>
  <c r="B84" i="1"/>
  <c r="C83" i="1"/>
  <c r="B83" i="1"/>
  <c r="C82" i="1"/>
  <c r="B82" i="1"/>
  <c r="C81" i="1"/>
  <c r="B81" i="1"/>
  <c r="C80" i="1"/>
  <c r="B80" i="1"/>
  <c r="C79" i="1"/>
  <c r="B79" i="1"/>
  <c r="C78" i="1"/>
  <c r="B78" i="1"/>
  <c r="C77" i="1"/>
  <c r="B77" i="1"/>
  <c r="C76" i="1"/>
  <c r="B76" i="1"/>
  <c r="C75" i="1"/>
  <c r="B75" i="1"/>
  <c r="C74" i="1"/>
  <c r="B74" i="1"/>
  <c r="G73" i="1"/>
  <c r="C73" i="1"/>
  <c r="B73" i="1"/>
  <c r="C72" i="1"/>
  <c r="B72" i="1"/>
  <c r="C71" i="1"/>
  <c r="B71" i="1"/>
  <c r="K70" i="1"/>
  <c r="C70" i="1"/>
  <c r="B70" i="1"/>
  <c r="G69" i="1"/>
  <c r="C69" i="1"/>
  <c r="B69" i="1"/>
  <c r="C68" i="1"/>
  <c r="B68" i="1"/>
  <c r="C67" i="1"/>
  <c r="B67" i="1"/>
  <c r="C66" i="1"/>
  <c r="B66" i="1"/>
  <c r="C65" i="1"/>
  <c r="B65" i="1"/>
  <c r="C64" i="1"/>
  <c r="B64" i="1"/>
  <c r="C63" i="1"/>
  <c r="B63" i="1"/>
  <c r="C62" i="1"/>
  <c r="B62" i="1"/>
  <c r="G61" i="1"/>
  <c r="C61" i="1"/>
  <c r="B61" i="1"/>
  <c r="C60" i="1"/>
  <c r="B60" i="1"/>
  <c r="C59" i="1"/>
  <c r="B59" i="1"/>
  <c r="C58" i="1"/>
  <c r="B58" i="1"/>
  <c r="C57" i="1"/>
  <c r="B57" i="1"/>
  <c r="C56" i="1"/>
  <c r="B56" i="1"/>
  <c r="C55" i="1"/>
  <c r="B55" i="1"/>
  <c r="K54" i="1"/>
  <c r="C54" i="1"/>
  <c r="B54" i="1"/>
  <c r="C53" i="1"/>
  <c r="B53" i="1"/>
  <c r="G52" i="1"/>
  <c r="C52" i="1"/>
  <c r="B52" i="1"/>
  <c r="C51" i="1"/>
  <c r="B51" i="1"/>
  <c r="G50" i="1"/>
  <c r="C50" i="1"/>
  <c r="B50" i="1"/>
  <c r="C49" i="1"/>
  <c r="B49" i="1"/>
  <c r="G48" i="1"/>
  <c r="C48" i="1"/>
  <c r="B48" i="1"/>
  <c r="C47" i="1"/>
  <c r="B47" i="1"/>
  <c r="C46" i="1"/>
  <c r="B46" i="1"/>
  <c r="C45" i="1"/>
  <c r="B45" i="1"/>
  <c r="C44" i="1"/>
  <c r="B44" i="1"/>
  <c r="K43" i="1"/>
  <c r="G43" i="1"/>
  <c r="C43" i="1"/>
  <c r="B43" i="1"/>
  <c r="C42" i="1"/>
  <c r="B42" i="1"/>
  <c r="C41" i="1"/>
  <c r="B41" i="1"/>
  <c r="C40" i="1"/>
  <c r="B40" i="1"/>
  <c r="C39" i="1"/>
  <c r="B39" i="1"/>
  <c r="C38" i="1"/>
  <c r="B38" i="1"/>
  <c r="C37" i="1"/>
  <c r="B37" i="1"/>
  <c r="C36" i="1"/>
  <c r="B36" i="1"/>
  <c r="C35" i="1"/>
  <c r="B35" i="1"/>
  <c r="C34" i="1"/>
  <c r="B34" i="1"/>
  <c r="C33" i="1"/>
  <c r="B33" i="1"/>
  <c r="C32" i="1"/>
  <c r="B32" i="1"/>
  <c r="C31" i="1"/>
  <c r="B31" i="1"/>
  <c r="C30" i="1"/>
  <c r="B30" i="1"/>
  <c r="C29" i="1"/>
  <c r="B29" i="1"/>
  <c r="C28" i="1"/>
  <c r="B28" i="1"/>
  <c r="C27" i="1"/>
  <c r="B27" i="1"/>
  <c r="C26" i="1"/>
  <c r="B26" i="1"/>
  <c r="C25" i="1"/>
  <c r="B25" i="1"/>
  <c r="C24" i="1"/>
  <c r="B24" i="1"/>
  <c r="C23" i="1"/>
  <c r="B23" i="1"/>
  <c r="C22" i="1"/>
  <c r="B22" i="1"/>
  <c r="C21" i="1"/>
  <c r="B21" i="1"/>
  <c r="C20" i="1"/>
  <c r="B20" i="1"/>
  <c r="C19" i="1"/>
  <c r="B19" i="1"/>
  <c r="C18" i="1"/>
  <c r="B18" i="1"/>
  <c r="C17" i="1"/>
  <c r="B17" i="1"/>
  <c r="C16" i="1"/>
  <c r="B16" i="1"/>
  <c r="C15" i="1"/>
  <c r="B15" i="1"/>
  <c r="C14" i="1"/>
  <c r="B14" i="1"/>
  <c r="C13" i="1"/>
  <c r="B13" i="1"/>
  <c r="C12" i="1"/>
  <c r="B12" i="1"/>
  <c r="C11" i="1"/>
  <c r="B11" i="1"/>
  <c r="C10" i="1"/>
  <c r="B10" i="1"/>
  <c r="C9" i="1"/>
  <c r="B9" i="1"/>
  <c r="C8" i="1"/>
  <c r="B8" i="1"/>
  <c r="C7" i="1"/>
  <c r="B7" i="1"/>
  <c r="K6" i="1"/>
  <c r="G6" i="1"/>
  <c r="C6" i="1"/>
  <c r="B6" i="1"/>
  <c r="C5" i="1"/>
  <c r="B5" i="1"/>
  <c r="C4" i="1"/>
  <c r="B4" i="1"/>
</calcChain>
</file>

<file path=xl/comments1.xml><?xml version="1.0" encoding="utf-8"?>
<comments xmlns="http://schemas.openxmlformats.org/spreadsheetml/2006/main">
  <authors>
    <author>Tim Brookshire</author>
  </authors>
  <commentList>
    <comment ref="K318" authorId="0" shapeId="0">
      <text>
        <r>
          <rPr>
            <b/>
            <sz val="8"/>
            <color indexed="81"/>
            <rFont val="Tahoma"/>
            <family val="2"/>
          </rPr>
          <t>Aggregated 2001 renovations for 7/01 &amp; 12/01 (Nursing FY01&amp;FY02)</t>
        </r>
      </text>
    </comment>
  </commentList>
</comments>
</file>

<file path=xl/sharedStrings.xml><?xml version="1.0" encoding="utf-8"?>
<sst xmlns="http://schemas.openxmlformats.org/spreadsheetml/2006/main" count="11" uniqueCount="7">
  <si>
    <t>Facnum</t>
  </si>
  <si>
    <t>Facility</t>
  </si>
  <si>
    <t>Adjusted Facility Age</t>
  </si>
  <si>
    <t>add=1. Replacement=2, renov=3</t>
  </si>
  <si>
    <t>Type (1-3)</t>
  </si>
  <si>
    <t>Year</t>
  </si>
  <si>
    <t>Cost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</si>
</sst>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_);_(* \(#,##0\);_(* &quot;-&quot;??_);_(@_)"/>
    <numFmt numFmtId="165" formatCode="0_);\(0\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9"/>
      <name val="Times New Roman"/>
      <family val="1"/>
    </font>
    <font>
      <sz val="10"/>
      <color indexed="8"/>
      <name val="Arial"/>
      <family val="2"/>
    </font>
    <font>
      <sz val="10"/>
      <color indexed="12"/>
      <name val="Arial"/>
      <family val="2"/>
    </font>
    <font>
      <sz val="10"/>
      <color rgb="FF0070C0"/>
      <name val="Arial"/>
      <family val="2"/>
    </font>
    <font>
      <sz val="10"/>
      <color rgb="FF0000FF"/>
      <name val="Arial"/>
      <family val="2"/>
    </font>
    <font>
      <b/>
      <sz val="8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4" fillId="0" borderId="0"/>
  </cellStyleXfs>
  <cellXfs count="38">
    <xf numFmtId="0" fontId="0" fillId="0" borderId="0" xfId="0"/>
    <xf numFmtId="0" fontId="6" fillId="2" borderId="1" xfId="3" applyFont="1" applyFill="1" applyBorder="1" applyProtection="1">
      <protection locked="0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37" fontId="6" fillId="2" borderId="1" xfId="3" applyNumberFormat="1" applyFont="1" applyFill="1" applyBorder="1" applyProtection="1">
      <protection locked="0"/>
    </xf>
    <xf numFmtId="0" fontId="6" fillId="0" borderId="1" xfId="3" applyFont="1" applyFill="1" applyBorder="1"/>
    <xf numFmtId="164" fontId="6" fillId="2" borderId="1" xfId="1" applyNumberFormat="1" applyFont="1" applyFill="1" applyBorder="1" applyProtection="1">
      <protection locked="0"/>
    </xf>
    <xf numFmtId="1" fontId="6" fillId="2" borderId="1" xfId="3" applyNumberFormat="1" applyFont="1" applyFill="1" applyBorder="1" applyProtection="1">
      <protection locked="0"/>
    </xf>
    <xf numFmtId="165" fontId="6" fillId="2" borderId="1" xfId="3" applyNumberFormat="1" applyFont="1" applyFill="1" applyBorder="1" applyProtection="1">
      <protection locked="0"/>
    </xf>
    <xf numFmtId="0" fontId="7" fillId="2" borderId="1" xfId="3" applyFont="1" applyFill="1" applyBorder="1" applyProtection="1">
      <protection locked="0"/>
    </xf>
    <xf numFmtId="0" fontId="2" fillId="2" borderId="1" xfId="3" applyFont="1" applyFill="1" applyBorder="1" applyProtection="1">
      <protection locked="0"/>
    </xf>
    <xf numFmtId="37" fontId="2" fillId="2" borderId="1" xfId="3" applyNumberFormat="1" applyFont="1" applyFill="1" applyBorder="1" applyProtection="1">
      <protection locked="0"/>
    </xf>
    <xf numFmtId="0" fontId="2" fillId="0" borderId="1" xfId="3" applyFont="1" applyFill="1" applyBorder="1"/>
    <xf numFmtId="0" fontId="6" fillId="0" borderId="1" xfId="3" applyFont="1" applyBorder="1"/>
    <xf numFmtId="0" fontId="8" fillId="2" borderId="1" xfId="3" applyFont="1" applyFill="1" applyBorder="1" applyProtection="1">
      <protection locked="0"/>
    </xf>
    <xf numFmtId="37" fontId="8" fillId="2" borderId="1" xfId="3" applyNumberFormat="1" applyFont="1" applyFill="1" applyBorder="1" applyProtection="1">
      <protection locked="0"/>
    </xf>
    <xf numFmtId="0" fontId="8" fillId="3" borderId="1" xfId="3" applyFont="1" applyFill="1" applyBorder="1" applyProtection="1">
      <protection locked="0"/>
    </xf>
    <xf numFmtId="37" fontId="8" fillId="3" borderId="1" xfId="3" applyNumberFormat="1" applyFont="1" applyFill="1" applyBorder="1" applyProtection="1">
      <protection locked="0"/>
    </xf>
    <xf numFmtId="0" fontId="6" fillId="3" borderId="1" xfId="3" applyFont="1" applyFill="1" applyBorder="1" applyProtection="1">
      <protection locked="0"/>
    </xf>
    <xf numFmtId="37" fontId="6" fillId="3" borderId="1" xfId="3" applyNumberFormat="1" applyFont="1" applyFill="1" applyBorder="1" applyProtection="1">
      <protection locked="0"/>
    </xf>
    <xf numFmtId="0" fontId="2" fillId="4" borderId="1" xfId="3" applyFont="1" applyFill="1" applyBorder="1"/>
    <xf numFmtId="0" fontId="2" fillId="3" borderId="1" xfId="3" applyFont="1" applyFill="1" applyBorder="1" applyProtection="1">
      <protection locked="0"/>
    </xf>
    <xf numFmtId="37" fontId="2" fillId="3" borderId="1" xfId="3" applyNumberFormat="1" applyFont="1" applyFill="1" applyBorder="1" applyProtection="1">
      <protection locked="0"/>
    </xf>
    <xf numFmtId="0" fontId="6" fillId="0" borderId="1" xfId="3" applyFont="1" applyFill="1" applyBorder="1" applyProtection="1">
      <protection locked="0"/>
    </xf>
    <xf numFmtId="0" fontId="2" fillId="0" borderId="1" xfId="2" applyFont="1" applyFill="1" applyBorder="1"/>
    <xf numFmtId="0" fontId="0" fillId="0" borderId="0" xfId="0" applyBorder="1"/>
    <xf numFmtId="0" fontId="0" fillId="0" borderId="0" xfId="0" applyFill="1" applyBorder="1"/>
    <xf numFmtId="0" fontId="3" fillId="0" borderId="1" xfId="3" applyFont="1" applyBorder="1" applyAlignment="1" applyProtection="1">
      <alignment horizontal="center" vertical="top" wrapText="1"/>
      <protection locked="0"/>
    </xf>
    <xf numFmtId="43" fontId="3" fillId="0" borderId="1" xfId="1" applyFont="1" applyBorder="1" applyAlignment="1" applyProtection="1">
      <alignment horizontal="center" vertical="top" wrapText="1"/>
    </xf>
    <xf numFmtId="0" fontId="0" fillId="0" borderId="1" xfId="0" applyBorder="1" applyAlignment="1">
      <alignment vertical="top"/>
    </xf>
    <xf numFmtId="0" fontId="5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0" fillId="0" borderId="1" xfId="0" applyBorder="1" applyAlignment="1">
      <alignment horizontal="left"/>
    </xf>
    <xf numFmtId="0" fontId="3" fillId="0" borderId="1" xfId="2" applyFont="1" applyBorder="1" applyAlignment="1">
      <alignment horizontal="left" vertical="top" wrapText="1"/>
    </xf>
    <xf numFmtId="0" fontId="0" fillId="0" borderId="0" xfId="0" applyBorder="1" applyAlignment="1">
      <alignment horizontal="left"/>
    </xf>
    <xf numFmtId="0" fontId="0" fillId="0" borderId="1" xfId="0" applyBorder="1" applyAlignment="1">
      <alignment wrapText="1"/>
    </xf>
    <xf numFmtId="0" fontId="0" fillId="0" borderId="0" xfId="0" applyBorder="1" applyAlignment="1">
      <alignment wrapText="1"/>
    </xf>
  </cellXfs>
  <cellStyles count="4">
    <cellStyle name="Comma" xfId="1" builtinId="3"/>
    <cellStyle name="Normal" xfId="0" builtinId="0"/>
    <cellStyle name="Normal_DMA FRV Model with 2006 Capital Data Survey" xfId="2"/>
    <cellStyle name="Normal_Property Survey Results 1999 Survey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Financial%20Operations\LTC%20and%20Hospitals\Nursing\Nursing%20Home%20Rates%20&amp;%20Models\2018\Apr-Jun%202018\April%20-Jun%202018%20RS%20Means%20RM%20v3%202.14.18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umptions"/>
      <sheetName val="State Owned Facilitys"/>
      <sheetName val="Changes"/>
      <sheetName val="Rate Calculation"/>
      <sheetName val="Rate Sheet"/>
      <sheetName val="Tsali Care"/>
      <sheetName val="Options"/>
      <sheetName val="Provider Tax"/>
      <sheetName val="Audited Free Standing "/>
      <sheetName val="Audited Hospital Based"/>
      <sheetName val="Audited FS Medicare Days"/>
      <sheetName val="Audited Hosp Medicare Days"/>
      <sheetName val="Aging Schedule"/>
      <sheetName val="Aging Sch Prior to 2016"/>
      <sheetName val="CDS "/>
      <sheetName val="FRV Output"/>
      <sheetName val="Hist. Cost Index"/>
      <sheetName val="Location Factor"/>
      <sheetName val="2005 Data"/>
      <sheetName val="direct array"/>
      <sheetName val="indirect array"/>
      <sheetName val="fac_cmi_9.30.2017"/>
      <sheetName val="Schedule A Data"/>
      <sheetName val="Schedule B Allocations"/>
      <sheetName val="Schedule B Data"/>
      <sheetName val="Schedule E Data"/>
      <sheetName val="Facility CMI Summary"/>
      <sheetName val="Inflaton 2"/>
      <sheetName val="Inflation"/>
      <sheetName val="Sheet1"/>
      <sheetName val="Avg Medicaid - Medicare Days"/>
      <sheetName val="vlookup data"/>
      <sheetName val="Sheet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7">
          <cell r="A7">
            <v>1</v>
          </cell>
          <cell r="B7" t="str">
            <v>Abernethy Laurels</v>
          </cell>
          <cell r="C7">
            <v>3.0199999999999818</v>
          </cell>
        </row>
        <row r="8">
          <cell r="A8">
            <v>2</v>
          </cell>
          <cell r="B8" t="str">
            <v>ALAMANCE HEALTH CARE CENTER</v>
          </cell>
          <cell r="C8">
            <v>12.220000000000027</v>
          </cell>
        </row>
        <row r="9">
          <cell r="A9">
            <v>3</v>
          </cell>
          <cell r="B9" t="str">
            <v>ALEXANDRIA PLACE</v>
          </cell>
          <cell r="C9">
            <v>21.720000000000027</v>
          </cell>
        </row>
        <row r="10">
          <cell r="A10">
            <v>4</v>
          </cell>
          <cell r="B10" t="str">
            <v>MARGATE HEALTH &amp; REHAB</v>
          </cell>
          <cell r="C10">
            <v>16.650000000000091</v>
          </cell>
        </row>
        <row r="11">
          <cell r="A11">
            <v>5</v>
          </cell>
          <cell r="B11" t="str">
            <v>ASHEVILLE HEALTH CARE CENTER</v>
          </cell>
          <cell r="C11">
            <v>11.630000000000109</v>
          </cell>
        </row>
        <row r="12">
          <cell r="A12">
            <v>6</v>
          </cell>
          <cell r="B12" t="str">
            <v>ASTON PARK HEALTH CARE, INC.</v>
          </cell>
          <cell r="C12">
            <v>3.0399999999999636</v>
          </cell>
        </row>
        <row r="13">
          <cell r="A13">
            <v>7</v>
          </cell>
          <cell r="B13" t="str">
            <v>AUTUMN CARE OF BISCOE</v>
          </cell>
          <cell r="C13">
            <v>23.789999999999964</v>
          </cell>
        </row>
        <row r="14">
          <cell r="A14">
            <v>8</v>
          </cell>
          <cell r="B14" t="str">
            <v>AUTUMN CARE OF DREXEL</v>
          </cell>
          <cell r="C14">
            <v>32.5</v>
          </cell>
        </row>
        <row r="15">
          <cell r="A15">
            <v>9</v>
          </cell>
          <cell r="B15" t="str">
            <v>FAIR HAVEN AT FOREST CITY</v>
          </cell>
          <cell r="C15">
            <v>21.869999999999891</v>
          </cell>
        </row>
        <row r="16">
          <cell r="A16">
            <v>10</v>
          </cell>
          <cell r="B16" t="str">
            <v>AUTUMN CARE OF MARION</v>
          </cell>
          <cell r="C16">
            <v>30.599999999999909</v>
          </cell>
        </row>
        <row r="17">
          <cell r="A17">
            <v>11</v>
          </cell>
          <cell r="B17" t="str">
            <v>AUTUMN CARE OF MARSHVILLE</v>
          </cell>
          <cell r="C17">
            <v>8.7100000000000364</v>
          </cell>
        </row>
        <row r="18">
          <cell r="A18">
            <v>12</v>
          </cell>
          <cell r="B18" t="str">
            <v>AUTUMN CARE OF MOCKSVILLE</v>
          </cell>
          <cell r="C18">
            <v>32.5</v>
          </cell>
        </row>
        <row r="19">
          <cell r="A19">
            <v>13</v>
          </cell>
          <cell r="B19" t="str">
            <v>AUTUMN CARE OF MYRTLE GROVE</v>
          </cell>
          <cell r="C19">
            <v>11.3900000000001</v>
          </cell>
        </row>
        <row r="20">
          <cell r="A20">
            <v>14</v>
          </cell>
          <cell r="B20" t="str">
            <v>AUTUMN CARE OF NASH</v>
          </cell>
          <cell r="C20">
            <v>7.5299999999999727</v>
          </cell>
        </row>
        <row r="21">
          <cell r="A21">
            <v>15</v>
          </cell>
          <cell r="B21" t="str">
            <v>AUTUMN CARE OF RAEFORD</v>
          </cell>
          <cell r="C21">
            <v>19.190000000000055</v>
          </cell>
        </row>
        <row r="22">
          <cell r="A22">
            <v>16</v>
          </cell>
          <cell r="B22" t="str">
            <v>Rich Square Nursing and Rehabilitation</v>
          </cell>
          <cell r="C22">
            <v>8</v>
          </cell>
        </row>
        <row r="23">
          <cell r="A23">
            <v>17</v>
          </cell>
          <cell r="B23" t="str">
            <v>AUTUMN CARE OF SALISBURY</v>
          </cell>
          <cell r="C23">
            <v>8.0799999999999272</v>
          </cell>
        </row>
        <row r="24">
          <cell r="A24">
            <v>18</v>
          </cell>
          <cell r="B24" t="str">
            <v>AUTUMN CARE OF SALUDA</v>
          </cell>
          <cell r="C24">
            <v>32.5</v>
          </cell>
        </row>
        <row r="25">
          <cell r="A25">
            <v>19</v>
          </cell>
          <cell r="B25" t="str">
            <v>AUTUMN CARE OF SHALLOTTE</v>
          </cell>
          <cell r="C25">
            <v>20.849999999999909</v>
          </cell>
        </row>
        <row r="26">
          <cell r="A26">
            <v>20</v>
          </cell>
          <cell r="B26" t="str">
            <v>AUTUMN CARE OF STATESVILLE</v>
          </cell>
          <cell r="C26">
            <v>6.0599999999999454</v>
          </cell>
        </row>
        <row r="27">
          <cell r="A27">
            <v>21</v>
          </cell>
          <cell r="B27" t="str">
            <v>AUTUMN CARE OF WAYNESVILLE</v>
          </cell>
          <cell r="C27">
            <v>17.049999999999955</v>
          </cell>
        </row>
        <row r="28">
          <cell r="A28">
            <v>22</v>
          </cell>
          <cell r="B28" t="str">
            <v>Avante At Charlotte, Inc.</v>
          </cell>
          <cell r="C28">
            <v>32.5</v>
          </cell>
        </row>
        <row r="29">
          <cell r="A29">
            <v>23</v>
          </cell>
          <cell r="B29" t="str">
            <v>Avante at Concord, Inc.</v>
          </cell>
          <cell r="C29">
            <v>32.5</v>
          </cell>
        </row>
        <row r="30">
          <cell r="A30">
            <v>24</v>
          </cell>
          <cell r="B30" t="str">
            <v>Avante at Reidsville, Inc.</v>
          </cell>
          <cell r="C30">
            <v>32.5</v>
          </cell>
        </row>
        <row r="31">
          <cell r="A31">
            <v>25</v>
          </cell>
          <cell r="B31" t="str">
            <v>Avante at Wilkesboro, Inc.</v>
          </cell>
          <cell r="C31">
            <v>32.5</v>
          </cell>
        </row>
        <row r="32">
          <cell r="A32">
            <v>26</v>
          </cell>
          <cell r="B32" t="str">
            <v>Avante at Wilson, Inc.</v>
          </cell>
          <cell r="C32">
            <v>32.5</v>
          </cell>
        </row>
        <row r="33">
          <cell r="A33">
            <v>27</v>
          </cell>
          <cell r="B33" t="str">
            <v>Brookridge Retirement Community</v>
          </cell>
          <cell r="C33">
            <v>4</v>
          </cell>
        </row>
        <row r="34">
          <cell r="A34">
            <v>28</v>
          </cell>
          <cell r="B34" t="str">
            <v>Bayview Nursing &amp; Rehabilitation Center</v>
          </cell>
          <cell r="C34">
            <v>2.9500000000000455</v>
          </cell>
        </row>
        <row r="35">
          <cell r="A35">
            <v>29</v>
          </cell>
          <cell r="B35" t="str">
            <v>BELAIRE HEALTH CARE CENTER</v>
          </cell>
          <cell r="C35">
            <v>13.230000000000018</v>
          </cell>
        </row>
        <row r="36">
          <cell r="A36">
            <v>30</v>
          </cell>
          <cell r="B36" t="str">
            <v>BETHESDA HEALTH CARE FACILITY</v>
          </cell>
          <cell r="C36">
            <v>24.589999999999918</v>
          </cell>
        </row>
        <row r="37">
          <cell r="A37">
            <v>31</v>
          </cell>
          <cell r="B37" t="str">
            <v>Complete Care at Asheville</v>
          </cell>
          <cell r="C37">
            <v>25.730000000000018</v>
          </cell>
        </row>
        <row r="38">
          <cell r="A38">
            <v>32</v>
          </cell>
          <cell r="B38" t="str">
            <v>Complete Care at Charlotte</v>
          </cell>
          <cell r="C38">
            <v>21.730000000000018</v>
          </cell>
        </row>
        <row r="39">
          <cell r="A39">
            <v>33</v>
          </cell>
          <cell r="B39" t="str">
            <v>Fisher Park Health and Rehabilitation Center</v>
          </cell>
          <cell r="C39">
            <v>28.730000000000018</v>
          </cell>
        </row>
        <row r="40">
          <cell r="A40">
            <v>34</v>
          </cell>
          <cell r="B40" t="str">
            <v>MacGregor Downs Health and Rehabilitation Center</v>
          </cell>
          <cell r="C40">
            <v>7.8099999999999454</v>
          </cell>
        </row>
        <row r="41">
          <cell r="A41">
            <v>35</v>
          </cell>
          <cell r="B41" t="str">
            <v xml:space="preserve">Blue Ridge Health and Rehabilitation Center </v>
          </cell>
          <cell r="C41">
            <v>30.3900000000001</v>
          </cell>
        </row>
        <row r="42">
          <cell r="A42">
            <v>36</v>
          </cell>
          <cell r="B42" t="str">
            <v>Lumberton Health and Rehabilitation Center</v>
          </cell>
          <cell r="C42">
            <v>15.990000000000009</v>
          </cell>
        </row>
        <row r="43">
          <cell r="A43">
            <v>37</v>
          </cell>
          <cell r="B43" t="str">
            <v>Complete Care at Dartmouth</v>
          </cell>
          <cell r="C43">
            <v>24.869999999999891</v>
          </cell>
        </row>
        <row r="44">
          <cell r="A44">
            <v>38</v>
          </cell>
          <cell r="B44" t="str">
            <v>Starmount Health and Rehabilitation Center</v>
          </cell>
          <cell r="C44">
            <v>29.819999999999936</v>
          </cell>
        </row>
        <row r="45">
          <cell r="A45">
            <v>39</v>
          </cell>
          <cell r="B45" t="str">
            <v>Edgecombe Health and Rehabilitation Center</v>
          </cell>
          <cell r="C45">
            <v>13.589999999999918</v>
          </cell>
        </row>
        <row r="46">
          <cell r="A46">
            <v>40</v>
          </cell>
          <cell r="B46" t="str">
            <v>Big Elm Retirement And Nursing Ctr, Inc</v>
          </cell>
          <cell r="C46">
            <v>21.279999999999973</v>
          </cell>
        </row>
        <row r="47">
          <cell r="A47">
            <v>41</v>
          </cell>
          <cell r="B47" t="str">
            <v>Asheville Nursing &amp; Rehabilitation Center</v>
          </cell>
          <cell r="C47">
            <v>15.579999999999927</v>
          </cell>
        </row>
        <row r="48">
          <cell r="A48">
            <v>42</v>
          </cell>
          <cell r="B48" t="str">
            <v>Blumenthal Jewish Nursing &amp; Rehab Center</v>
          </cell>
          <cell r="C48">
            <v>7.7599999999999909</v>
          </cell>
        </row>
        <row r="49">
          <cell r="A49">
            <v>43</v>
          </cell>
          <cell r="B49" t="str">
            <v>BRIAN CENTER SOUTHPOINT</v>
          </cell>
          <cell r="C49">
            <v>5.1300000000001091</v>
          </cell>
        </row>
        <row r="50">
          <cell r="A50">
            <v>44</v>
          </cell>
          <cell r="B50" t="str">
            <v>BRIAN CENTER HEALTH &amp; REHAB/GOLDSBORO</v>
          </cell>
          <cell r="C50">
            <v>7.7599999999999909</v>
          </cell>
        </row>
        <row r="51">
          <cell r="A51">
            <v>45</v>
          </cell>
          <cell r="B51" t="str">
            <v>Brian Center Hlth &amp; Rehab/Hendersonville</v>
          </cell>
          <cell r="C51">
            <v>20.680000000000064</v>
          </cell>
        </row>
        <row r="52">
          <cell r="A52">
            <v>46</v>
          </cell>
          <cell r="B52" t="str">
            <v>BRIAN CENTER HEALTH &amp; REHAB/HICKORY EAST</v>
          </cell>
          <cell r="C52">
            <v>21.549999999999955</v>
          </cell>
        </row>
        <row r="53">
          <cell r="A53">
            <v>47</v>
          </cell>
          <cell r="B53" t="str">
            <v>BRIAN CENTER HEALTH &amp; REHAB/SPRUCE PINE</v>
          </cell>
          <cell r="C53">
            <v>26.880000000000109</v>
          </cell>
        </row>
        <row r="54">
          <cell r="A54">
            <v>48</v>
          </cell>
          <cell r="B54" t="str">
            <v>BRIAN CENTER HEALTH &amp; REHAB/WALLACE</v>
          </cell>
          <cell r="C54">
            <v>7.6099999999999</v>
          </cell>
        </row>
        <row r="55">
          <cell r="A55">
            <v>49</v>
          </cell>
          <cell r="B55" t="str">
            <v>BRIAN CENTER HEALTH &amp; REHAB/WAYNESVILLE</v>
          </cell>
          <cell r="C55">
            <v>8.4100000000000819</v>
          </cell>
        </row>
        <row r="56">
          <cell r="A56">
            <v>50</v>
          </cell>
          <cell r="B56" t="str">
            <v>Brian Center Health &amp; Rehab/Weaverville</v>
          </cell>
          <cell r="C56">
            <v>18.130000000000109</v>
          </cell>
        </row>
        <row r="57">
          <cell r="A57">
            <v>51</v>
          </cell>
          <cell r="B57" t="str">
            <v>BRIAN CENTER HEALTH &amp; REHAB/WILSON</v>
          </cell>
          <cell r="C57">
            <v>18.089999999999918</v>
          </cell>
        </row>
        <row r="58">
          <cell r="A58">
            <v>52</v>
          </cell>
          <cell r="B58" t="str">
            <v>BRIAN CENTER HEALTH &amp; REHAB/WINDSOR</v>
          </cell>
          <cell r="C58">
            <v>20.25</v>
          </cell>
        </row>
        <row r="59">
          <cell r="A59">
            <v>53</v>
          </cell>
          <cell r="B59" t="str">
            <v>BRIAN CENTER HEALTH &amp; REHAB/YANCEYVILLE</v>
          </cell>
          <cell r="C59">
            <v>18.930000000000064</v>
          </cell>
        </row>
        <row r="60">
          <cell r="A60">
            <v>54</v>
          </cell>
          <cell r="B60" t="str">
            <v>Brian Center Health &amp; Retire/Cabarrus</v>
          </cell>
          <cell r="C60">
            <v>17.289999999999964</v>
          </cell>
        </row>
        <row r="61">
          <cell r="A61">
            <v>55</v>
          </cell>
          <cell r="B61" t="str">
            <v>Brian Center Health &amp; Retire/Clayton</v>
          </cell>
          <cell r="C61">
            <v>17.539999999999964</v>
          </cell>
        </row>
        <row r="62">
          <cell r="A62">
            <v>56</v>
          </cell>
          <cell r="B62" t="str">
            <v>Brian Center Health &amp; Retire/Lincolnton</v>
          </cell>
          <cell r="C62">
            <v>14.329999999999927</v>
          </cell>
        </row>
        <row r="63">
          <cell r="A63">
            <v>57</v>
          </cell>
          <cell r="B63" t="str">
            <v>Brian Center Health &amp; Retire/Monroe</v>
          </cell>
          <cell r="C63">
            <v>16.069999999999936</v>
          </cell>
        </row>
        <row r="64">
          <cell r="A64">
            <v>58</v>
          </cell>
          <cell r="B64" t="str">
            <v>Brian Center Health &amp; Retire/Mooresville</v>
          </cell>
          <cell r="C64">
            <v>21.5</v>
          </cell>
        </row>
        <row r="65">
          <cell r="A65">
            <v>59</v>
          </cell>
          <cell r="B65" t="str">
            <v>Brian Center Hth &amp; Rehab/ Winston-Salem</v>
          </cell>
          <cell r="C65">
            <v>7.4100000000000819</v>
          </cell>
        </row>
        <row r="66">
          <cell r="A66">
            <v>60</v>
          </cell>
          <cell r="B66" t="str">
            <v>BRIAN CENTER HEALTH &amp; REHAB/BREVARD</v>
          </cell>
          <cell r="C66">
            <v>17.710000000000036</v>
          </cell>
        </row>
        <row r="67">
          <cell r="A67">
            <v>61</v>
          </cell>
          <cell r="B67" t="str">
            <v>BRIAN CENTER HEALTH &amp; REHAB/CHARLOTTE</v>
          </cell>
          <cell r="C67">
            <v>13.3599999999999</v>
          </cell>
        </row>
        <row r="68">
          <cell r="A68">
            <v>62</v>
          </cell>
          <cell r="B68" t="str">
            <v>BRIAN CENTER HEALTH &amp; REHAB/EDEN</v>
          </cell>
          <cell r="C68">
            <v>15.940000000000055</v>
          </cell>
        </row>
        <row r="69">
          <cell r="A69">
            <v>63</v>
          </cell>
          <cell r="B69" t="str">
            <v>BRIAN CENTER HEALTH &amp; REHAB/GASTONIA</v>
          </cell>
          <cell r="C69">
            <v>21.400000000000091</v>
          </cell>
        </row>
        <row r="70">
          <cell r="A70">
            <v>64</v>
          </cell>
          <cell r="B70" t="str">
            <v>BRIAN CENTER HEALTH &amp; REHAB/HERTFORD</v>
          </cell>
          <cell r="C70">
            <v>16.049999999999955</v>
          </cell>
        </row>
        <row r="71">
          <cell r="A71">
            <v>65</v>
          </cell>
          <cell r="B71" t="str">
            <v>BRIAN CENTER HEALTH &amp; REHAB/SALISBURY</v>
          </cell>
          <cell r="C71">
            <v>31.369999999999891</v>
          </cell>
        </row>
        <row r="72">
          <cell r="A72">
            <v>66</v>
          </cell>
          <cell r="B72" t="str">
            <v>BRIAN CENTER HEALTH &amp; REHAB/STATESVILLE</v>
          </cell>
          <cell r="C72">
            <v>27.289999999999964</v>
          </cell>
        </row>
        <row r="73">
          <cell r="A73">
            <v>67</v>
          </cell>
          <cell r="B73" t="str">
            <v>Brian Center Health &amp; Rehab / Hickory Viewmo</v>
          </cell>
          <cell r="C73">
            <v>11.789999999999964</v>
          </cell>
        </row>
        <row r="74">
          <cell r="A74">
            <v>68</v>
          </cell>
          <cell r="B74" t="str">
            <v>Brian Center Nursing Care/Lexington</v>
          </cell>
          <cell r="C74">
            <v>13.019999999999982</v>
          </cell>
        </row>
        <row r="75">
          <cell r="A75">
            <v>69</v>
          </cell>
          <cell r="B75" t="str">
            <v>Brian Center Nursing Care/Shamrock</v>
          </cell>
          <cell r="C75">
            <v>16.710000000000036</v>
          </cell>
        </row>
        <row r="76">
          <cell r="A76">
            <v>70</v>
          </cell>
          <cell r="B76" t="str">
            <v>BRIGHTMOOR NURSING CENTER</v>
          </cell>
          <cell r="C76">
            <v>32.5</v>
          </cell>
        </row>
        <row r="77">
          <cell r="A77">
            <v>71</v>
          </cell>
          <cell r="B77" t="str">
            <v>BRITTHAVEN OF CHAPEL HILL</v>
          </cell>
          <cell r="C77">
            <v>18.170000000000073</v>
          </cell>
        </row>
        <row r="78">
          <cell r="A78">
            <v>72</v>
          </cell>
          <cell r="B78" t="str">
            <v>Ayden Court Nursing and Rehabilitation Center</v>
          </cell>
          <cell r="C78">
            <v>13.8599999999999</v>
          </cell>
        </row>
        <row r="79">
          <cell r="A79">
            <v>73</v>
          </cell>
          <cell r="B79" t="str">
            <v>University Place Nursing and Rehabiliation Center</v>
          </cell>
          <cell r="C79">
            <v>18.349999999999909</v>
          </cell>
        </row>
        <row r="80">
          <cell r="A80">
            <v>74</v>
          </cell>
          <cell r="B80" t="str">
            <v>Smoky Mountain Health and Rehabilitation Center</v>
          </cell>
          <cell r="C80">
            <v>9.0799999999999272</v>
          </cell>
        </row>
        <row r="81">
          <cell r="A81">
            <v>75</v>
          </cell>
          <cell r="B81" t="str">
            <v>Pine Ridge Health and Rehabilitation Center</v>
          </cell>
          <cell r="C81">
            <v>30.519999999999982</v>
          </cell>
        </row>
        <row r="82">
          <cell r="A82">
            <v>76</v>
          </cell>
          <cell r="B82" t="str">
            <v>Chowan River Nursing and Rehabilitation Center</v>
          </cell>
          <cell r="C82">
            <v>32.5</v>
          </cell>
        </row>
        <row r="83">
          <cell r="A83">
            <v>77</v>
          </cell>
          <cell r="B83" t="str">
            <v>Enfield Oaks Nursing and Rehabilitation Center</v>
          </cell>
          <cell r="C83">
            <v>32.5</v>
          </cell>
        </row>
        <row r="84">
          <cell r="A84">
            <v>78</v>
          </cell>
          <cell r="B84" t="str">
            <v>Macon Valley Nursing and Rehabilitation Center</v>
          </cell>
          <cell r="C84">
            <v>24.240000000000009</v>
          </cell>
        </row>
        <row r="85">
          <cell r="A85">
            <v>79</v>
          </cell>
          <cell r="B85" t="str">
            <v>Willow Creek Nursing and Rehabilitation Center</v>
          </cell>
          <cell r="C85">
            <v>25.589999999999918</v>
          </cell>
        </row>
        <row r="86">
          <cell r="A86">
            <v>80</v>
          </cell>
          <cell r="B86" t="str">
            <v>Graham Healthcare and Rehabilitation Center</v>
          </cell>
          <cell r="C86">
            <v>23.079999999999927</v>
          </cell>
        </row>
        <row r="87">
          <cell r="A87">
            <v>81</v>
          </cell>
          <cell r="B87" t="str">
            <v>Greenhaven Health and Rehabilitation Center</v>
          </cell>
          <cell r="C87">
            <v>27.759999999999991</v>
          </cell>
        </row>
        <row r="88">
          <cell r="A88">
            <v>82</v>
          </cell>
          <cell r="B88" t="str">
            <v>Richmond Pines Heathcare and Rehabilitation Center</v>
          </cell>
          <cell r="C88">
            <v>19.740000000000009</v>
          </cell>
        </row>
        <row r="89">
          <cell r="A89">
            <v>83</v>
          </cell>
          <cell r="B89" t="str">
            <v>Harnett Woods Nursing and Rehabilitation Center</v>
          </cell>
          <cell r="C89">
            <v>15.450000000000045</v>
          </cell>
        </row>
        <row r="90">
          <cell r="A90">
            <v>84</v>
          </cell>
          <cell r="B90" t="str">
            <v>Cherry Point Bay Nursing and Rehabilitation Center</v>
          </cell>
          <cell r="C90">
            <v>14.539999999999964</v>
          </cell>
        </row>
        <row r="91">
          <cell r="A91">
            <v>85</v>
          </cell>
          <cell r="B91" t="str">
            <v>Kerr Lake Nursing and Rehabilitation Center</v>
          </cell>
          <cell r="C91">
            <v>27.589999999999918</v>
          </cell>
        </row>
        <row r="92">
          <cell r="A92">
            <v>86</v>
          </cell>
          <cell r="B92" t="str">
            <v>Premier Nursing and Rehabilitation Center</v>
          </cell>
          <cell r="C92">
            <v>24.619999999999891</v>
          </cell>
        </row>
        <row r="93">
          <cell r="A93">
            <v>87</v>
          </cell>
          <cell r="B93" t="str">
            <v>Piney Grove Nursing and Rehabilitation Center</v>
          </cell>
          <cell r="C93">
            <v>22.670000000000073</v>
          </cell>
        </row>
        <row r="94">
          <cell r="A94">
            <v>88</v>
          </cell>
          <cell r="B94" t="str">
            <v>Harmony Hall Nursing and Rehabilitation Center</v>
          </cell>
          <cell r="C94">
            <v>8.4100000000000819</v>
          </cell>
        </row>
        <row r="95">
          <cell r="A95">
            <v>89</v>
          </cell>
          <cell r="B95" t="str">
            <v>Franklin Oaks Nursing and Rehabilitation Center</v>
          </cell>
          <cell r="C95">
            <v>22.190000000000055</v>
          </cell>
        </row>
        <row r="96">
          <cell r="A96">
            <v>90</v>
          </cell>
          <cell r="B96" t="str">
            <v>Jacob's Creek Nursing and Rehabilitation Center</v>
          </cell>
          <cell r="C96">
            <v>24.690000000000055</v>
          </cell>
        </row>
        <row r="97">
          <cell r="A97">
            <v>91</v>
          </cell>
          <cell r="B97" t="str">
            <v>Magnolia Lane Nursing and Rehabilitation Center</v>
          </cell>
          <cell r="C97">
            <v>32.319999999999936</v>
          </cell>
        </row>
        <row r="98">
          <cell r="A98">
            <v>92</v>
          </cell>
          <cell r="B98" t="str">
            <v>Riverpoint Crest Nursing and Rehabilitation Center</v>
          </cell>
          <cell r="C98">
            <v>22.3599999999999</v>
          </cell>
        </row>
        <row r="99">
          <cell r="A99">
            <v>93</v>
          </cell>
          <cell r="B99" t="str">
            <v>Croatan Ridge Nursing and Rehabilitation Center</v>
          </cell>
          <cell r="C99">
            <v>9.0999999999999091</v>
          </cell>
        </row>
        <row r="100">
          <cell r="A100">
            <v>94</v>
          </cell>
          <cell r="B100" t="str">
            <v>NorthChase Nursing and Rehabilitation Center</v>
          </cell>
          <cell r="C100">
            <v>5.3099999999999454</v>
          </cell>
        </row>
        <row r="101">
          <cell r="A101">
            <v>95</v>
          </cell>
          <cell r="B101" t="str">
            <v>Carolina Rivers Nursing and Rehabilitation Center</v>
          </cell>
          <cell r="C101">
            <v>24.490000000000009</v>
          </cell>
        </row>
        <row r="102">
          <cell r="A102">
            <v>96</v>
          </cell>
          <cell r="B102" t="str">
            <v>Peak Resources Outer Banks</v>
          </cell>
          <cell r="C102">
            <v>17.829999999999927</v>
          </cell>
        </row>
        <row r="103">
          <cell r="A103">
            <v>97</v>
          </cell>
          <cell r="B103" t="str">
            <v>Grantsbrook Nursing and Rehabilitation Center</v>
          </cell>
          <cell r="C103">
            <v>24.920000000000073</v>
          </cell>
        </row>
        <row r="104">
          <cell r="A104">
            <v>98</v>
          </cell>
          <cell r="B104" t="str">
            <v>Bethany Woods Nursing and Rehabilitation Center</v>
          </cell>
          <cell r="C104">
            <v>32.5</v>
          </cell>
        </row>
        <row r="105">
          <cell r="A105">
            <v>99</v>
          </cell>
          <cell r="B105" t="str">
            <v>Barbour Court Nursing and Rehabilitation Center</v>
          </cell>
          <cell r="C105">
            <v>31.900000000000091</v>
          </cell>
        </row>
        <row r="106">
          <cell r="A106">
            <v>100</v>
          </cell>
          <cell r="B106" t="str">
            <v>Greendale Forest Nursing and Rehabilitation Center</v>
          </cell>
          <cell r="C106">
            <v>20.549999999999955</v>
          </cell>
        </row>
        <row r="107">
          <cell r="A107">
            <v>101</v>
          </cell>
          <cell r="B107" t="str">
            <v>River Trace Nursing and Rehabilitation Center</v>
          </cell>
          <cell r="C107">
            <v>16.980000000000018</v>
          </cell>
        </row>
        <row r="108">
          <cell r="A108">
            <v>102</v>
          </cell>
          <cell r="B108" t="str">
            <v>Westwood Hills Nursing and Rehabilitation Center</v>
          </cell>
          <cell r="C108">
            <v>23.769999999999982</v>
          </cell>
        </row>
        <row r="109">
          <cell r="A109">
            <v>103</v>
          </cell>
          <cell r="B109" t="str">
            <v>Wilson Pines Nursing and Rehabilitation Center</v>
          </cell>
          <cell r="C109">
            <v>11.069999999999936</v>
          </cell>
        </row>
        <row r="110">
          <cell r="A110">
            <v>104</v>
          </cell>
          <cell r="B110" t="str">
            <v>BROOKSHIRE NURSING CENTER</v>
          </cell>
          <cell r="C110">
            <v>4.9800000000000182</v>
          </cell>
        </row>
        <row r="111">
          <cell r="A111">
            <v>105</v>
          </cell>
          <cell r="B111" t="str">
            <v>BRUNSWICK COVE NURSING CENTER</v>
          </cell>
          <cell r="C111">
            <v>21.25</v>
          </cell>
        </row>
        <row r="112">
          <cell r="A112">
            <v>106</v>
          </cell>
          <cell r="B112" t="str">
            <v>HICKORY FALLS HEALTH AND REHABILITATION</v>
          </cell>
          <cell r="C112">
            <v>12.230000000000018</v>
          </cell>
        </row>
        <row r="113">
          <cell r="A113">
            <v>107</v>
          </cell>
          <cell r="B113" t="str">
            <v>Cumberland Nursing and Rehabilitation Center</v>
          </cell>
          <cell r="C113">
            <v>23.630000000000109</v>
          </cell>
        </row>
        <row r="114">
          <cell r="A114">
            <v>108</v>
          </cell>
          <cell r="B114" t="str">
            <v>MAGGIE VALLEY NURSING AND REHABILITATION</v>
          </cell>
          <cell r="C114">
            <v>7</v>
          </cell>
        </row>
        <row r="115">
          <cell r="A115">
            <v>109</v>
          </cell>
          <cell r="B115" t="str">
            <v>CARDINAL HEALTHCARE &amp; REHAB CENTER</v>
          </cell>
          <cell r="C115">
            <v>20.079999999999927</v>
          </cell>
        </row>
        <row r="116">
          <cell r="A116">
            <v>110</v>
          </cell>
          <cell r="B116" t="str">
            <v>Carolina Care Health and Rehabilitation</v>
          </cell>
          <cell r="C116">
            <v>2.8399999999999181</v>
          </cell>
        </row>
        <row r="117">
          <cell r="A117">
            <v>111</v>
          </cell>
          <cell r="B117" t="str">
            <v>Maple Grove Health and Rehabilitation Center</v>
          </cell>
          <cell r="C117">
            <v>16.950000000000045</v>
          </cell>
        </row>
        <row r="118">
          <cell r="A118">
            <v>112</v>
          </cell>
          <cell r="B118" t="str">
            <v>Carolina Health Care Ctr. Of Cumberland</v>
          </cell>
          <cell r="C118">
            <v>5.5599999999999454</v>
          </cell>
        </row>
        <row r="119">
          <cell r="A119">
            <v>113</v>
          </cell>
          <cell r="B119" t="str">
            <v xml:space="preserve">Capital Nursing and Rehabilitation </v>
          </cell>
          <cell r="C119">
            <v>16.329999999999927</v>
          </cell>
        </row>
        <row r="120">
          <cell r="A120">
            <v>114</v>
          </cell>
          <cell r="B120" t="str">
            <v>CAROLINA REHAB CENTER OF BURKE</v>
          </cell>
          <cell r="C120">
            <v>1.5799999999999272</v>
          </cell>
        </row>
        <row r="121">
          <cell r="A121">
            <v>115</v>
          </cell>
          <cell r="B121" t="str">
            <v>CARRINGTON PLACE</v>
          </cell>
          <cell r="C121">
            <v>19.630000000000109</v>
          </cell>
        </row>
        <row r="122">
          <cell r="A122">
            <v>116</v>
          </cell>
          <cell r="B122" t="str">
            <v>CARVER LIVING CENTER</v>
          </cell>
          <cell r="C122">
            <v>20.700000000000045</v>
          </cell>
        </row>
        <row r="123">
          <cell r="A123">
            <v>117</v>
          </cell>
          <cell r="B123" t="str">
            <v>CARY HEALTH &amp; REHAB CENTER</v>
          </cell>
          <cell r="C123">
            <v>15.900000000000091</v>
          </cell>
        </row>
        <row r="124">
          <cell r="A124">
            <v>118</v>
          </cell>
          <cell r="B124" t="str">
            <v>CENTRAL CONTINUING CARE</v>
          </cell>
          <cell r="C124">
            <v>24.539999999999964</v>
          </cell>
        </row>
        <row r="125">
          <cell r="A125">
            <v>119</v>
          </cell>
          <cell r="B125" t="str">
            <v>Peak Resources - Cherryville</v>
          </cell>
          <cell r="C125">
            <v>5</v>
          </cell>
        </row>
        <row r="126">
          <cell r="A126">
            <v>120</v>
          </cell>
          <cell r="B126" t="str">
            <v>Haymount Rehab &amp; Nursing Center</v>
          </cell>
          <cell r="C126">
            <v>10.450000000000045</v>
          </cell>
        </row>
        <row r="127">
          <cell r="A127">
            <v>121</v>
          </cell>
          <cell r="B127" t="str">
            <v>Peak Resources - Gastonia</v>
          </cell>
          <cell r="C127">
            <v>31.519999999999982</v>
          </cell>
        </row>
        <row r="128">
          <cell r="A128">
            <v>122</v>
          </cell>
          <cell r="B128" t="str">
            <v>Scottish Pines Rehabilitation and Nursing Center</v>
          </cell>
          <cell r="C128">
            <v>4.6600000000000819</v>
          </cell>
        </row>
        <row r="129">
          <cell r="A129">
            <v>123</v>
          </cell>
          <cell r="B129" t="str">
            <v>Peak Resources - Shelby</v>
          </cell>
          <cell r="C129">
            <v>32.5</v>
          </cell>
        </row>
        <row r="130">
          <cell r="A130">
            <v>124</v>
          </cell>
          <cell r="B130" t="str">
            <v>Crystal Bluffs Rehabilitation &amp; Health Care Center</v>
          </cell>
          <cell r="C130">
            <v>9.5699999999999363</v>
          </cell>
        </row>
        <row r="131">
          <cell r="A131">
            <v>125</v>
          </cell>
          <cell r="B131" t="str">
            <v>Signature HealthCARE of Chapel Hill</v>
          </cell>
          <cell r="C131">
            <v>6.0799999999999272</v>
          </cell>
        </row>
        <row r="132">
          <cell r="A132">
            <v>126</v>
          </cell>
          <cell r="B132" t="str">
            <v>CHARLOTTE HEALTH CARE CENTER</v>
          </cell>
          <cell r="C132">
            <v>1</v>
          </cell>
        </row>
        <row r="133">
          <cell r="A133">
            <v>127</v>
          </cell>
          <cell r="B133" t="str">
            <v>Tower Nursing and Rehabilitation Center</v>
          </cell>
          <cell r="C133">
            <v>22.279999999999973</v>
          </cell>
        </row>
        <row r="134">
          <cell r="A134">
            <v>128</v>
          </cell>
          <cell r="B134" t="str">
            <v>CLAPP'S CONVALESCENT NURSING HOME, INC.</v>
          </cell>
          <cell r="C134">
            <v>3.8699999999998909</v>
          </cell>
        </row>
        <row r="135">
          <cell r="A135">
            <v>129</v>
          </cell>
          <cell r="B135" t="str">
            <v>CLAPP'S NURSING CENTER, INC.</v>
          </cell>
          <cell r="C135">
            <v>14.009999999999991</v>
          </cell>
        </row>
        <row r="136">
          <cell r="A136">
            <v>130</v>
          </cell>
          <cell r="B136" t="str">
            <v>CLAY COUNTY CARE CENTER</v>
          </cell>
          <cell r="C136">
            <v>19.25</v>
          </cell>
        </row>
        <row r="137">
          <cell r="A137">
            <v>131</v>
          </cell>
          <cell r="B137" t="str">
            <v>COLLEGE PINES NURSING CENTER</v>
          </cell>
          <cell r="C137">
            <v>23.269999999999982</v>
          </cell>
        </row>
        <row r="138">
          <cell r="A138">
            <v>132</v>
          </cell>
          <cell r="B138" t="str">
            <v>CONOVER NURSING &amp; REHAB CENTER</v>
          </cell>
          <cell r="C138">
            <v>5.9800000000000182</v>
          </cell>
        </row>
        <row r="139">
          <cell r="A139">
            <v>133</v>
          </cell>
          <cell r="B139" t="str">
            <v>LIBERTY COMMONS N&amp;R CTR. OF HALIFAX CTY</v>
          </cell>
          <cell r="C139">
            <v>26.650000000000091</v>
          </cell>
        </row>
        <row r="140">
          <cell r="A140">
            <v>134</v>
          </cell>
          <cell r="B140" t="str">
            <v>Westfield Rehabilitation and Health Center</v>
          </cell>
          <cell r="C140">
            <v>5</v>
          </cell>
        </row>
        <row r="141">
          <cell r="A141">
            <v>135</v>
          </cell>
          <cell r="B141" t="str">
            <v>DAVIS HEALTH CARE CENTER</v>
          </cell>
          <cell r="C141">
            <v>2.4100000000000819</v>
          </cell>
        </row>
        <row r="142">
          <cell r="A142">
            <v>136</v>
          </cell>
          <cell r="B142" t="str">
            <v>COUNTRYSIDE MANOR, INC</v>
          </cell>
          <cell r="C142">
            <v>6.4500000000000455</v>
          </cell>
        </row>
        <row r="143">
          <cell r="A143">
            <v>137</v>
          </cell>
          <cell r="B143" t="str">
            <v>COURTLAND TERRACE</v>
          </cell>
          <cell r="C143">
            <v>14.259999999999991</v>
          </cell>
        </row>
        <row r="144">
          <cell r="A144">
            <v>138</v>
          </cell>
          <cell r="B144" t="str">
            <v>CROASDAILE VILLAGE</v>
          </cell>
          <cell r="C144">
            <v>1</v>
          </cell>
        </row>
        <row r="145">
          <cell r="A145">
            <v>139</v>
          </cell>
          <cell r="B145" t="str">
            <v>CROSS CREEK HEALTH CARE</v>
          </cell>
          <cell r="C145">
            <v>26.519999999999982</v>
          </cell>
        </row>
        <row r="146">
          <cell r="A146">
            <v>140</v>
          </cell>
          <cell r="B146" t="str">
            <v>CYPRESS POINTE REHABILITATION CENTER</v>
          </cell>
          <cell r="C146">
            <v>6.3599999999999</v>
          </cell>
        </row>
        <row r="147">
          <cell r="A147">
            <v>141</v>
          </cell>
          <cell r="B147" t="str">
            <v>Accordius Health &amp; Rehabilitation</v>
          </cell>
          <cell r="C147">
            <v>17.900000000000091</v>
          </cell>
        </row>
        <row r="148">
          <cell r="A148">
            <v>142</v>
          </cell>
          <cell r="B148" t="str">
            <v>Cornerstone Nursing and Rehabilitation Center</v>
          </cell>
          <cell r="C148">
            <v>21.529999999999973</v>
          </cell>
        </row>
        <row r="149">
          <cell r="A149">
            <v>143</v>
          </cell>
          <cell r="B149" t="str">
            <v>EDGEWOOD PLACE AT THE VILLAGE-BROOKWOOD</v>
          </cell>
          <cell r="C149">
            <v>17</v>
          </cell>
        </row>
        <row r="150">
          <cell r="A150">
            <v>144</v>
          </cell>
          <cell r="B150" t="str">
            <v>Elderberry Health Care</v>
          </cell>
          <cell r="C150">
            <v>26.920000000000073</v>
          </cell>
        </row>
        <row r="151">
          <cell r="A151">
            <v>145</v>
          </cell>
          <cell r="B151" t="str">
            <v>Peak Resources - Charlotte</v>
          </cell>
          <cell r="C151">
            <v>7</v>
          </cell>
        </row>
        <row r="152">
          <cell r="A152">
            <v>146</v>
          </cell>
          <cell r="B152" t="str">
            <v>ELIZABETHTOWN NURSING CENTER, INC.</v>
          </cell>
          <cell r="C152">
            <v>32.5</v>
          </cell>
        </row>
        <row r="153">
          <cell r="A153">
            <v>147</v>
          </cell>
          <cell r="B153" t="str">
            <v>PruittHealth-Elkin</v>
          </cell>
          <cell r="C153">
            <v>2</v>
          </cell>
        </row>
        <row r="154">
          <cell r="A154">
            <v>148</v>
          </cell>
          <cell r="B154" t="str">
            <v>Emerald Ridge Rehab &amp; Care Center</v>
          </cell>
          <cell r="C154">
            <v>21</v>
          </cell>
        </row>
        <row r="155">
          <cell r="A155">
            <v>149</v>
          </cell>
          <cell r="B155" t="str">
            <v>Fair Haven Home, Inc.</v>
          </cell>
          <cell r="C155">
            <v>18.529999999999973</v>
          </cell>
        </row>
        <row r="156">
          <cell r="A156">
            <v>150</v>
          </cell>
          <cell r="B156" t="str">
            <v>PruittHealth-Farmville</v>
          </cell>
          <cell r="C156">
            <v>28.849999999999909</v>
          </cell>
        </row>
        <row r="157">
          <cell r="A157">
            <v>151</v>
          </cell>
          <cell r="B157" t="str">
            <v>Five Oaks Manor</v>
          </cell>
          <cell r="C157">
            <v>32.5</v>
          </cell>
        </row>
        <row r="158">
          <cell r="A158">
            <v>152</v>
          </cell>
          <cell r="B158" t="str">
            <v>FLESHER'S FAIRVIEW HEALTHCARE CENTER</v>
          </cell>
          <cell r="C158">
            <v>21.569999999999936</v>
          </cell>
        </row>
        <row r="159">
          <cell r="A159">
            <v>153</v>
          </cell>
          <cell r="B159" t="str">
            <v>Forrest Oakes Healthcare Center</v>
          </cell>
          <cell r="C159">
            <v>18.240000000000009</v>
          </cell>
        </row>
        <row r="160">
          <cell r="A160">
            <v>154</v>
          </cell>
          <cell r="B160" t="str">
            <v>FOUNTAINS AT THE ALBEMARLE</v>
          </cell>
          <cell r="C160">
            <v>1.3800000000001091</v>
          </cell>
        </row>
        <row r="161">
          <cell r="A161">
            <v>155</v>
          </cell>
          <cell r="B161" t="str">
            <v>Friends Homes - Guilford</v>
          </cell>
          <cell r="C161">
            <v>12</v>
          </cell>
        </row>
        <row r="162">
          <cell r="A162">
            <v>156</v>
          </cell>
          <cell r="B162" t="str">
            <v>Gateway Rehabilitation and Healthcare</v>
          </cell>
          <cell r="C162">
            <v>24.420000000000073</v>
          </cell>
        </row>
        <row r="163">
          <cell r="A163">
            <v>157</v>
          </cell>
          <cell r="B163" t="str">
            <v>Mooresville Center</v>
          </cell>
          <cell r="C163">
            <v>11.009999999999991</v>
          </cell>
        </row>
        <row r="164">
          <cell r="A164">
            <v>158</v>
          </cell>
          <cell r="B164" t="str">
            <v>Salisbury Center</v>
          </cell>
          <cell r="C164">
            <v>17.299999999999955</v>
          </cell>
        </row>
        <row r="165">
          <cell r="A165">
            <v>159</v>
          </cell>
          <cell r="B165" t="str">
            <v>Givens Health Center</v>
          </cell>
          <cell r="C165">
            <v>1</v>
          </cell>
        </row>
        <row r="166">
          <cell r="A166">
            <v>160</v>
          </cell>
          <cell r="B166" t="str">
            <v>GLENAIRE, INC.</v>
          </cell>
          <cell r="C166">
            <v>1</v>
          </cell>
        </row>
        <row r="167">
          <cell r="A167">
            <v>161</v>
          </cell>
          <cell r="B167" t="str">
            <v>Glenbridge Health And Rehabilitation</v>
          </cell>
          <cell r="C167">
            <v>14.559999999999945</v>
          </cell>
        </row>
        <row r="168">
          <cell r="A168">
            <v>162</v>
          </cell>
          <cell r="B168" t="str">
            <v>Warsaw Health and Rehab</v>
          </cell>
          <cell r="C168">
            <v>22.900000000000091</v>
          </cell>
        </row>
        <row r="169">
          <cell r="A169">
            <v>163</v>
          </cell>
          <cell r="B169" t="str">
            <v>GLENFLORA</v>
          </cell>
          <cell r="C169">
            <v>2.5799999999999272</v>
          </cell>
        </row>
        <row r="170">
          <cell r="A170">
            <v>164</v>
          </cell>
          <cell r="B170" t="str">
            <v>ALSTON BROOK</v>
          </cell>
          <cell r="C170">
            <v>11.630000000000109</v>
          </cell>
        </row>
        <row r="171">
          <cell r="A171">
            <v>165</v>
          </cell>
          <cell r="B171" t="str">
            <v>GOLDEN YEARS NURSING HOME</v>
          </cell>
          <cell r="C171">
            <v>32.5</v>
          </cell>
        </row>
        <row r="172">
          <cell r="A172">
            <v>166</v>
          </cell>
          <cell r="B172" t="str">
            <v>GRACE HEIGHTS</v>
          </cell>
          <cell r="C172">
            <v>32.5</v>
          </cell>
        </row>
        <row r="173">
          <cell r="A173">
            <v>167</v>
          </cell>
          <cell r="B173" t="str">
            <v>GRAYBRIER NURSING AND RETIREMENT CENTER</v>
          </cell>
          <cell r="C173">
            <v>7.1600000000000819</v>
          </cell>
        </row>
        <row r="174">
          <cell r="A174">
            <v>168</v>
          </cell>
          <cell r="B174" t="str">
            <v>East Carolina Rehab and Wellness</v>
          </cell>
          <cell r="C174">
            <v>27.039999999999964</v>
          </cell>
        </row>
        <row r="175">
          <cell r="A175">
            <v>169</v>
          </cell>
          <cell r="B175" t="str">
            <v>Accordius Health at Creekside</v>
          </cell>
          <cell r="C175">
            <v>24.789999999999964</v>
          </cell>
        </row>
        <row r="176">
          <cell r="A176">
            <v>170</v>
          </cell>
          <cell r="B176" t="str">
            <v>Concordia Transitional Care and Rehabilitation - Elizabeth City</v>
          </cell>
          <cell r="C176">
            <v>23.450000000000045</v>
          </cell>
        </row>
        <row r="177">
          <cell r="A177">
            <v>171</v>
          </cell>
          <cell r="B177" t="str">
            <v>Concordia Nursing and Rehabilitation - Henderson</v>
          </cell>
          <cell r="C177">
            <v>13.549999999999955</v>
          </cell>
        </row>
        <row r="178">
          <cell r="A178">
            <v>172</v>
          </cell>
          <cell r="B178" t="str">
            <v>Kenansville  Health &amp; Rehab Center</v>
          </cell>
          <cell r="C178">
            <v>30.6400000000001</v>
          </cell>
        </row>
        <row r="179">
          <cell r="A179">
            <v>173</v>
          </cell>
          <cell r="B179" t="str">
            <v>Signature HealthCARE of Roanoke Rapids</v>
          </cell>
          <cell r="C179">
            <v>2.6400000000001</v>
          </cell>
        </row>
        <row r="180">
          <cell r="A180">
            <v>174</v>
          </cell>
          <cell r="B180" t="str">
            <v>Rocky Mount Rehabilitation Center</v>
          </cell>
          <cell r="C180">
            <v>26.769999999999982</v>
          </cell>
        </row>
        <row r="181">
          <cell r="A181">
            <v>175</v>
          </cell>
          <cell r="B181" t="str">
            <v>Accordius Health at Scotland Manor</v>
          </cell>
          <cell r="C181">
            <v>15.670000000000073</v>
          </cell>
        </row>
        <row r="182">
          <cell r="A182">
            <v>176</v>
          </cell>
          <cell r="B182" t="str">
            <v>Zebulon Rehabilitation Center</v>
          </cell>
          <cell r="C182">
            <v>10.5</v>
          </cell>
        </row>
        <row r="183">
          <cell r="A183">
            <v>177</v>
          </cell>
          <cell r="B183" t="str">
            <v>GUILFORD HEALTH CARE CENTER</v>
          </cell>
          <cell r="C183">
            <v>7.4200000000000728</v>
          </cell>
        </row>
        <row r="184">
          <cell r="A184">
            <v>178</v>
          </cell>
          <cell r="B184" t="str">
            <v>Northhampton Nursing and Rehabilitation Center</v>
          </cell>
          <cell r="C184">
            <v>23.740000000000009</v>
          </cell>
        </row>
        <row r="185">
          <cell r="A185">
            <v>179</v>
          </cell>
          <cell r="B185" t="str">
            <v xml:space="preserve">Harborview Rehabilitation and Healthcare </v>
          </cell>
          <cell r="C185">
            <v>26.809999999999945</v>
          </cell>
        </row>
        <row r="186">
          <cell r="A186">
            <v>180</v>
          </cell>
          <cell r="B186" t="str">
            <v>Universal Health Care Lillington</v>
          </cell>
          <cell r="C186">
            <v>1</v>
          </cell>
        </row>
        <row r="187">
          <cell r="A187">
            <v>181</v>
          </cell>
          <cell r="B187" t="str">
            <v>Mountain Home Health and Rehab</v>
          </cell>
          <cell r="C187">
            <v>32.5</v>
          </cell>
        </row>
        <row r="188">
          <cell r="A188">
            <v>182</v>
          </cell>
          <cell r="B188" t="str">
            <v>Ambassador Rehab &amp; Healthcare Center</v>
          </cell>
          <cell r="C188">
            <v>32.5</v>
          </cell>
        </row>
        <row r="189">
          <cell r="A189">
            <v>183</v>
          </cell>
          <cell r="B189" t="str">
            <v>PruittHealth-High Point</v>
          </cell>
          <cell r="C189">
            <v>21.1099999999999</v>
          </cell>
        </row>
        <row r="190">
          <cell r="A190">
            <v>184</v>
          </cell>
          <cell r="B190" t="str">
            <v xml:space="preserve">Givens Highland Farms </v>
          </cell>
          <cell r="C190">
            <v>32.5</v>
          </cell>
        </row>
        <row r="191">
          <cell r="A191">
            <v>185</v>
          </cell>
          <cell r="B191" t="str">
            <v>Highland House Rehabilitation and Healthcare</v>
          </cell>
          <cell r="C191">
            <v>16.509999999999991</v>
          </cell>
        </row>
        <row r="192">
          <cell r="A192">
            <v>186</v>
          </cell>
          <cell r="B192" t="str">
            <v>HILLCREST CONVALESCENT CENTER, INC.</v>
          </cell>
          <cell r="C192">
            <v>17.960000000000036</v>
          </cell>
        </row>
        <row r="193">
          <cell r="A193">
            <v>187</v>
          </cell>
          <cell r="B193" t="str">
            <v>Hillside Nursing Center</v>
          </cell>
          <cell r="C193">
            <v>16</v>
          </cell>
        </row>
        <row r="194">
          <cell r="A194">
            <v>188</v>
          </cell>
          <cell r="B194" t="str">
            <v>Hunter Woods Nursing And Rehab Center</v>
          </cell>
          <cell r="C194">
            <v>22.079999999999927</v>
          </cell>
        </row>
        <row r="195">
          <cell r="A195">
            <v>189</v>
          </cell>
          <cell r="B195" t="str">
            <v>Huntersville Oaks</v>
          </cell>
          <cell r="C195">
            <v>1</v>
          </cell>
        </row>
        <row r="196">
          <cell r="A196">
            <v>190</v>
          </cell>
          <cell r="B196" t="str">
            <v>The Laurels of Pender</v>
          </cell>
          <cell r="C196">
            <v>20.6099999999999</v>
          </cell>
        </row>
        <row r="197">
          <cell r="A197">
            <v>191</v>
          </cell>
          <cell r="B197" t="str">
            <v>PruittHealth-Durham LLC</v>
          </cell>
          <cell r="C197">
            <v>1.0999999999999091</v>
          </cell>
        </row>
        <row r="198">
          <cell r="A198">
            <v>192</v>
          </cell>
          <cell r="B198" t="str">
            <v>The Oaks-Brevard</v>
          </cell>
          <cell r="C198">
            <v>4.3399999999999181</v>
          </cell>
        </row>
        <row r="199">
          <cell r="A199">
            <v>193</v>
          </cell>
          <cell r="B199" t="str">
            <v>Kingswood Nursing Center, Inc.</v>
          </cell>
          <cell r="C199">
            <v>17.180000000000064</v>
          </cell>
        </row>
        <row r="200">
          <cell r="A200">
            <v>194</v>
          </cell>
          <cell r="B200" t="str">
            <v>Signature HealthCARE of Kinston</v>
          </cell>
          <cell r="C200">
            <v>2</v>
          </cell>
        </row>
        <row r="201">
          <cell r="A201">
            <v>195</v>
          </cell>
          <cell r="B201" t="str">
            <v>LAKE PARK NURSING AND REHAB CENTER</v>
          </cell>
          <cell r="C201">
            <v>1</v>
          </cell>
        </row>
        <row r="202">
          <cell r="A202">
            <v>196</v>
          </cell>
          <cell r="B202" t="str">
            <v>Pineville Rehab &amp; Living Center</v>
          </cell>
          <cell r="C202">
            <v>18.1099999999999</v>
          </cell>
        </row>
        <row r="203">
          <cell r="A203">
            <v>197</v>
          </cell>
          <cell r="B203" t="str">
            <v>Durham Nursing and Rehabilitation Center</v>
          </cell>
          <cell r="C203">
            <v>18.160000000000082</v>
          </cell>
        </row>
        <row r="204">
          <cell r="A204">
            <v>198</v>
          </cell>
          <cell r="B204" t="str">
            <v>Lenoir Healthcare Center</v>
          </cell>
          <cell r="C204">
            <v>31.559999999999945</v>
          </cell>
        </row>
        <row r="205">
          <cell r="A205">
            <v>199</v>
          </cell>
          <cell r="B205" t="str">
            <v>LEXINGTON HEALTH CARE CENTER</v>
          </cell>
          <cell r="C205">
            <v>6.3399999999999181</v>
          </cell>
        </row>
        <row r="206">
          <cell r="A206">
            <v>200</v>
          </cell>
          <cell r="B206" t="str">
            <v>Liberty Commons N&amp;R Ctr. Of Johnston Cty</v>
          </cell>
          <cell r="C206">
            <v>16</v>
          </cell>
        </row>
        <row r="207">
          <cell r="A207">
            <v>201</v>
          </cell>
          <cell r="B207" t="str">
            <v>Liberty Commons Rehabilitation Center</v>
          </cell>
          <cell r="C207">
            <v>8</v>
          </cell>
        </row>
        <row r="208">
          <cell r="A208">
            <v>202</v>
          </cell>
          <cell r="B208" t="str">
            <v>Liberty Commons N&amp;R Ctr. Of Rowan County</v>
          </cell>
          <cell r="C208">
            <v>18</v>
          </cell>
        </row>
        <row r="209">
          <cell r="A209">
            <v>203</v>
          </cell>
          <cell r="B209" t="str">
            <v>Liberty Commons N&amp;R Ctr. Of Alamance Cty</v>
          </cell>
          <cell r="C209">
            <v>19</v>
          </cell>
        </row>
        <row r="210">
          <cell r="A210">
            <v>204</v>
          </cell>
          <cell r="B210" t="str">
            <v>Liberty Commons N&amp;R Ctr Of Columbus Cty</v>
          </cell>
          <cell r="C210">
            <v>16</v>
          </cell>
        </row>
        <row r="211">
          <cell r="A211">
            <v>205</v>
          </cell>
          <cell r="B211" t="str">
            <v>AVANTE AT THOMASVILLE</v>
          </cell>
          <cell r="C211">
            <v>32.5</v>
          </cell>
        </row>
        <row r="212">
          <cell r="A212">
            <v>206</v>
          </cell>
          <cell r="B212" t="str">
            <v>LIFE CARE CENTER OF BANNER ELK</v>
          </cell>
          <cell r="C212">
            <v>32.5</v>
          </cell>
        </row>
        <row r="213">
          <cell r="A213">
            <v>207</v>
          </cell>
          <cell r="B213" t="str">
            <v>LIFE CARE CENTER OF HENDERSONVILLE</v>
          </cell>
          <cell r="C213">
            <v>24</v>
          </cell>
        </row>
        <row r="214">
          <cell r="A214">
            <v>208</v>
          </cell>
          <cell r="B214" t="str">
            <v>Lincolnton Rehabilitation Center</v>
          </cell>
          <cell r="C214">
            <v>22.8900000000001</v>
          </cell>
        </row>
        <row r="215">
          <cell r="A215">
            <v>209</v>
          </cell>
          <cell r="B215" t="str">
            <v>Highland Acres Nursing and Rehabilitation Center</v>
          </cell>
          <cell r="C215">
            <v>25.720000000000027</v>
          </cell>
        </row>
        <row r="216">
          <cell r="A216">
            <v>210</v>
          </cell>
          <cell r="B216" t="str">
            <v>LITCHFORD FALLS HEALTHCARE &amp; REHAB</v>
          </cell>
          <cell r="C216">
            <v>12.190000000000055</v>
          </cell>
        </row>
        <row r="217">
          <cell r="A217">
            <v>211</v>
          </cell>
          <cell r="B217" t="str">
            <v>LOUISBURG HEALTHCARE and REHABILITATION CENTER</v>
          </cell>
          <cell r="C217">
            <v>29.599999999999909</v>
          </cell>
        </row>
        <row r="218">
          <cell r="A218">
            <v>212</v>
          </cell>
          <cell r="B218" t="str">
            <v>Lutheran Home At Trinity Oaks, Inc.</v>
          </cell>
          <cell r="C218">
            <v>3.5399999999999636</v>
          </cell>
        </row>
        <row r="219">
          <cell r="A219">
            <v>213</v>
          </cell>
          <cell r="B219" t="str">
            <v>Lutheran Home - Albemarle, Inc.</v>
          </cell>
          <cell r="C219">
            <v>1.3299999999999272</v>
          </cell>
        </row>
        <row r="220">
          <cell r="A220">
            <v>214</v>
          </cell>
          <cell r="B220" t="str">
            <v>Trinity Village</v>
          </cell>
          <cell r="C220">
            <v>1</v>
          </cell>
        </row>
        <row r="221">
          <cell r="A221">
            <v>215</v>
          </cell>
          <cell r="B221" t="str">
            <v>Trinity Ridge</v>
          </cell>
          <cell r="C221">
            <v>5</v>
          </cell>
        </row>
        <row r="222">
          <cell r="A222">
            <v>216</v>
          </cell>
          <cell r="B222" t="str">
            <v>Trinity Glen</v>
          </cell>
          <cell r="C222">
            <v>4.6199999999998909</v>
          </cell>
        </row>
        <row r="223">
          <cell r="A223">
            <v>217</v>
          </cell>
          <cell r="B223" t="str">
            <v>Madison Manor Rehabilitation and Nursing Center</v>
          </cell>
          <cell r="C223">
            <v>25.210000000000036</v>
          </cell>
        </row>
        <row r="224">
          <cell r="A224">
            <v>218</v>
          </cell>
          <cell r="B224" t="str">
            <v>MAGNOLIA ESTATES SKILLED CARE FACILITY</v>
          </cell>
          <cell r="C224">
            <v>29.289999999999964</v>
          </cell>
        </row>
        <row r="225">
          <cell r="A225">
            <v>219</v>
          </cell>
          <cell r="B225" t="str">
            <v>Stone Creek Health and Rehabilitation</v>
          </cell>
          <cell r="C225">
            <v>20.539999999999964</v>
          </cell>
        </row>
        <row r="226">
          <cell r="A226">
            <v>220</v>
          </cell>
          <cell r="B226" t="str">
            <v>MANOR CARE OF PINEHURST</v>
          </cell>
          <cell r="C226">
            <v>14.710000000000036</v>
          </cell>
        </row>
        <row r="227">
          <cell r="A227">
            <v>221</v>
          </cell>
          <cell r="B227" t="str">
            <v>MAPLE LEAF HEALTH CARE</v>
          </cell>
          <cell r="C227">
            <v>20.019999999999982</v>
          </cell>
        </row>
        <row r="228">
          <cell r="A228">
            <v>222</v>
          </cell>
          <cell r="B228" t="str">
            <v>Randolph Health and Rehab Center</v>
          </cell>
          <cell r="C228">
            <v>32.5</v>
          </cell>
        </row>
        <row r="229">
          <cell r="A229">
            <v>223</v>
          </cell>
          <cell r="B229" t="str">
            <v>Wilmington Health and Rehabilitation Center</v>
          </cell>
          <cell r="C229">
            <v>4.0699999999999363</v>
          </cell>
        </row>
        <row r="230">
          <cell r="A230">
            <v>224</v>
          </cell>
          <cell r="B230" t="str">
            <v>MARY GRAN NURSING CENTER</v>
          </cell>
          <cell r="C230">
            <v>32.5</v>
          </cell>
        </row>
        <row r="231">
          <cell r="A231">
            <v>225</v>
          </cell>
          <cell r="B231" t="str">
            <v>MARYFIELD NURSING HOME</v>
          </cell>
          <cell r="C231">
            <v>6.4200000000000728</v>
          </cell>
        </row>
        <row r="232">
          <cell r="A232">
            <v>226</v>
          </cell>
          <cell r="B232" t="str">
            <v>The Oaks at Whitaker Glen-Mayview</v>
          </cell>
          <cell r="C232">
            <v>27.960000000000036</v>
          </cell>
        </row>
        <row r="233">
          <cell r="A233">
            <v>227</v>
          </cell>
          <cell r="B233" t="str">
            <v>Sunrise Rehabilitation Center</v>
          </cell>
          <cell r="C233">
            <v>32.5</v>
          </cell>
        </row>
        <row r="234">
          <cell r="A234">
            <v>228</v>
          </cell>
          <cell r="B234" t="str">
            <v>Regency Care of Clemmons</v>
          </cell>
          <cell r="C234">
            <v>32.5</v>
          </cell>
        </row>
        <row r="235">
          <cell r="A235">
            <v>229</v>
          </cell>
          <cell r="B235" t="str">
            <v>Meadowwood Nursing Center, Inc.</v>
          </cell>
          <cell r="C235">
            <v>32.5</v>
          </cell>
        </row>
        <row r="236">
          <cell r="A236">
            <v>230</v>
          </cell>
          <cell r="B236" t="str">
            <v xml:space="preserve">Mecklenburg Health and Rehabilitation Center </v>
          </cell>
          <cell r="C236">
            <v>10.009999999999991</v>
          </cell>
        </row>
        <row r="237">
          <cell r="A237">
            <v>231</v>
          </cell>
          <cell r="B237" t="str">
            <v>Mountain Ridge Wellness Center</v>
          </cell>
          <cell r="C237">
            <v>12.710000000000036</v>
          </cell>
        </row>
        <row r="238">
          <cell r="A238">
            <v>232</v>
          </cell>
          <cell r="B238" t="str">
            <v>Blue Ridge on the Mountain</v>
          </cell>
          <cell r="C238">
            <v>20.210000000000036</v>
          </cell>
        </row>
        <row r="239">
          <cell r="A239">
            <v>233</v>
          </cell>
          <cell r="B239" t="str">
            <v>MOUNTAIN VIEW MANOR</v>
          </cell>
          <cell r="C239">
            <v>32.5</v>
          </cell>
        </row>
        <row r="240">
          <cell r="A240">
            <v>234</v>
          </cell>
          <cell r="B240" t="str">
            <v>MOUNTAIN VISTA HEALTH PARK</v>
          </cell>
          <cell r="C240">
            <v>2.7200000000000273</v>
          </cell>
        </row>
        <row r="241">
          <cell r="A241">
            <v>235</v>
          </cell>
          <cell r="B241" t="str">
            <v>Universal Health Care - Nashville</v>
          </cell>
          <cell r="C241">
            <v>27.349999999999909</v>
          </cell>
        </row>
        <row r="242">
          <cell r="A242">
            <v>236</v>
          </cell>
          <cell r="B242" t="str">
            <v>Hunter Hills Nursing and Rehabilitation Center</v>
          </cell>
          <cell r="C242">
            <v>27.990000000000009</v>
          </cell>
        </row>
        <row r="243">
          <cell r="A243">
            <v>237</v>
          </cell>
          <cell r="B243" t="str">
            <v>PruittHealth-Trent</v>
          </cell>
          <cell r="C243">
            <v>4.4000000000000909</v>
          </cell>
        </row>
        <row r="244">
          <cell r="A244">
            <v>238</v>
          </cell>
          <cell r="B244" t="str">
            <v>Oak Forest Health and Rehabilitation</v>
          </cell>
          <cell r="C244">
            <v>16.509999999999991</v>
          </cell>
        </row>
        <row r="245">
          <cell r="A245">
            <v>239</v>
          </cell>
          <cell r="B245" t="str">
            <v>OAK GROVE HEALTH CARE CENTER</v>
          </cell>
          <cell r="C245">
            <v>16.599999999999909</v>
          </cell>
        </row>
        <row r="246">
          <cell r="A246">
            <v>240</v>
          </cell>
          <cell r="B246" t="str">
            <v>OCEAN TRAIL CONVALESCENT CENTER, INC.</v>
          </cell>
          <cell r="C246">
            <v>23.240000000000009</v>
          </cell>
        </row>
        <row r="247">
          <cell r="A247">
            <v>241</v>
          </cell>
          <cell r="B247" t="str">
            <v>Universal Health Care Oxford</v>
          </cell>
          <cell r="C247">
            <v>24.259999999999991</v>
          </cell>
        </row>
        <row r="248">
          <cell r="A248">
            <v>242</v>
          </cell>
          <cell r="B248" t="str">
            <v>Hendersonville Health and Rehabilitation</v>
          </cell>
          <cell r="C248">
            <v>14.150000000000091</v>
          </cell>
        </row>
        <row r="249">
          <cell r="A249">
            <v>243</v>
          </cell>
          <cell r="B249" t="str">
            <v>The Lodge at Mills River</v>
          </cell>
          <cell r="C249">
            <v>3.2699999999999818</v>
          </cell>
        </row>
        <row r="250">
          <cell r="A250">
            <v>244</v>
          </cell>
          <cell r="B250" t="str">
            <v>Emerald Health &amp; Rehab Center</v>
          </cell>
          <cell r="C250">
            <v>5</v>
          </cell>
        </row>
        <row r="251">
          <cell r="A251">
            <v>245</v>
          </cell>
          <cell r="B251" t="str">
            <v>PENICK VILLAGE</v>
          </cell>
          <cell r="C251">
            <v>32.5</v>
          </cell>
        </row>
        <row r="252">
          <cell r="A252">
            <v>246</v>
          </cell>
          <cell r="B252" t="str">
            <v>Pettigrew Rehabilitation Center</v>
          </cell>
          <cell r="C252">
            <v>14.339999999999918</v>
          </cell>
        </row>
        <row r="253">
          <cell r="A253">
            <v>247</v>
          </cell>
          <cell r="B253" t="str">
            <v>Ucrh, Inc. Piedmont Center</v>
          </cell>
          <cell r="C253">
            <v>11.079999999999927</v>
          </cell>
        </row>
        <row r="254">
          <cell r="A254">
            <v>248</v>
          </cell>
          <cell r="B254" t="str">
            <v>Pinehurst Nursing Center, Inc.</v>
          </cell>
          <cell r="C254">
            <v>26</v>
          </cell>
        </row>
        <row r="255">
          <cell r="A255">
            <v>249</v>
          </cell>
          <cell r="B255" t="str">
            <v>Peak Resources - Pinelake</v>
          </cell>
          <cell r="C255">
            <v>20.329999999999927</v>
          </cell>
        </row>
        <row r="256">
          <cell r="A256">
            <v>250</v>
          </cell>
          <cell r="B256" t="str">
            <v>PISGAH MANOR, INC.</v>
          </cell>
          <cell r="C256">
            <v>5</v>
          </cell>
        </row>
        <row r="257">
          <cell r="A257">
            <v>251</v>
          </cell>
          <cell r="B257" t="str">
            <v>Roanoke Landing Nursing and Rehabilitation Center</v>
          </cell>
          <cell r="C257">
            <v>28.3599999999999</v>
          </cell>
        </row>
        <row r="258">
          <cell r="A258">
            <v>252</v>
          </cell>
          <cell r="B258" t="str">
            <v>Premier Living And Rehab Center</v>
          </cell>
          <cell r="C258">
            <v>31.839999999999918</v>
          </cell>
        </row>
        <row r="259">
          <cell r="A259">
            <v>253</v>
          </cell>
          <cell r="B259" t="str">
            <v>Presbyterian Home Of Hawfields, Inc.</v>
          </cell>
          <cell r="C259">
            <v>22.880000000000109</v>
          </cell>
        </row>
        <row r="260">
          <cell r="A260">
            <v>254</v>
          </cell>
          <cell r="B260" t="str">
            <v xml:space="preserve">Royal Park Rehabilitation &amp; Health Center of Matthews </v>
          </cell>
          <cell r="C260">
            <v>5</v>
          </cell>
        </row>
        <row r="261">
          <cell r="A261">
            <v>255</v>
          </cell>
          <cell r="B261" t="str">
            <v>Quail Haven Healthcare Center of Pinehurst</v>
          </cell>
          <cell r="C261">
            <v>14.680000000000064</v>
          </cell>
        </row>
        <row r="262">
          <cell r="A262">
            <v>256</v>
          </cell>
          <cell r="B262" t="str">
            <v>Raleigh Rehabilitation Center</v>
          </cell>
          <cell r="C262">
            <v>13.6099999999999</v>
          </cell>
        </row>
        <row r="263">
          <cell r="A263">
            <v>257</v>
          </cell>
          <cell r="B263" t="str">
            <v>Village Green Health and Rehabilitation</v>
          </cell>
          <cell r="C263">
            <v>4.7300000000000182</v>
          </cell>
        </row>
        <row r="264">
          <cell r="A264">
            <v>258</v>
          </cell>
          <cell r="B264" t="str">
            <v>Gastonia Care and Rehabilitation</v>
          </cell>
          <cell r="C264">
            <v>8.0199999999999818</v>
          </cell>
        </row>
        <row r="265">
          <cell r="A265">
            <v>259</v>
          </cell>
          <cell r="B265" t="str">
            <v>Peak Resources Alamance</v>
          </cell>
          <cell r="C265">
            <v>2</v>
          </cell>
        </row>
        <row r="266">
          <cell r="A266">
            <v>260</v>
          </cell>
          <cell r="B266" t="str">
            <v>Monroe Rehabilitation Center</v>
          </cell>
          <cell r="C266">
            <v>19.920000000000073</v>
          </cell>
        </row>
        <row r="267">
          <cell r="A267">
            <v>261</v>
          </cell>
          <cell r="B267" t="str">
            <v>RICKMAN NURSING CARE CENTER</v>
          </cell>
          <cell r="C267">
            <v>2</v>
          </cell>
        </row>
        <row r="268">
          <cell r="A268">
            <v>262</v>
          </cell>
          <cell r="B268" t="str">
            <v>RIDGEWOOD LIVING &amp; REHABILITATION CENTER</v>
          </cell>
          <cell r="C268">
            <v>31.25</v>
          </cell>
        </row>
        <row r="269">
          <cell r="A269">
            <v>263</v>
          </cell>
          <cell r="B269" t="str">
            <v>PruittHealth-Rockingham</v>
          </cell>
          <cell r="C269">
            <v>24.279999999999973</v>
          </cell>
        </row>
        <row r="270">
          <cell r="A270">
            <v>264</v>
          </cell>
          <cell r="B270" t="str">
            <v>ConcordiaTransitional Care and Rehabilitation Rose Manor</v>
          </cell>
          <cell r="C270">
            <v>6.6900000000000546</v>
          </cell>
        </row>
        <row r="271">
          <cell r="A271">
            <v>265</v>
          </cell>
          <cell r="B271" t="str">
            <v>ROXBORO NURSING CENTER, INC.</v>
          </cell>
          <cell r="C271">
            <v>32.5</v>
          </cell>
        </row>
        <row r="272">
          <cell r="A272">
            <v>266</v>
          </cell>
          <cell r="B272" t="str">
            <v>SALEMTOWNE</v>
          </cell>
          <cell r="C272">
            <v>1</v>
          </cell>
        </row>
        <row r="273">
          <cell r="A273">
            <v>267</v>
          </cell>
          <cell r="B273" t="str">
            <v>SARDIS OAKS</v>
          </cell>
          <cell r="C273">
            <v>1.1300000000001091</v>
          </cell>
        </row>
        <row r="274">
          <cell r="A274">
            <v>268</v>
          </cell>
          <cell r="B274" t="str">
            <v>SATURN NURSING AND REHABILITATION</v>
          </cell>
          <cell r="C274">
            <v>18.180000000000064</v>
          </cell>
        </row>
        <row r="275">
          <cell r="A275">
            <v>269</v>
          </cell>
          <cell r="B275" t="str">
            <v>SCOTIA VILLAGE</v>
          </cell>
          <cell r="C275">
            <v>1</v>
          </cell>
        </row>
        <row r="276">
          <cell r="A276">
            <v>270</v>
          </cell>
          <cell r="B276" t="str">
            <v>Senior Citizen's Home, Inc.</v>
          </cell>
          <cell r="C276">
            <v>28</v>
          </cell>
        </row>
        <row r="277">
          <cell r="A277">
            <v>271</v>
          </cell>
          <cell r="B277" t="str">
            <v>SENTARA NURSING CENTER-CURRITUCK</v>
          </cell>
          <cell r="C277">
            <v>3.5099999999999909</v>
          </cell>
        </row>
        <row r="278">
          <cell r="A278">
            <v>272</v>
          </cell>
          <cell r="B278" t="str">
            <v>SHAIRE NURSING CENTER</v>
          </cell>
          <cell r="C278">
            <v>11.029999999999973</v>
          </cell>
        </row>
        <row r="279">
          <cell r="A279">
            <v>273</v>
          </cell>
          <cell r="B279" t="str">
            <v>SHORELAND HEALTHCARE</v>
          </cell>
          <cell r="C279">
            <v>25.299999999999955</v>
          </cell>
        </row>
        <row r="280">
          <cell r="A280">
            <v>274</v>
          </cell>
          <cell r="B280" t="str">
            <v>SILAS CREEK REHABILITATION CENTER</v>
          </cell>
          <cell r="C280">
            <v>13.240000000000009</v>
          </cell>
        </row>
        <row r="281">
          <cell r="A281">
            <v>275</v>
          </cell>
          <cell r="B281" t="str">
            <v>SILVER BLUFF, INC.</v>
          </cell>
          <cell r="C281">
            <v>20.470000000000027</v>
          </cell>
        </row>
        <row r="282">
          <cell r="A282">
            <v>276</v>
          </cell>
          <cell r="B282" t="str">
            <v>Skyland Care Center</v>
          </cell>
          <cell r="C282">
            <v>32.5</v>
          </cell>
        </row>
        <row r="283">
          <cell r="A283">
            <v>277</v>
          </cell>
          <cell r="B283" t="str">
            <v>SMITHFIELD MANOR</v>
          </cell>
          <cell r="C283">
            <v>29.299999999999955</v>
          </cell>
        </row>
        <row r="284">
          <cell r="A284">
            <v>278</v>
          </cell>
          <cell r="B284" t="str">
            <v>Rocky Mount Health and Rehabilitation LLC</v>
          </cell>
          <cell r="C284">
            <v>32.5</v>
          </cell>
        </row>
        <row r="285">
          <cell r="A285">
            <v>279</v>
          </cell>
          <cell r="B285" t="str">
            <v>SOUTHWOOD NURSING &amp; RETIREMENT CENTER</v>
          </cell>
          <cell r="C285">
            <v>23</v>
          </cell>
        </row>
        <row r="286">
          <cell r="A286">
            <v>280</v>
          </cell>
          <cell r="B286" t="str">
            <v>Liberty Commons Nursing and Rehabilitation Center of Springwood LLC</v>
          </cell>
          <cell r="C286">
            <v>32.5</v>
          </cell>
        </row>
        <row r="287">
          <cell r="A287">
            <v>281</v>
          </cell>
          <cell r="B287" t="str">
            <v>St Joseph of the Pines</v>
          </cell>
          <cell r="C287">
            <v>10</v>
          </cell>
        </row>
        <row r="288">
          <cell r="A288">
            <v>282</v>
          </cell>
          <cell r="B288" t="str">
            <v>STANLEY TOTAL LIVING CENTER</v>
          </cell>
          <cell r="C288">
            <v>1</v>
          </cell>
        </row>
        <row r="289">
          <cell r="A289">
            <v>283</v>
          </cell>
          <cell r="B289" t="str">
            <v>Stanly Manor,Inc.</v>
          </cell>
          <cell r="C289">
            <v>14.059999999999945</v>
          </cell>
        </row>
        <row r="290">
          <cell r="A290">
            <v>284</v>
          </cell>
          <cell r="B290" t="str">
            <v>Alleghany Care and Rehabilitation Center</v>
          </cell>
          <cell r="C290">
            <v>30.650000000000091</v>
          </cell>
        </row>
        <row r="291">
          <cell r="A291">
            <v>285</v>
          </cell>
          <cell r="B291" t="str">
            <v>Woodland Hill Care and Rehabilitation Center</v>
          </cell>
          <cell r="C291">
            <v>15.170000000000073</v>
          </cell>
        </row>
        <row r="292">
          <cell r="A292">
            <v>286</v>
          </cell>
          <cell r="B292" t="str">
            <v>Poplar Heights Care and Rehabilitation Center</v>
          </cell>
          <cell r="C292">
            <v>25.630000000000109</v>
          </cell>
        </row>
        <row r="293">
          <cell r="A293">
            <v>287</v>
          </cell>
          <cell r="B293" t="str">
            <v>Abbotts Creek Care and Rehabilition Center</v>
          </cell>
          <cell r="C293">
            <v>19.150000000000091</v>
          </cell>
        </row>
        <row r="294">
          <cell r="A294">
            <v>288</v>
          </cell>
          <cell r="B294" t="str">
            <v>Mount Olive Care and Rehabilitation Center</v>
          </cell>
          <cell r="C294">
            <v>32.5</v>
          </cell>
        </row>
        <row r="295">
          <cell r="A295">
            <v>289</v>
          </cell>
          <cell r="B295" t="str">
            <v>Pembroke Care and Rehabilitation Center</v>
          </cell>
          <cell r="C295">
            <v>25.630000000000109</v>
          </cell>
        </row>
        <row r="296">
          <cell r="A296">
            <v>290</v>
          </cell>
          <cell r="B296" t="str">
            <v>Siler City Care and Rehabilitation Center</v>
          </cell>
          <cell r="C296">
            <v>32.5</v>
          </cell>
        </row>
        <row r="297">
          <cell r="A297">
            <v>291</v>
          </cell>
          <cell r="B297" t="str">
            <v>Triad Care and Rehabilitation Center</v>
          </cell>
          <cell r="C297">
            <v>24.190000000000055</v>
          </cell>
        </row>
        <row r="298">
          <cell r="A298">
            <v>292</v>
          </cell>
          <cell r="B298" t="str">
            <v>Sunnybrook Rehabilitation Center</v>
          </cell>
          <cell r="C298">
            <v>8.3499999999999091</v>
          </cell>
        </row>
        <row r="299">
          <cell r="A299">
            <v>293</v>
          </cell>
          <cell r="B299" t="str">
            <v>SURRY COMMUNITY HEALTH AND REHABILITATION CENTER</v>
          </cell>
          <cell r="C299">
            <v>7.4200000000000728</v>
          </cell>
        </row>
        <row r="300">
          <cell r="A300">
            <v>294</v>
          </cell>
          <cell r="B300" t="str">
            <v>Universal Health Care Greenville</v>
          </cell>
          <cell r="C300">
            <v>21.079999999999927</v>
          </cell>
        </row>
        <row r="301">
          <cell r="A301">
            <v>295</v>
          </cell>
          <cell r="B301" t="str">
            <v>Prodigy Transitional Rehab</v>
          </cell>
          <cell r="C301">
            <v>20.970000000000027</v>
          </cell>
        </row>
        <row r="302">
          <cell r="A302">
            <v>296</v>
          </cell>
          <cell r="B302" t="str">
            <v>PruittHealth-SeaLevel</v>
          </cell>
          <cell r="C302">
            <v>28.279999999999973</v>
          </cell>
        </row>
        <row r="303">
          <cell r="A303">
            <v>297</v>
          </cell>
          <cell r="B303" t="str">
            <v>The Oaks at Town Center</v>
          </cell>
          <cell r="C303">
            <v>2.7000000000000455</v>
          </cell>
        </row>
        <row r="304">
          <cell r="A304">
            <v>298</v>
          </cell>
          <cell r="B304" t="str">
            <v>THE LAURELS OF CHATHAM</v>
          </cell>
          <cell r="C304">
            <v>7.2599999999999909</v>
          </cell>
        </row>
        <row r="305">
          <cell r="A305">
            <v>299</v>
          </cell>
          <cell r="B305" t="str">
            <v>THE LAURELS OF FOREST GLENN</v>
          </cell>
          <cell r="C305">
            <v>10.680000000000064</v>
          </cell>
        </row>
        <row r="306">
          <cell r="A306">
            <v>300</v>
          </cell>
          <cell r="B306" t="str">
            <v>THE LAURELS OF GREENTREE RIDGE</v>
          </cell>
          <cell r="C306">
            <v>19.3900000000001</v>
          </cell>
        </row>
        <row r="307">
          <cell r="A307">
            <v>301</v>
          </cell>
          <cell r="B307" t="str">
            <v>THE LAURELS OF HENDERSONVILLE</v>
          </cell>
          <cell r="C307">
            <v>20.829999999999927</v>
          </cell>
        </row>
        <row r="308">
          <cell r="A308">
            <v>302</v>
          </cell>
          <cell r="B308" t="str">
            <v>THE LAURELS OF SALISBURY</v>
          </cell>
          <cell r="C308">
            <v>6.3199999999999363</v>
          </cell>
        </row>
        <row r="309">
          <cell r="A309">
            <v>303</v>
          </cell>
          <cell r="B309" t="str">
            <v>THE LAURELS OF SUMMIT RIDGE</v>
          </cell>
          <cell r="C309">
            <v>1.8499999999999091</v>
          </cell>
        </row>
        <row r="310">
          <cell r="A310">
            <v>304</v>
          </cell>
          <cell r="B310" t="str">
            <v>The Oaks</v>
          </cell>
          <cell r="C310">
            <v>14.490000000000009</v>
          </cell>
        </row>
        <row r="311">
          <cell r="A311">
            <v>305</v>
          </cell>
          <cell r="B311" t="str">
            <v>The Oaks at Sweeten Creek</v>
          </cell>
          <cell r="C311">
            <v>20.759999999999991</v>
          </cell>
        </row>
        <row r="312">
          <cell r="A312">
            <v>306</v>
          </cell>
          <cell r="B312" t="str">
            <v>THREE RIVERS HEALTH AND REHAB CENTER</v>
          </cell>
          <cell r="C312">
            <v>5</v>
          </cell>
        </row>
        <row r="313">
          <cell r="A313">
            <v>307</v>
          </cell>
          <cell r="B313" t="str">
            <v>THS of Kannapolis</v>
          </cell>
          <cell r="C313">
            <v>21.150000000000091</v>
          </cell>
        </row>
        <row r="314">
          <cell r="A314">
            <v>308</v>
          </cell>
          <cell r="B314" t="str">
            <v>TRENT VILLAGE NURSING HOME</v>
          </cell>
          <cell r="C314">
            <v>25.5</v>
          </cell>
        </row>
        <row r="315">
          <cell r="A315">
            <v>309</v>
          </cell>
          <cell r="B315" t="str">
            <v>Treyburn Rehabilitation Center</v>
          </cell>
          <cell r="C315">
            <v>25</v>
          </cell>
        </row>
        <row r="316">
          <cell r="A316">
            <v>310</v>
          </cell>
          <cell r="B316" t="str">
            <v>TSALI CARE CENTER</v>
          </cell>
          <cell r="C316">
            <v>13.680000000000064</v>
          </cell>
        </row>
        <row r="317">
          <cell r="A317">
            <v>311</v>
          </cell>
          <cell r="B317" t="str">
            <v>Twin Lakes Community</v>
          </cell>
          <cell r="C317">
            <v>3.6600000000000819</v>
          </cell>
        </row>
        <row r="318">
          <cell r="A318">
            <v>312</v>
          </cell>
          <cell r="B318" t="str">
            <v>PruittHealth-Neuse</v>
          </cell>
          <cell r="C318">
            <v>1.7000000000000455</v>
          </cell>
        </row>
        <row r="319">
          <cell r="A319">
            <v>313</v>
          </cell>
          <cell r="B319" t="str">
            <v>Universal Healthcare - King</v>
          </cell>
          <cell r="C319">
            <v>20.769999999999982</v>
          </cell>
        </row>
        <row r="320">
          <cell r="A320">
            <v>314</v>
          </cell>
          <cell r="B320" t="str">
            <v>Universal Healthcare And Rehabilitation</v>
          </cell>
          <cell r="C320">
            <v>30.910000000000082</v>
          </cell>
        </row>
        <row r="321">
          <cell r="A321">
            <v>315</v>
          </cell>
          <cell r="B321" t="str">
            <v>Universal Healthcare Of Fletcher</v>
          </cell>
          <cell r="C321">
            <v>13.230000000000018</v>
          </cell>
        </row>
        <row r="322">
          <cell r="A322">
            <v>316</v>
          </cell>
          <cell r="B322" t="str">
            <v>Universal Healthcare Of Ramseur</v>
          </cell>
          <cell r="C322">
            <v>13.440000000000055</v>
          </cell>
        </row>
        <row r="323">
          <cell r="A323">
            <v>317</v>
          </cell>
          <cell r="B323" t="str">
            <v>UNIVERSAL HEALTHCARE - NORTH RALEIGH</v>
          </cell>
          <cell r="C323">
            <v>10.470000000000027</v>
          </cell>
        </row>
        <row r="324">
          <cell r="A324">
            <v>318</v>
          </cell>
          <cell r="B324" t="str">
            <v>VALLEY NURSING CENTER</v>
          </cell>
          <cell r="C324">
            <v>23.789999999999964</v>
          </cell>
        </row>
        <row r="325">
          <cell r="A325">
            <v>319</v>
          </cell>
          <cell r="B325" t="str">
            <v>Valley View Care &amp; Rehab Center</v>
          </cell>
          <cell r="C325">
            <v>20.8599999999999</v>
          </cell>
        </row>
        <row r="326">
          <cell r="A326">
            <v>320</v>
          </cell>
          <cell r="B326" t="str">
            <v>VILLAGE CARE OF KING</v>
          </cell>
          <cell r="C326">
            <v>22.710000000000036</v>
          </cell>
        </row>
        <row r="327">
          <cell r="A327">
            <v>321</v>
          </cell>
          <cell r="B327" t="str">
            <v>Elizabeth City Health and Rehabilitation Center</v>
          </cell>
          <cell r="C327">
            <v>7.6700000000000728</v>
          </cell>
        </row>
        <row r="328">
          <cell r="A328">
            <v>322</v>
          </cell>
          <cell r="B328" t="str">
            <v>WALNUT COVE HEALTHCARE CENTER</v>
          </cell>
          <cell r="C328">
            <v>32.5</v>
          </cell>
        </row>
        <row r="329">
          <cell r="A329">
            <v>323</v>
          </cell>
          <cell r="B329" t="str">
            <v>WARREN HILLS NURSING CENTER</v>
          </cell>
          <cell r="C329">
            <v>32.5</v>
          </cell>
        </row>
        <row r="330">
          <cell r="A330">
            <v>324</v>
          </cell>
          <cell r="B330" t="str">
            <v>Wellington Nursing And Rehab Center</v>
          </cell>
          <cell r="C330">
            <v>18.309999999999945</v>
          </cell>
        </row>
        <row r="331">
          <cell r="A331">
            <v>325</v>
          </cell>
          <cell r="B331" t="str">
            <v>WESLEY PINES</v>
          </cell>
          <cell r="C331">
            <v>4.2599999999999909</v>
          </cell>
        </row>
        <row r="332">
          <cell r="A332">
            <v>326</v>
          </cell>
          <cell r="B332" t="str">
            <v>WESTCHESTER MANOR AT PROVIDENCE PLACE</v>
          </cell>
          <cell r="C332">
            <v>10.259999999999991</v>
          </cell>
        </row>
        <row r="333">
          <cell r="A333">
            <v>327</v>
          </cell>
          <cell r="B333" t="str">
            <v>Westwood Health &amp; Rehab Center</v>
          </cell>
          <cell r="C333">
            <v>17.8900000000001</v>
          </cell>
        </row>
        <row r="334">
          <cell r="A334">
            <v>328</v>
          </cell>
          <cell r="B334" t="str">
            <v>WHISPERING PINES NURSING HOME</v>
          </cell>
          <cell r="C334">
            <v>10.029999999999973</v>
          </cell>
        </row>
        <row r="335">
          <cell r="A335">
            <v>329</v>
          </cell>
          <cell r="B335" t="str">
            <v>White Oak Manor Burlington Inc</v>
          </cell>
          <cell r="C335">
            <v>18.75</v>
          </cell>
        </row>
        <row r="336">
          <cell r="A336">
            <v>330</v>
          </cell>
          <cell r="B336" t="str">
            <v>White Oak Manor Charlotte Inc</v>
          </cell>
          <cell r="C336">
            <v>16.059999999999945</v>
          </cell>
        </row>
        <row r="337">
          <cell r="A337">
            <v>331</v>
          </cell>
          <cell r="B337" t="str">
            <v>White Oak Manor Kings Mountain Inc</v>
          </cell>
          <cell r="C337">
            <v>22.039999999999964</v>
          </cell>
        </row>
        <row r="338">
          <cell r="A338">
            <v>332</v>
          </cell>
          <cell r="B338" t="str">
            <v>White Oak Manor Rutherfordton Inc</v>
          </cell>
          <cell r="C338">
            <v>13.240000000000009</v>
          </cell>
        </row>
        <row r="339">
          <cell r="A339">
            <v>333</v>
          </cell>
          <cell r="B339" t="str">
            <v>White Oak Manor Shelby Inc</v>
          </cell>
          <cell r="C339">
            <v>1.2699999999999818</v>
          </cell>
        </row>
        <row r="340">
          <cell r="A340">
            <v>334</v>
          </cell>
          <cell r="B340" t="str">
            <v>White Oak Manor Tryon Inc</v>
          </cell>
          <cell r="C340">
            <v>1</v>
          </cell>
        </row>
        <row r="341">
          <cell r="A341">
            <v>335</v>
          </cell>
          <cell r="B341" t="str">
            <v>WILKES SENIOR VILLAGE</v>
          </cell>
          <cell r="C341">
            <v>2.5599999999999454</v>
          </cell>
        </row>
        <row r="342">
          <cell r="A342">
            <v>336</v>
          </cell>
          <cell r="B342" t="str">
            <v>Roanoke River Nursing and Rehabilitation Center</v>
          </cell>
          <cell r="C342">
            <v>32.5</v>
          </cell>
        </row>
        <row r="343">
          <cell r="A343">
            <v>337</v>
          </cell>
          <cell r="B343" t="str">
            <v>Willow Ridge Of North Carolina, Llc</v>
          </cell>
          <cell r="C343">
            <v>26.180000000000064</v>
          </cell>
        </row>
        <row r="344">
          <cell r="A344">
            <v>338</v>
          </cell>
          <cell r="B344" t="str">
            <v>Willowbrook Healthcare Center</v>
          </cell>
          <cell r="C344">
            <v>21.009999999999991</v>
          </cell>
        </row>
        <row r="345">
          <cell r="A345">
            <v>339</v>
          </cell>
          <cell r="B345" t="str">
            <v>Wilson Rehabilitation and Nursing Ctr</v>
          </cell>
          <cell r="C345">
            <v>12.1099999999999</v>
          </cell>
        </row>
        <row r="346">
          <cell r="A346">
            <v>340</v>
          </cell>
          <cell r="B346" t="str">
            <v>WILORA LAKE HEALTHCARE CENTER</v>
          </cell>
          <cell r="C346">
            <v>10.920000000000073</v>
          </cell>
        </row>
        <row r="347">
          <cell r="A347">
            <v>341</v>
          </cell>
          <cell r="B347" t="str">
            <v>Winston Salem Nursing &amp; Rehabilitation Center</v>
          </cell>
          <cell r="C347">
            <v>31.5</v>
          </cell>
        </row>
        <row r="348">
          <cell r="A348">
            <v>342</v>
          </cell>
          <cell r="B348" t="str">
            <v>WOODBURY WELLNESS CENTER</v>
          </cell>
          <cell r="C348">
            <v>13.210000000000036</v>
          </cell>
        </row>
        <row r="349">
          <cell r="A349">
            <v>343</v>
          </cell>
          <cell r="B349" t="str">
            <v>Woodlands Nursing &amp; Rehabilitation Center</v>
          </cell>
          <cell r="C349">
            <v>3.9300000000000637</v>
          </cell>
        </row>
        <row r="350">
          <cell r="A350">
            <v>344</v>
          </cell>
          <cell r="B350" t="str">
            <v>YADKIN NURSING CARE CENTER, INC.</v>
          </cell>
          <cell r="C350">
            <v>32.5</v>
          </cell>
        </row>
        <row r="351">
          <cell r="A351">
            <v>345</v>
          </cell>
          <cell r="B351" t="str">
            <v>Smoky Ridge Health &amp; Rehabilitation</v>
          </cell>
          <cell r="C351">
            <v>32.5</v>
          </cell>
        </row>
        <row r="352">
          <cell r="A352">
            <v>346</v>
          </cell>
          <cell r="B352" t="str">
            <v>Anson Health and Rehabilitation, LLC</v>
          </cell>
          <cell r="C352">
            <v>16.690000000000055</v>
          </cell>
        </row>
        <row r="353">
          <cell r="A353">
            <v>347</v>
          </cell>
          <cell r="B353" t="str">
            <v>The Foley Center at Chestnut Ridge</v>
          </cell>
          <cell r="C353">
            <v>32.5</v>
          </cell>
        </row>
        <row r="354">
          <cell r="A354">
            <v>348</v>
          </cell>
          <cell r="B354" t="str">
            <v>BRANTWOOD NURSING &amp; RETIREMENT CENTER</v>
          </cell>
          <cell r="C354">
            <v>19.200000000000045</v>
          </cell>
        </row>
        <row r="355">
          <cell r="A355">
            <v>349</v>
          </cell>
          <cell r="B355" t="str">
            <v>Cleveland Pines</v>
          </cell>
          <cell r="C355">
            <v>6.6500000000000909</v>
          </cell>
        </row>
        <row r="356">
          <cell r="A356">
            <v>350</v>
          </cell>
          <cell r="B356" t="str">
            <v>Edwin Morgan Center/Scotland Mem Hosp</v>
          </cell>
          <cell r="C356">
            <v>21.509999999999991</v>
          </cell>
        </row>
        <row r="357">
          <cell r="A357">
            <v>351</v>
          </cell>
          <cell r="B357" t="str">
            <v>Highlands-Cashiers Hospital - Nf</v>
          </cell>
          <cell r="C357">
            <v>14.599999999999909</v>
          </cell>
        </row>
        <row r="358">
          <cell r="A358">
            <v>352</v>
          </cell>
          <cell r="B358" t="str">
            <v>HUGH CHATHAM MEMORIAL HOSPITAL</v>
          </cell>
          <cell r="C358">
            <v>14.420000000000073</v>
          </cell>
        </row>
        <row r="359">
          <cell r="A359">
            <v>353</v>
          </cell>
          <cell r="B359" t="str">
            <v>Iredell Memorial Hospital, Incorporated</v>
          </cell>
          <cell r="C359">
            <v>32.5</v>
          </cell>
        </row>
        <row r="360">
          <cell r="A360">
            <v>354</v>
          </cell>
          <cell r="B360" t="str">
            <v>Southport Nursing Center</v>
          </cell>
          <cell r="C360">
            <v>11.670000000000073</v>
          </cell>
        </row>
        <row r="361">
          <cell r="A361">
            <v>355</v>
          </cell>
          <cell r="B361" t="str">
            <v>Lenoir Memorial Hospital-Nf</v>
          </cell>
          <cell r="C361">
            <v>32.5</v>
          </cell>
        </row>
        <row r="362">
          <cell r="A362">
            <v>356</v>
          </cell>
          <cell r="B362" t="str">
            <v>Rex Nursing Care Center Of Apex</v>
          </cell>
          <cell r="C362">
            <v>14.339999999999918</v>
          </cell>
        </row>
        <row r="363">
          <cell r="A363">
            <v>357</v>
          </cell>
          <cell r="B363" t="str">
            <v>MOREHEAD NURSING CENTER</v>
          </cell>
          <cell r="C363">
            <v>24</v>
          </cell>
        </row>
        <row r="364">
          <cell r="A364">
            <v>358</v>
          </cell>
          <cell r="B364" t="str">
            <v>Heartland Living &amp; Rehab @ The Moses H Cone Mem</v>
          </cell>
          <cell r="C364">
            <v>25.589999999999918</v>
          </cell>
        </row>
        <row r="365">
          <cell r="A365">
            <v>359</v>
          </cell>
          <cell r="B365" t="str">
            <v>NORTHERN HOSPITAL OF SURRY COUNTY-LTC</v>
          </cell>
          <cell r="C365">
            <v>12.660000000000082</v>
          </cell>
        </row>
        <row r="366">
          <cell r="A366">
            <v>360</v>
          </cell>
          <cell r="B366" t="str">
            <v>Our Community Hospital-Ltc</v>
          </cell>
          <cell r="C366">
            <v>26</v>
          </cell>
        </row>
        <row r="367">
          <cell r="A367">
            <v>361</v>
          </cell>
          <cell r="B367" t="str">
            <v>PENDER MEMORIAL HOSPITAL SNF</v>
          </cell>
          <cell r="C367">
            <v>21.480000000000018</v>
          </cell>
        </row>
        <row r="368">
          <cell r="A368">
            <v>362</v>
          </cell>
          <cell r="B368" t="str">
            <v>Person Memorial Hospital</v>
          </cell>
          <cell r="C368">
            <v>1</v>
          </cell>
        </row>
        <row r="369">
          <cell r="A369">
            <v>363</v>
          </cell>
          <cell r="B369" t="str">
            <v>SAMPSON REGIONAL MEDICAL CENTER</v>
          </cell>
          <cell r="C369">
            <v>20.759999999999991</v>
          </cell>
        </row>
        <row r="370">
          <cell r="A370">
            <v>364</v>
          </cell>
          <cell r="B370" t="str">
            <v>Jesse Helms Nursing Center</v>
          </cell>
          <cell r="C370">
            <v>10.25</v>
          </cell>
        </row>
        <row r="371">
          <cell r="A371">
            <v>365</v>
          </cell>
          <cell r="B371" t="str">
            <v>Woodhaven Nursing &amp; Alzheimer's Care Ctr</v>
          </cell>
          <cell r="C371">
            <v>4</v>
          </cell>
        </row>
        <row r="372">
          <cell r="A372">
            <v>366</v>
          </cell>
          <cell r="B372" t="str">
            <v>Kindred Hospital-Greensboro</v>
          </cell>
          <cell r="C372">
            <v>7</v>
          </cell>
        </row>
        <row r="373">
          <cell r="A373">
            <v>367</v>
          </cell>
          <cell r="B373" t="str">
            <v xml:space="preserve">Murphy Rehabilitation and Nursing </v>
          </cell>
          <cell r="C373">
            <v>28.3599999999999</v>
          </cell>
        </row>
        <row r="374">
          <cell r="A374">
            <v>368</v>
          </cell>
          <cell r="B374" t="str">
            <v>Rex Rehab And Nursing Care Center</v>
          </cell>
          <cell r="C374">
            <v>12.430000000000064</v>
          </cell>
        </row>
        <row r="375">
          <cell r="A375">
            <v>369</v>
          </cell>
          <cell r="B375" t="str">
            <v>Stokes County Nursing Home</v>
          </cell>
          <cell r="C375">
            <v>32.5</v>
          </cell>
        </row>
        <row r="376">
          <cell r="A376">
            <v>370</v>
          </cell>
          <cell r="B376" t="str">
            <v>Penn Nursing Center</v>
          </cell>
          <cell r="C376">
            <v>11.809999999999945</v>
          </cell>
        </row>
        <row r="377">
          <cell r="A377">
            <v>371</v>
          </cell>
          <cell r="B377" t="str">
            <v>WhiteStone:  A Masonic and Eastern Star Community</v>
          </cell>
          <cell r="C377">
            <v>18</v>
          </cell>
        </row>
        <row r="378">
          <cell r="A378">
            <v>372</v>
          </cell>
          <cell r="B378" t="str">
            <v>Wakemed Fuquay Varina</v>
          </cell>
          <cell r="C378">
            <v>32.5</v>
          </cell>
        </row>
        <row r="379">
          <cell r="A379">
            <v>373</v>
          </cell>
          <cell r="B379" t="str">
            <v>Wake Med For Zebulon</v>
          </cell>
          <cell r="C379">
            <v>32.5</v>
          </cell>
        </row>
        <row r="380">
          <cell r="A380">
            <v>374</v>
          </cell>
          <cell r="B380" t="str">
            <v>Snug Harbor</v>
          </cell>
          <cell r="C380">
            <v>32.5</v>
          </cell>
        </row>
        <row r="381">
          <cell r="A381">
            <v>375</v>
          </cell>
          <cell r="B381" t="str">
            <v>Adams Farm and Living Rehab</v>
          </cell>
          <cell r="C381">
            <v>16.980000000000018</v>
          </cell>
        </row>
        <row r="382">
          <cell r="A382">
            <v>376</v>
          </cell>
          <cell r="B382" t="str">
            <v>River Landing At Sandy Ridge</v>
          </cell>
          <cell r="C382">
            <v>7.9500000000000455</v>
          </cell>
        </row>
        <row r="383">
          <cell r="A383">
            <v>377</v>
          </cell>
          <cell r="B383" t="str">
            <v>Sanford Health and Rehabilitation</v>
          </cell>
          <cell r="C383">
            <v>22.529999999999973</v>
          </cell>
        </row>
        <row r="384">
          <cell r="A384">
            <v>378</v>
          </cell>
          <cell r="B384" t="str">
            <v>Liberty Commons N&amp;R Ctr. Of Lee County</v>
          </cell>
          <cell r="C384">
            <v>14</v>
          </cell>
        </row>
        <row r="385">
          <cell r="A385">
            <v>379</v>
          </cell>
          <cell r="B385" t="str">
            <v>PruittHealth-Raleigh</v>
          </cell>
          <cell r="C385">
            <v>1.9600000000000364</v>
          </cell>
        </row>
        <row r="386">
          <cell r="A386">
            <v>380</v>
          </cell>
          <cell r="B386" t="str">
            <v xml:space="preserve">Olde Knox Commons </v>
          </cell>
          <cell r="C386">
            <v>9.6099999999999</v>
          </cell>
        </row>
        <row r="387">
          <cell r="A387">
            <v>381</v>
          </cell>
          <cell r="B387" t="str">
            <v>Bermuda Commons</v>
          </cell>
          <cell r="C387">
            <v>17</v>
          </cell>
        </row>
        <row r="388">
          <cell r="A388">
            <v>382</v>
          </cell>
          <cell r="B388" t="str">
            <v>Silver Stream Health &amp; Rehab Center</v>
          </cell>
          <cell r="C388">
            <v>9.9900000000000091</v>
          </cell>
        </row>
        <row r="389">
          <cell r="A389">
            <v>383</v>
          </cell>
          <cell r="B389" t="str">
            <v>Twin Lakes Community Memory Care</v>
          </cell>
          <cell r="C389">
            <v>1.6199999999998909</v>
          </cell>
        </row>
        <row r="390">
          <cell r="A390">
            <v>384</v>
          </cell>
          <cell r="B390" t="str">
            <v>Camden Place Health and Rehab LLC</v>
          </cell>
          <cell r="C390">
            <v>9</v>
          </cell>
        </row>
        <row r="391">
          <cell r="A391">
            <v>385</v>
          </cell>
          <cell r="B391" t="str">
            <v>Universal Healthcare / Brunswick Inc.</v>
          </cell>
          <cell r="C391">
            <v>3.4900000000000091</v>
          </cell>
        </row>
        <row r="392">
          <cell r="A392">
            <v>386</v>
          </cell>
          <cell r="B392" t="str">
            <v>Ashton Health and Rehabilitation</v>
          </cell>
          <cell r="C392">
            <v>9</v>
          </cell>
        </row>
        <row r="393">
          <cell r="A393">
            <v>387</v>
          </cell>
          <cell r="B393" t="str">
            <v>White Oak of Waxhaw</v>
          </cell>
          <cell r="C393">
            <v>4.1099999999999</v>
          </cell>
        </row>
        <row r="394">
          <cell r="A394">
            <v>388</v>
          </cell>
          <cell r="B394" t="str">
            <v>The Shannon Gray Rehab &amp; Recovery Center</v>
          </cell>
          <cell r="C394">
            <v>8</v>
          </cell>
        </row>
        <row r="395">
          <cell r="A395">
            <v>389</v>
          </cell>
          <cell r="B395" t="str">
            <v>PruittHealth-Carolina Point</v>
          </cell>
          <cell r="C395">
            <v>3.4000000000000909</v>
          </cell>
        </row>
        <row r="396">
          <cell r="A396">
            <v>390</v>
          </cell>
          <cell r="B396" t="str">
            <v>Autumn Care of Fayetteville</v>
          </cell>
          <cell r="C396">
            <v>7</v>
          </cell>
        </row>
        <row r="397">
          <cell r="A397">
            <v>391</v>
          </cell>
          <cell r="B397" t="str">
            <v>Trinity Grove</v>
          </cell>
          <cell r="C397">
            <v>4.5699999999999363</v>
          </cell>
        </row>
        <row r="398">
          <cell r="A398">
            <v>392</v>
          </cell>
          <cell r="B398" t="str">
            <v>Presbyterian Orthopaedic Hospital, LLC</v>
          </cell>
          <cell r="C398">
            <v>20</v>
          </cell>
        </row>
        <row r="399">
          <cell r="A399">
            <v>393</v>
          </cell>
          <cell r="B399" t="str">
            <v>Azalea Health and Rehab Center</v>
          </cell>
          <cell r="C399">
            <v>5</v>
          </cell>
        </row>
        <row r="400">
          <cell r="A400">
            <v>394</v>
          </cell>
          <cell r="B400" t="str">
            <v>Hillcrest Raleigh at Crabtree Valley</v>
          </cell>
          <cell r="C400">
            <v>6.8800000000001091</v>
          </cell>
        </row>
        <row r="401">
          <cell r="A401">
            <v>395</v>
          </cell>
          <cell r="B401" t="str">
            <v>Universal Healthcare/Fuquay-Varina</v>
          </cell>
          <cell r="C401">
            <v>2</v>
          </cell>
        </row>
        <row r="402">
          <cell r="A402">
            <v>396</v>
          </cell>
          <cell r="B402" t="str">
            <v>Pavillion Health Center at Brightmore</v>
          </cell>
          <cell r="C402">
            <v>5</v>
          </cell>
        </row>
        <row r="403">
          <cell r="A403">
            <v>397</v>
          </cell>
          <cell r="B403" t="str">
            <v>Clear Creek Nursing &amp; Rehabilitation Center</v>
          </cell>
          <cell r="C403">
            <v>4.5</v>
          </cell>
        </row>
        <row r="404">
          <cell r="A404">
            <v>398</v>
          </cell>
          <cell r="B404" t="str">
            <v>PruittHealth-Union Pointe</v>
          </cell>
          <cell r="C404">
            <v>2.3800000000001091</v>
          </cell>
        </row>
        <row r="405">
          <cell r="A405">
            <v>399</v>
          </cell>
          <cell r="B405" t="str">
            <v>Autumn Care of Cornelius</v>
          </cell>
          <cell r="C405">
            <v>3</v>
          </cell>
        </row>
        <row r="406">
          <cell r="A406">
            <v>400</v>
          </cell>
          <cell r="B406" t="str">
            <v>Trinity Elms</v>
          </cell>
          <cell r="C406">
            <v>4</v>
          </cell>
        </row>
        <row r="407">
          <cell r="A407">
            <v>401</v>
          </cell>
          <cell r="B407" t="str">
            <v>Davis Health and Wellness Center at Cambridge Village</v>
          </cell>
          <cell r="C407">
            <v>3.5</v>
          </cell>
        </row>
        <row r="408">
          <cell r="A408">
            <v>402</v>
          </cell>
          <cell r="B408" t="str">
            <v>Springbrook Nursing and Rehabilitation Center</v>
          </cell>
          <cell r="C408">
            <v>3</v>
          </cell>
        </row>
        <row r="409">
          <cell r="A409">
            <v>403</v>
          </cell>
          <cell r="B409" t="str">
            <v>Huntersville Health and Rehabilitation Center</v>
          </cell>
          <cell r="C409">
            <v>1.1800000000000637</v>
          </cell>
        </row>
        <row r="410">
          <cell r="A410">
            <v>404</v>
          </cell>
          <cell r="B410" t="str">
            <v>Bermuda Village Retirement Center</v>
          </cell>
          <cell r="C410">
            <v>1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K413"/>
  <sheetViews>
    <sheetView tabSelected="1" workbookViewId="0">
      <selection activeCell="B15" sqref="B15"/>
    </sheetView>
  </sheetViews>
  <sheetFormatPr defaultRowHeight="15" x14ac:dyDescent="0.25"/>
  <cols>
    <col min="1" max="1" width="8" style="35" customWidth="1"/>
    <col min="2" max="2" width="41.140625" style="37" customWidth="1"/>
    <col min="3" max="3" width="9.140625" style="26"/>
    <col min="4" max="4" width="3.140625" style="26" customWidth="1"/>
    <col min="5" max="5" width="10.42578125" style="26" hidden="1" customWidth="1"/>
    <col min="6" max="6" width="9.5703125" style="26" hidden="1" customWidth="1"/>
    <col min="7" max="7" width="11.7109375" style="26" hidden="1" customWidth="1"/>
    <col min="8" max="8" width="0" style="26" hidden="1" customWidth="1"/>
    <col min="9" max="9" width="11" style="26" customWidth="1"/>
    <col min="10" max="10" width="10.28515625" style="26" customWidth="1"/>
    <col min="11" max="11" width="11.85546875" style="26" customWidth="1"/>
    <col min="12" max="16384" width="9.140625" style="26"/>
  </cols>
  <sheetData>
    <row r="1" spans="1:11" x14ac:dyDescent="0.25">
      <c r="A1" s="33"/>
      <c r="B1" s="36"/>
      <c r="C1" s="2"/>
      <c r="D1" s="2"/>
      <c r="E1" s="2"/>
      <c r="F1" s="3">
        <v>2016</v>
      </c>
      <c r="G1" s="2"/>
      <c r="H1" s="2"/>
      <c r="I1" s="4">
        <v>2017</v>
      </c>
      <c r="J1" s="4"/>
      <c r="K1" s="4"/>
    </row>
    <row r="2" spans="1:11" ht="51" customHeight="1" x14ac:dyDescent="0.25">
      <c r="A2" s="34" t="s">
        <v>0</v>
      </c>
      <c r="B2" s="28" t="s">
        <v>1</v>
      </c>
      <c r="C2" s="29" t="s">
        <v>2</v>
      </c>
      <c r="D2" s="30"/>
      <c r="E2" s="31" t="s">
        <v>3</v>
      </c>
      <c r="F2" s="32"/>
      <c r="G2" s="32"/>
      <c r="H2" s="30"/>
      <c r="I2" s="31" t="s">
        <v>3</v>
      </c>
      <c r="J2" s="32"/>
      <c r="K2" s="32"/>
    </row>
    <row r="3" spans="1:11" x14ac:dyDescent="0.25">
      <c r="A3" s="33"/>
      <c r="B3" s="36"/>
      <c r="C3" s="2"/>
      <c r="D3" s="2"/>
      <c r="E3" s="2" t="s">
        <v>4</v>
      </c>
      <c r="F3" s="3" t="s">
        <v>5</v>
      </c>
      <c r="G3" s="3" t="s">
        <v>6</v>
      </c>
      <c r="H3" s="2"/>
      <c r="I3" s="2" t="s">
        <v>4</v>
      </c>
      <c r="J3" s="3" t="s">
        <v>5</v>
      </c>
      <c r="K3" s="3" t="s">
        <v>6</v>
      </c>
    </row>
    <row r="4" spans="1:11" x14ac:dyDescent="0.25">
      <c r="A4" s="33">
        <v>1</v>
      </c>
      <c r="B4" s="36" t="str">
        <f>VLOOKUP(A4,'[1]Aging Schedule'!$A$7:$C$410,2,FALSE)</f>
        <v>Abernethy Laurels</v>
      </c>
      <c r="C4" s="2">
        <f>VLOOKUP(A4,'[1]Aging Schedule'!$A$7:$C$444,3,FALSE)</f>
        <v>3.0199999999999818</v>
      </c>
      <c r="D4" s="2"/>
      <c r="E4" s="1"/>
      <c r="F4" s="1"/>
      <c r="G4" s="5"/>
      <c r="H4" s="6"/>
      <c r="I4" s="1">
        <v>2</v>
      </c>
      <c r="J4" s="1">
        <v>2017</v>
      </c>
      <c r="K4" s="5">
        <v>96</v>
      </c>
    </row>
    <row r="5" spans="1:11" x14ac:dyDescent="0.25">
      <c r="A5" s="33">
        <v>2</v>
      </c>
      <c r="B5" s="36" t="str">
        <f>VLOOKUP(A5,'[1]Aging Schedule'!$A$7:$C$410,2,FALSE)</f>
        <v>ALAMANCE HEALTH CARE CENTER</v>
      </c>
      <c r="C5" s="2">
        <f>VLOOKUP(A5,'[1]Aging Schedule'!$A$7:$C$444,3,FALSE)</f>
        <v>12.220000000000027</v>
      </c>
      <c r="D5" s="2"/>
      <c r="E5" s="1"/>
      <c r="F5" s="1"/>
      <c r="G5" s="5"/>
      <c r="H5" s="6"/>
      <c r="I5" s="1">
        <v>3</v>
      </c>
      <c r="J5" s="1">
        <v>2017</v>
      </c>
      <c r="K5" s="5">
        <v>712842</v>
      </c>
    </row>
    <row r="6" spans="1:11" x14ac:dyDescent="0.25">
      <c r="A6" s="33">
        <v>3</v>
      </c>
      <c r="B6" s="36" t="str">
        <f>VLOOKUP(A6,'[1]Aging Schedule'!$A$7:$C$410,2,FALSE)</f>
        <v>ALEXANDRIA PLACE</v>
      </c>
      <c r="C6" s="2">
        <f>VLOOKUP(A6,'[1]Aging Schedule'!$A$7:$C$444,3,FALSE)</f>
        <v>21.720000000000027</v>
      </c>
      <c r="D6" s="2"/>
      <c r="E6" s="1">
        <v>3</v>
      </c>
      <c r="F6" s="1">
        <v>2016</v>
      </c>
      <c r="G6" s="5">
        <f>4762+14400+16252</f>
        <v>35414</v>
      </c>
      <c r="H6" s="6"/>
      <c r="I6" s="1">
        <v>3</v>
      </c>
      <c r="J6" s="1">
        <v>2017</v>
      </c>
      <c r="K6" s="5">
        <f>10041+18823+4631+3847</f>
        <v>37342</v>
      </c>
    </row>
    <row r="7" spans="1:11" x14ac:dyDescent="0.25">
      <c r="A7" s="33">
        <v>4</v>
      </c>
      <c r="B7" s="36" t="str">
        <f>VLOOKUP(A7,'[1]Aging Schedule'!$A$7:$C$410,2,FALSE)</f>
        <v>MARGATE HEALTH &amp; REHAB</v>
      </c>
      <c r="C7" s="2">
        <f>VLOOKUP(A7,'[1]Aging Schedule'!$A$7:$C$444,3,FALSE)</f>
        <v>16.650000000000091</v>
      </c>
      <c r="D7" s="2"/>
      <c r="E7" s="1"/>
      <c r="F7" s="1"/>
      <c r="G7" s="5"/>
      <c r="H7" s="6"/>
      <c r="I7" s="1"/>
      <c r="J7" s="1"/>
      <c r="K7" s="5"/>
    </row>
    <row r="8" spans="1:11" x14ac:dyDescent="0.25">
      <c r="A8" s="33">
        <v>5</v>
      </c>
      <c r="B8" s="36" t="str">
        <f>VLOOKUP(A8,'[1]Aging Schedule'!$A$7:$C$410,2,FALSE)</f>
        <v>ASHEVILLE HEALTH CARE CENTER</v>
      </c>
      <c r="C8" s="2">
        <f>VLOOKUP(A8,'[1]Aging Schedule'!$A$7:$C$444,3,FALSE)</f>
        <v>11.630000000000109</v>
      </c>
      <c r="D8" s="2"/>
      <c r="E8" s="1">
        <v>3</v>
      </c>
      <c r="F8" s="1">
        <v>2016</v>
      </c>
      <c r="G8" s="5">
        <v>73018</v>
      </c>
      <c r="H8" s="6"/>
      <c r="I8" s="1">
        <v>3</v>
      </c>
      <c r="J8" s="1">
        <v>2017</v>
      </c>
      <c r="K8" s="5">
        <v>62475</v>
      </c>
    </row>
    <row r="9" spans="1:11" x14ac:dyDescent="0.25">
      <c r="A9" s="33">
        <v>6</v>
      </c>
      <c r="B9" s="36" t="str">
        <f>VLOOKUP(A9,'[1]Aging Schedule'!$A$7:$C$410,2,FALSE)</f>
        <v>ASTON PARK HEALTH CARE, INC.</v>
      </c>
      <c r="C9" s="2">
        <f>VLOOKUP(A9,'[1]Aging Schedule'!$A$7:$C$444,3,FALSE)</f>
        <v>3.0399999999999636</v>
      </c>
      <c r="D9" s="2"/>
      <c r="E9" s="1"/>
      <c r="F9" s="1"/>
      <c r="G9" s="5"/>
      <c r="H9" s="6"/>
      <c r="I9" s="1"/>
      <c r="J9" s="1"/>
      <c r="K9" s="5"/>
    </row>
    <row r="10" spans="1:11" x14ac:dyDescent="0.25">
      <c r="A10" s="33">
        <v>7</v>
      </c>
      <c r="B10" s="36" t="str">
        <f>VLOOKUP(A10,'[1]Aging Schedule'!$A$7:$C$410,2,FALSE)</f>
        <v>AUTUMN CARE OF BISCOE</v>
      </c>
      <c r="C10" s="2">
        <f>VLOOKUP(A10,'[1]Aging Schedule'!$A$7:$C$444,3,FALSE)</f>
        <v>23.789999999999964</v>
      </c>
      <c r="D10" s="2"/>
      <c r="E10" s="1"/>
      <c r="F10" s="1"/>
      <c r="G10" s="5"/>
      <c r="H10" s="6"/>
      <c r="I10" s="1"/>
      <c r="J10" s="1"/>
      <c r="K10" s="5"/>
    </row>
    <row r="11" spans="1:11" x14ac:dyDescent="0.25">
      <c r="A11" s="33">
        <v>8</v>
      </c>
      <c r="B11" s="36" t="str">
        <f>VLOOKUP(A11,'[1]Aging Schedule'!$A$7:$C$410,2,FALSE)</f>
        <v>AUTUMN CARE OF DREXEL</v>
      </c>
      <c r="C11" s="2">
        <f>VLOOKUP(A11,'[1]Aging Schedule'!$A$7:$C$444,3,FALSE)</f>
        <v>32.5</v>
      </c>
      <c r="D11" s="2"/>
      <c r="E11" s="1"/>
      <c r="F11" s="1"/>
      <c r="G11" s="5"/>
      <c r="H11" s="6"/>
      <c r="I11" s="1"/>
      <c r="J11" s="1"/>
      <c r="K11" s="5"/>
    </row>
    <row r="12" spans="1:11" x14ac:dyDescent="0.25">
      <c r="A12" s="33">
        <v>9</v>
      </c>
      <c r="B12" s="36" t="str">
        <f>VLOOKUP(A12,'[1]Aging Schedule'!$A$7:$C$410,2,FALSE)</f>
        <v>FAIR HAVEN AT FOREST CITY</v>
      </c>
      <c r="C12" s="2">
        <f>VLOOKUP(A12,'[1]Aging Schedule'!$A$7:$C$444,3,FALSE)</f>
        <v>21.869999999999891</v>
      </c>
      <c r="D12" s="2"/>
      <c r="E12" s="1">
        <v>3</v>
      </c>
      <c r="F12" s="1">
        <v>2016</v>
      </c>
      <c r="G12" s="5">
        <v>92613</v>
      </c>
      <c r="H12" s="6"/>
      <c r="I12" s="1"/>
      <c r="J12" s="1"/>
      <c r="K12" s="5"/>
    </row>
    <row r="13" spans="1:11" x14ac:dyDescent="0.25">
      <c r="A13" s="33">
        <v>10</v>
      </c>
      <c r="B13" s="36" t="str">
        <f>VLOOKUP(A13,'[1]Aging Schedule'!$A$7:$C$410,2,FALSE)</f>
        <v>AUTUMN CARE OF MARION</v>
      </c>
      <c r="C13" s="2">
        <f>VLOOKUP(A13,'[1]Aging Schedule'!$A$7:$C$444,3,FALSE)</f>
        <v>30.599999999999909</v>
      </c>
      <c r="D13" s="2"/>
      <c r="E13" s="1"/>
      <c r="F13" s="1"/>
      <c r="G13" s="5"/>
      <c r="H13" s="6"/>
      <c r="I13" s="1"/>
      <c r="J13" s="1"/>
      <c r="K13" s="5"/>
    </row>
    <row r="14" spans="1:11" x14ac:dyDescent="0.25">
      <c r="A14" s="33">
        <v>11</v>
      </c>
      <c r="B14" s="36" t="str">
        <f>VLOOKUP(A14,'[1]Aging Schedule'!$A$7:$C$410,2,FALSE)</f>
        <v>AUTUMN CARE OF MARSHVILLE</v>
      </c>
      <c r="C14" s="2">
        <f>VLOOKUP(A14,'[1]Aging Schedule'!$A$7:$C$444,3,FALSE)</f>
        <v>8.7100000000000364</v>
      </c>
      <c r="D14" s="2"/>
      <c r="E14" s="1"/>
      <c r="F14" s="1"/>
      <c r="G14" s="5"/>
      <c r="H14" s="6"/>
      <c r="I14" s="1"/>
      <c r="J14" s="1"/>
      <c r="K14" s="5"/>
    </row>
    <row r="15" spans="1:11" x14ac:dyDescent="0.25">
      <c r="A15" s="33">
        <v>12</v>
      </c>
      <c r="B15" s="36" t="str">
        <f>VLOOKUP(A15,'[1]Aging Schedule'!$A$7:$C$410,2,FALSE)</f>
        <v>AUTUMN CARE OF MOCKSVILLE</v>
      </c>
      <c r="C15" s="2">
        <f>VLOOKUP(A15,'[1]Aging Schedule'!$A$7:$C$444,3,FALSE)</f>
        <v>32.5</v>
      </c>
      <c r="D15" s="2"/>
      <c r="E15" s="7"/>
      <c r="F15" s="1"/>
      <c r="G15" s="5"/>
      <c r="H15" s="6"/>
      <c r="I15" s="7"/>
      <c r="J15" s="1"/>
      <c r="K15" s="5"/>
    </row>
    <row r="16" spans="1:11" x14ac:dyDescent="0.25">
      <c r="A16" s="33">
        <v>13</v>
      </c>
      <c r="B16" s="36" t="str">
        <f>VLOOKUP(A16,'[1]Aging Schedule'!$A$7:$C$410,2,FALSE)</f>
        <v>AUTUMN CARE OF MYRTLE GROVE</v>
      </c>
      <c r="C16" s="2">
        <f>VLOOKUP(A16,'[1]Aging Schedule'!$A$7:$C$444,3,FALSE)</f>
        <v>11.3900000000001</v>
      </c>
      <c r="D16" s="2"/>
      <c r="E16" s="1"/>
      <c r="F16" s="1"/>
      <c r="G16" s="5"/>
      <c r="H16" s="6"/>
      <c r="I16" s="1">
        <v>3</v>
      </c>
      <c r="J16" s="1">
        <v>2017</v>
      </c>
      <c r="K16" s="5">
        <v>106450</v>
      </c>
    </row>
    <row r="17" spans="1:11" x14ac:dyDescent="0.25">
      <c r="A17" s="33">
        <v>14</v>
      </c>
      <c r="B17" s="36" t="str">
        <f>VLOOKUP(A17,'[1]Aging Schedule'!$A$7:$C$410,2,FALSE)</f>
        <v>AUTUMN CARE OF NASH</v>
      </c>
      <c r="C17" s="2">
        <f>VLOOKUP(A17,'[1]Aging Schedule'!$A$7:$C$444,3,FALSE)</f>
        <v>7.5299999999999727</v>
      </c>
      <c r="D17" s="2"/>
      <c r="E17" s="1"/>
      <c r="F17" s="8"/>
      <c r="G17" s="5"/>
      <c r="H17" s="6"/>
      <c r="I17" s="1">
        <v>3</v>
      </c>
      <c r="J17" s="8">
        <v>2017</v>
      </c>
      <c r="K17" s="5">
        <v>41131</v>
      </c>
    </row>
    <row r="18" spans="1:11" x14ac:dyDescent="0.25">
      <c r="A18" s="33">
        <v>15</v>
      </c>
      <c r="B18" s="36" t="str">
        <f>VLOOKUP(A18,'[1]Aging Schedule'!$A$7:$C$410,2,FALSE)</f>
        <v>AUTUMN CARE OF RAEFORD</v>
      </c>
      <c r="C18" s="2">
        <f>VLOOKUP(A18,'[1]Aging Schedule'!$A$7:$C$444,3,FALSE)</f>
        <v>19.190000000000055</v>
      </c>
      <c r="D18" s="2"/>
      <c r="E18" s="1"/>
      <c r="F18" s="1"/>
      <c r="G18" s="5"/>
      <c r="H18" s="6"/>
      <c r="I18" s="1">
        <v>3</v>
      </c>
      <c r="J18" s="1">
        <v>2017</v>
      </c>
      <c r="K18" s="5">
        <v>71007</v>
      </c>
    </row>
    <row r="19" spans="1:11" x14ac:dyDescent="0.25">
      <c r="A19" s="33">
        <v>16</v>
      </c>
      <c r="B19" s="36" t="str">
        <f>VLOOKUP(A19,'[1]Aging Schedule'!$A$7:$C$410,2,FALSE)</f>
        <v>Rich Square Nursing and Rehabilitation</v>
      </c>
      <c r="C19" s="2">
        <f>VLOOKUP(A19,'[1]Aging Schedule'!$A$7:$C$444,3,FALSE)</f>
        <v>8</v>
      </c>
      <c r="D19" s="2"/>
      <c r="E19" s="1"/>
      <c r="F19" s="1"/>
      <c r="G19" s="5"/>
      <c r="H19" s="6"/>
      <c r="I19" s="1"/>
      <c r="J19" s="1"/>
      <c r="K19" s="5"/>
    </row>
    <row r="20" spans="1:11" x14ac:dyDescent="0.25">
      <c r="A20" s="33">
        <v>17</v>
      </c>
      <c r="B20" s="36" t="str">
        <f>VLOOKUP(A20,'[1]Aging Schedule'!$A$7:$C$410,2,FALSE)</f>
        <v>AUTUMN CARE OF SALISBURY</v>
      </c>
      <c r="C20" s="2">
        <f>VLOOKUP(A20,'[1]Aging Schedule'!$A$7:$C$444,3,FALSE)</f>
        <v>8.0799999999999272</v>
      </c>
      <c r="D20" s="2"/>
      <c r="E20" s="1"/>
      <c r="F20" s="1"/>
      <c r="G20" s="5"/>
      <c r="H20" s="6"/>
      <c r="I20" s="1"/>
      <c r="J20" s="1"/>
      <c r="K20" s="5"/>
    </row>
    <row r="21" spans="1:11" x14ac:dyDescent="0.25">
      <c r="A21" s="33">
        <v>18</v>
      </c>
      <c r="B21" s="36" t="str">
        <f>VLOOKUP(A21,'[1]Aging Schedule'!$A$7:$C$410,2,FALSE)</f>
        <v>AUTUMN CARE OF SALUDA</v>
      </c>
      <c r="C21" s="2">
        <f>VLOOKUP(A21,'[1]Aging Schedule'!$A$7:$C$444,3,FALSE)</f>
        <v>32.5</v>
      </c>
      <c r="D21" s="2"/>
      <c r="E21" s="1"/>
      <c r="F21" s="1"/>
      <c r="G21" s="5"/>
      <c r="H21" s="6"/>
      <c r="I21" s="1"/>
      <c r="J21" s="1"/>
      <c r="K21" s="5"/>
    </row>
    <row r="22" spans="1:11" x14ac:dyDescent="0.25">
      <c r="A22" s="33">
        <v>19</v>
      </c>
      <c r="B22" s="36" t="str">
        <f>VLOOKUP(A22,'[1]Aging Schedule'!$A$7:$C$410,2,FALSE)</f>
        <v>AUTUMN CARE OF SHALLOTTE</v>
      </c>
      <c r="C22" s="2">
        <f>VLOOKUP(A22,'[1]Aging Schedule'!$A$7:$C$444,3,FALSE)</f>
        <v>20.849999999999909</v>
      </c>
      <c r="D22" s="2"/>
      <c r="E22" s="1"/>
      <c r="F22" s="1"/>
      <c r="G22" s="5"/>
      <c r="H22" s="6"/>
      <c r="I22" s="1"/>
      <c r="J22" s="1"/>
      <c r="K22" s="5"/>
    </row>
    <row r="23" spans="1:11" x14ac:dyDescent="0.25">
      <c r="A23" s="33">
        <v>20</v>
      </c>
      <c r="B23" s="36" t="str">
        <f>VLOOKUP(A23,'[1]Aging Schedule'!$A$7:$C$410,2,FALSE)</f>
        <v>AUTUMN CARE OF STATESVILLE</v>
      </c>
      <c r="C23" s="2">
        <f>VLOOKUP(A23,'[1]Aging Schedule'!$A$7:$C$444,3,FALSE)</f>
        <v>6.0599999999999454</v>
      </c>
      <c r="D23" s="2"/>
      <c r="E23" s="1"/>
      <c r="F23" s="1"/>
      <c r="G23" s="5"/>
      <c r="H23" s="6"/>
      <c r="I23" s="1"/>
      <c r="J23" s="1"/>
      <c r="K23" s="5"/>
    </row>
    <row r="24" spans="1:11" x14ac:dyDescent="0.25">
      <c r="A24" s="33">
        <v>21</v>
      </c>
      <c r="B24" s="36" t="str">
        <f>VLOOKUP(A24,'[1]Aging Schedule'!$A$7:$C$410,2,FALSE)</f>
        <v>AUTUMN CARE OF WAYNESVILLE</v>
      </c>
      <c r="C24" s="2">
        <f>VLOOKUP(A24,'[1]Aging Schedule'!$A$7:$C$444,3,FALSE)</f>
        <v>17.049999999999955</v>
      </c>
      <c r="D24" s="2"/>
      <c r="E24" s="1"/>
      <c r="F24" s="9"/>
      <c r="G24" s="5"/>
      <c r="H24" s="6"/>
      <c r="I24" s="1"/>
      <c r="J24" s="9"/>
      <c r="K24" s="5"/>
    </row>
    <row r="25" spans="1:11" x14ac:dyDescent="0.25">
      <c r="A25" s="33">
        <v>22</v>
      </c>
      <c r="B25" s="36" t="str">
        <f>VLOOKUP(A25,'[1]Aging Schedule'!$A$7:$C$410,2,FALSE)</f>
        <v>Avante At Charlotte, Inc.</v>
      </c>
      <c r="C25" s="2">
        <f>VLOOKUP(A25,'[1]Aging Schedule'!$A$7:$C$444,3,FALSE)</f>
        <v>32.5</v>
      </c>
      <c r="D25" s="2"/>
      <c r="E25" s="1"/>
      <c r="F25" s="1"/>
      <c r="G25" s="5"/>
      <c r="H25" s="6"/>
      <c r="I25" s="1"/>
      <c r="J25" s="1"/>
      <c r="K25" s="5"/>
    </row>
    <row r="26" spans="1:11" x14ac:dyDescent="0.25">
      <c r="A26" s="33">
        <v>23</v>
      </c>
      <c r="B26" s="36" t="str">
        <f>VLOOKUP(A26,'[1]Aging Schedule'!$A$7:$C$410,2,FALSE)</f>
        <v>Avante at Concord, Inc.</v>
      </c>
      <c r="C26" s="2">
        <f>VLOOKUP(A26,'[1]Aging Schedule'!$A$7:$C$444,3,FALSE)</f>
        <v>32.5</v>
      </c>
      <c r="D26" s="2"/>
      <c r="E26" s="1"/>
      <c r="F26" s="1"/>
      <c r="G26" s="5"/>
      <c r="H26" s="6"/>
      <c r="I26" s="1"/>
      <c r="J26" s="1"/>
      <c r="K26" s="5"/>
    </row>
    <row r="27" spans="1:11" x14ac:dyDescent="0.25">
      <c r="A27" s="33">
        <v>24</v>
      </c>
      <c r="B27" s="36" t="str">
        <f>VLOOKUP(A27,'[1]Aging Schedule'!$A$7:$C$410,2,FALSE)</f>
        <v>Avante at Reidsville, Inc.</v>
      </c>
      <c r="C27" s="2">
        <f>VLOOKUP(A27,'[1]Aging Schedule'!$A$7:$C$444,3,FALSE)</f>
        <v>32.5</v>
      </c>
      <c r="D27" s="2"/>
      <c r="E27" s="1"/>
      <c r="F27" s="1"/>
      <c r="G27" s="5"/>
      <c r="H27" s="6"/>
      <c r="I27" s="1"/>
      <c r="J27" s="1"/>
      <c r="K27" s="5"/>
    </row>
    <row r="28" spans="1:11" x14ac:dyDescent="0.25">
      <c r="A28" s="33">
        <v>25</v>
      </c>
      <c r="B28" s="36" t="str">
        <f>VLOOKUP(A28,'[1]Aging Schedule'!$A$7:$C$410,2,FALSE)</f>
        <v>Avante at Wilkesboro, Inc.</v>
      </c>
      <c r="C28" s="2">
        <f>VLOOKUP(A28,'[1]Aging Schedule'!$A$7:$C$444,3,FALSE)</f>
        <v>32.5</v>
      </c>
      <c r="D28" s="2"/>
      <c r="E28" s="1"/>
      <c r="F28" s="1"/>
      <c r="G28" s="5"/>
      <c r="H28" s="6"/>
      <c r="I28" s="1"/>
      <c r="J28" s="1"/>
      <c r="K28" s="5"/>
    </row>
    <row r="29" spans="1:11" x14ac:dyDescent="0.25">
      <c r="A29" s="33">
        <v>26</v>
      </c>
      <c r="B29" s="36" t="str">
        <f>VLOOKUP(A29,'[1]Aging Schedule'!$A$7:$C$410,2,FALSE)</f>
        <v>Avante at Wilson, Inc.</v>
      </c>
      <c r="C29" s="2">
        <f>VLOOKUP(A29,'[1]Aging Schedule'!$A$7:$C$444,3,FALSE)</f>
        <v>32.5</v>
      </c>
      <c r="D29" s="2"/>
      <c r="E29" s="1"/>
      <c r="F29" s="1"/>
      <c r="G29" s="5"/>
      <c r="H29" s="6"/>
      <c r="I29" s="1"/>
      <c r="J29" s="1"/>
      <c r="K29" s="5"/>
    </row>
    <row r="30" spans="1:11" x14ac:dyDescent="0.25">
      <c r="A30" s="33">
        <v>27</v>
      </c>
      <c r="B30" s="36" t="str">
        <f>VLOOKUP(A30,'[1]Aging Schedule'!$A$7:$C$410,2,FALSE)</f>
        <v>Brookridge Retirement Community</v>
      </c>
      <c r="C30" s="2">
        <f>VLOOKUP(A30,'[1]Aging Schedule'!$A$7:$C$444,3,FALSE)</f>
        <v>4</v>
      </c>
      <c r="D30" s="2"/>
      <c r="E30" s="1"/>
      <c r="F30" s="1"/>
      <c r="G30" s="5"/>
      <c r="H30" s="6"/>
      <c r="I30" s="1"/>
      <c r="J30" s="1"/>
      <c r="K30" s="5"/>
    </row>
    <row r="31" spans="1:11" x14ac:dyDescent="0.25">
      <c r="A31" s="33">
        <v>28</v>
      </c>
      <c r="B31" s="36" t="str">
        <f>VLOOKUP(A31,'[1]Aging Schedule'!$A$7:$C$410,2,FALSE)</f>
        <v>Bayview Nursing &amp; Rehabilitation Center</v>
      </c>
      <c r="C31" s="2">
        <f>VLOOKUP(A31,'[1]Aging Schedule'!$A$7:$C$444,3,FALSE)</f>
        <v>2.9500000000000455</v>
      </c>
      <c r="D31" s="2"/>
      <c r="E31" s="1">
        <v>3</v>
      </c>
      <c r="F31" s="1">
        <v>2016</v>
      </c>
      <c r="G31" s="5">
        <v>526977</v>
      </c>
      <c r="H31" s="6"/>
      <c r="I31" s="1"/>
      <c r="J31" s="1"/>
      <c r="K31" s="5"/>
    </row>
    <row r="32" spans="1:11" x14ac:dyDescent="0.25">
      <c r="A32" s="33">
        <v>29</v>
      </c>
      <c r="B32" s="36" t="str">
        <f>VLOOKUP(A32,'[1]Aging Schedule'!$A$7:$C$410,2,FALSE)</f>
        <v>BELAIRE HEALTH CARE CENTER</v>
      </c>
      <c r="C32" s="2">
        <f>VLOOKUP(A32,'[1]Aging Schedule'!$A$7:$C$444,3,FALSE)</f>
        <v>13.230000000000018</v>
      </c>
      <c r="D32" s="2"/>
      <c r="E32" s="1">
        <v>3</v>
      </c>
      <c r="F32" s="1">
        <v>2016</v>
      </c>
      <c r="G32" s="5">
        <v>127016</v>
      </c>
      <c r="H32" s="6"/>
      <c r="I32" s="1"/>
      <c r="J32" s="1"/>
      <c r="K32" s="5"/>
    </row>
    <row r="33" spans="1:11" x14ac:dyDescent="0.25">
      <c r="A33" s="33">
        <v>30</v>
      </c>
      <c r="B33" s="36" t="str">
        <f>VLOOKUP(A33,'[1]Aging Schedule'!$A$7:$C$410,2,FALSE)</f>
        <v>BETHESDA HEALTH CARE FACILITY</v>
      </c>
      <c r="C33" s="2">
        <f>VLOOKUP(A33,'[1]Aging Schedule'!$A$7:$C$444,3,FALSE)</f>
        <v>24.589999999999918</v>
      </c>
      <c r="D33" s="2"/>
      <c r="E33" s="1"/>
      <c r="F33" s="1"/>
      <c r="G33" s="5"/>
      <c r="H33" s="6"/>
      <c r="I33" s="1"/>
      <c r="J33" s="1"/>
      <c r="K33" s="5"/>
    </row>
    <row r="34" spans="1:11" x14ac:dyDescent="0.25">
      <c r="A34" s="33">
        <v>31</v>
      </c>
      <c r="B34" s="36" t="str">
        <f>VLOOKUP(A34,'[1]Aging Schedule'!$A$7:$C$410,2,FALSE)</f>
        <v>Complete Care at Asheville</v>
      </c>
      <c r="C34" s="2">
        <f>VLOOKUP(A34,'[1]Aging Schedule'!$A$7:$C$444,3,FALSE)</f>
        <v>25.730000000000018</v>
      </c>
      <c r="D34" s="2"/>
      <c r="E34" s="1"/>
      <c r="F34" s="1"/>
      <c r="G34" s="5"/>
      <c r="H34" s="6"/>
      <c r="I34" s="1"/>
      <c r="J34" s="1"/>
      <c r="K34" s="5"/>
    </row>
    <row r="35" spans="1:11" x14ac:dyDescent="0.25">
      <c r="A35" s="33">
        <v>32</v>
      </c>
      <c r="B35" s="36" t="str">
        <f>VLOOKUP(A35,'[1]Aging Schedule'!$A$7:$C$410,2,FALSE)</f>
        <v>Complete Care at Charlotte</v>
      </c>
      <c r="C35" s="2">
        <f>VLOOKUP(A35,'[1]Aging Schedule'!$A$7:$C$444,3,FALSE)</f>
        <v>21.730000000000018</v>
      </c>
      <c r="D35" s="2"/>
      <c r="E35" s="1"/>
      <c r="F35" s="1"/>
      <c r="G35" s="5"/>
      <c r="H35" s="6"/>
      <c r="I35" s="1"/>
      <c r="J35" s="1"/>
      <c r="K35" s="5"/>
    </row>
    <row r="36" spans="1:11" x14ac:dyDescent="0.25">
      <c r="A36" s="33">
        <v>33</v>
      </c>
      <c r="B36" s="36" t="str">
        <f>VLOOKUP(A36,'[1]Aging Schedule'!$A$7:$C$410,2,FALSE)</f>
        <v>Fisher Park Health and Rehabilitation Center</v>
      </c>
      <c r="C36" s="2">
        <f>VLOOKUP(A36,'[1]Aging Schedule'!$A$7:$C$444,3,FALSE)</f>
        <v>28.730000000000018</v>
      </c>
      <c r="D36" s="2"/>
      <c r="E36" s="1"/>
      <c r="F36" s="1"/>
      <c r="G36" s="5"/>
      <c r="H36" s="6"/>
      <c r="I36" s="1">
        <v>3</v>
      </c>
      <c r="J36" s="1">
        <v>2017</v>
      </c>
      <c r="K36" s="5">
        <v>87224.7</v>
      </c>
    </row>
    <row r="37" spans="1:11" ht="30" x14ac:dyDescent="0.25">
      <c r="A37" s="33">
        <v>34</v>
      </c>
      <c r="B37" s="36" t="str">
        <f>VLOOKUP(A37,'[1]Aging Schedule'!$A$7:$C$410,2,FALSE)</f>
        <v>MacGregor Downs Health and Rehabilitation Center</v>
      </c>
      <c r="C37" s="2">
        <f>VLOOKUP(A37,'[1]Aging Schedule'!$A$7:$C$444,3,FALSE)</f>
        <v>7.8099999999999454</v>
      </c>
      <c r="D37" s="2"/>
      <c r="E37" s="1"/>
      <c r="F37" s="1"/>
      <c r="G37" s="5"/>
      <c r="H37" s="6"/>
      <c r="I37" s="1">
        <v>3</v>
      </c>
      <c r="J37" s="1">
        <v>2017</v>
      </c>
      <c r="K37" s="5">
        <v>129330.52</v>
      </c>
    </row>
    <row r="38" spans="1:11" x14ac:dyDescent="0.25">
      <c r="A38" s="33">
        <v>35</v>
      </c>
      <c r="B38" s="36" t="str">
        <f>VLOOKUP(A38,'[1]Aging Schedule'!$A$7:$C$410,2,FALSE)</f>
        <v xml:space="preserve">Blue Ridge Health and Rehabilitation Center </v>
      </c>
      <c r="C38" s="2">
        <f>VLOOKUP(A38,'[1]Aging Schedule'!$A$7:$C$444,3,FALSE)</f>
        <v>30.3900000000001</v>
      </c>
      <c r="D38" s="2"/>
      <c r="E38" s="1"/>
      <c r="F38" s="1"/>
      <c r="G38" s="5"/>
      <c r="H38" s="6"/>
      <c r="I38" s="1">
        <v>3</v>
      </c>
      <c r="J38" s="1">
        <v>2017</v>
      </c>
      <c r="K38" s="5">
        <v>92566.11</v>
      </c>
    </row>
    <row r="39" spans="1:11" x14ac:dyDescent="0.25">
      <c r="A39" s="33">
        <v>36</v>
      </c>
      <c r="B39" s="36" t="str">
        <f>VLOOKUP(A39,'[1]Aging Schedule'!$A$7:$C$410,2,FALSE)</f>
        <v>Lumberton Health and Rehabilitation Center</v>
      </c>
      <c r="C39" s="2">
        <f>VLOOKUP(A39,'[1]Aging Schedule'!$A$7:$C$444,3,FALSE)</f>
        <v>15.990000000000009</v>
      </c>
      <c r="D39" s="2"/>
      <c r="E39" s="1"/>
      <c r="F39" s="1"/>
      <c r="G39" s="5"/>
      <c r="H39" s="6"/>
      <c r="I39" s="1">
        <v>3</v>
      </c>
      <c r="J39" s="1">
        <v>2017</v>
      </c>
      <c r="K39" s="5">
        <v>85510.64</v>
      </c>
    </row>
    <row r="40" spans="1:11" x14ac:dyDescent="0.25">
      <c r="A40" s="33">
        <v>37</v>
      </c>
      <c r="B40" s="36" t="str">
        <f>VLOOKUP(A40,'[1]Aging Schedule'!$A$7:$C$410,2,FALSE)</f>
        <v>Complete Care at Dartmouth</v>
      </c>
      <c r="C40" s="2">
        <f>VLOOKUP(A40,'[1]Aging Schedule'!$A$7:$C$444,3,FALSE)</f>
        <v>24.869999999999891</v>
      </c>
      <c r="D40" s="2"/>
      <c r="E40" s="1"/>
      <c r="F40" s="1"/>
      <c r="G40" s="5"/>
      <c r="H40" s="6"/>
      <c r="I40" s="1"/>
      <c r="J40" s="1"/>
      <c r="K40" s="5"/>
    </row>
    <row r="41" spans="1:11" x14ac:dyDescent="0.25">
      <c r="A41" s="33">
        <v>38</v>
      </c>
      <c r="B41" s="36" t="str">
        <f>VLOOKUP(A41,'[1]Aging Schedule'!$A$7:$C$410,2,FALSE)</f>
        <v>Starmount Health and Rehabilitation Center</v>
      </c>
      <c r="C41" s="2">
        <f>VLOOKUP(A41,'[1]Aging Schedule'!$A$7:$C$444,3,FALSE)</f>
        <v>29.819999999999936</v>
      </c>
      <c r="D41" s="2"/>
      <c r="E41" s="1"/>
      <c r="F41" s="1"/>
      <c r="G41" s="5"/>
      <c r="H41" s="6"/>
      <c r="I41" s="1">
        <v>3</v>
      </c>
      <c r="J41" s="1">
        <v>2017</v>
      </c>
      <c r="K41" s="5">
        <v>81483.56</v>
      </c>
    </row>
    <row r="42" spans="1:11" ht="30" x14ac:dyDescent="0.25">
      <c r="A42" s="33">
        <v>39</v>
      </c>
      <c r="B42" s="36" t="str">
        <f>VLOOKUP(A42,'[1]Aging Schedule'!$A$7:$C$410,2,FALSE)</f>
        <v>Edgecombe Health and Rehabilitation Center</v>
      </c>
      <c r="C42" s="2">
        <f>VLOOKUP(A42,'[1]Aging Schedule'!$A$7:$C$444,3,FALSE)</f>
        <v>13.589999999999918</v>
      </c>
      <c r="D42" s="2"/>
      <c r="E42" s="1"/>
      <c r="F42" s="1"/>
      <c r="G42" s="5"/>
      <c r="H42" s="6"/>
      <c r="I42" s="1">
        <v>3</v>
      </c>
      <c r="J42" s="1">
        <v>2017</v>
      </c>
      <c r="K42" s="5">
        <v>75925.460000000006</v>
      </c>
    </row>
    <row r="43" spans="1:11" x14ac:dyDescent="0.25">
      <c r="A43" s="33">
        <v>40</v>
      </c>
      <c r="B43" s="36" t="str">
        <f>VLOOKUP(A43,'[1]Aging Schedule'!$A$7:$C$410,2,FALSE)</f>
        <v>Big Elm Retirement And Nursing Ctr, Inc</v>
      </c>
      <c r="C43" s="2">
        <f>VLOOKUP(A43,'[1]Aging Schedule'!$A$7:$C$444,3,FALSE)</f>
        <v>21.279999999999973</v>
      </c>
      <c r="D43" s="2"/>
      <c r="E43" s="1">
        <v>3</v>
      </c>
      <c r="F43" s="1">
        <v>2016</v>
      </c>
      <c r="G43" s="5">
        <f>35033+2533+11757</f>
        <v>49323</v>
      </c>
      <c r="H43" s="6"/>
      <c r="I43" s="1">
        <v>3</v>
      </c>
      <c r="J43" s="1">
        <v>2017</v>
      </c>
      <c r="K43" s="5">
        <f>21890+8004+10091+12394+9366+39228</f>
        <v>100973</v>
      </c>
    </row>
    <row r="44" spans="1:11" x14ac:dyDescent="0.25">
      <c r="A44" s="33">
        <v>41</v>
      </c>
      <c r="B44" s="36" t="str">
        <f>VLOOKUP(A44,'[1]Aging Schedule'!$A$7:$C$410,2,FALSE)</f>
        <v>Asheville Nursing &amp; Rehabilitation Center</v>
      </c>
      <c r="C44" s="2">
        <f>VLOOKUP(A44,'[1]Aging Schedule'!$A$7:$C$444,3,FALSE)</f>
        <v>15.579999999999927</v>
      </c>
      <c r="D44" s="2"/>
      <c r="E44" s="1"/>
      <c r="F44" s="1"/>
      <c r="G44" s="5"/>
      <c r="H44" s="6"/>
      <c r="I44" s="1"/>
      <c r="J44" s="1"/>
      <c r="K44" s="5"/>
    </row>
    <row r="45" spans="1:11" x14ac:dyDescent="0.25">
      <c r="A45" s="33">
        <v>42</v>
      </c>
      <c r="B45" s="36" t="str">
        <f>VLOOKUP(A45,'[1]Aging Schedule'!$A$7:$C$410,2,FALSE)</f>
        <v>Blumenthal Jewish Nursing &amp; Rehab Center</v>
      </c>
      <c r="C45" s="2">
        <f>VLOOKUP(A45,'[1]Aging Schedule'!$A$7:$C$444,3,FALSE)</f>
        <v>7.7599999999999909</v>
      </c>
      <c r="D45" s="2"/>
      <c r="E45" s="10">
        <v>2</v>
      </c>
      <c r="F45" s="11">
        <v>2016</v>
      </c>
      <c r="G45" s="12">
        <v>20</v>
      </c>
      <c r="H45" s="13"/>
      <c r="I45" s="11">
        <v>3</v>
      </c>
      <c r="J45" s="11">
        <v>2017</v>
      </c>
      <c r="K45" s="12">
        <v>159182</v>
      </c>
    </row>
    <row r="46" spans="1:11" x14ac:dyDescent="0.25">
      <c r="A46" s="33">
        <v>43</v>
      </c>
      <c r="B46" s="36" t="str">
        <f>VLOOKUP(A46,'[1]Aging Schedule'!$A$7:$C$410,2,FALSE)</f>
        <v>BRIAN CENTER SOUTHPOINT</v>
      </c>
      <c r="C46" s="2">
        <f>VLOOKUP(A46,'[1]Aging Schedule'!$A$7:$C$444,3,FALSE)</f>
        <v>5.1300000000001091</v>
      </c>
      <c r="D46" s="2"/>
      <c r="E46" s="1">
        <v>3</v>
      </c>
      <c r="F46" s="1">
        <v>2016</v>
      </c>
      <c r="G46" s="5">
        <v>98658</v>
      </c>
      <c r="H46" s="6"/>
      <c r="I46" s="1">
        <v>3</v>
      </c>
      <c r="J46" s="1">
        <v>2017</v>
      </c>
      <c r="K46" s="5">
        <v>83773.03</v>
      </c>
    </row>
    <row r="47" spans="1:11" ht="30" x14ac:dyDescent="0.25">
      <c r="A47" s="33">
        <v>44</v>
      </c>
      <c r="B47" s="36" t="str">
        <f>VLOOKUP(A47,'[1]Aging Schedule'!$A$7:$C$410,2,FALSE)</f>
        <v>BRIAN CENTER HEALTH &amp; REHAB/GOLDSBORO</v>
      </c>
      <c r="C47" s="2">
        <f>VLOOKUP(A47,'[1]Aging Schedule'!$A$7:$C$444,3,FALSE)</f>
        <v>7.7599999999999909</v>
      </c>
      <c r="D47" s="2"/>
      <c r="E47" s="1">
        <v>3</v>
      </c>
      <c r="F47" s="1">
        <v>2016</v>
      </c>
      <c r="G47" s="5">
        <v>229322</v>
      </c>
      <c r="H47" s="6"/>
      <c r="I47" s="1">
        <v>3</v>
      </c>
      <c r="J47" s="1">
        <v>2017</v>
      </c>
      <c r="K47" s="5">
        <v>349104.65</v>
      </c>
    </row>
    <row r="48" spans="1:11" x14ac:dyDescent="0.25">
      <c r="A48" s="33">
        <v>45</v>
      </c>
      <c r="B48" s="36" t="str">
        <f>VLOOKUP(A48,'[1]Aging Schedule'!$A$7:$C$410,2,FALSE)</f>
        <v>Brian Center Hlth &amp; Rehab/Hendersonville</v>
      </c>
      <c r="C48" s="2">
        <f>VLOOKUP(A48,'[1]Aging Schedule'!$A$7:$C$444,3,FALSE)</f>
        <v>20.680000000000064</v>
      </c>
      <c r="D48" s="2"/>
      <c r="E48" s="1">
        <v>3</v>
      </c>
      <c r="F48" s="1">
        <v>2016</v>
      </c>
      <c r="G48" s="5">
        <f>103620-1125</f>
        <v>102495</v>
      </c>
      <c r="H48" s="6"/>
      <c r="I48" s="1"/>
      <c r="J48" s="1"/>
      <c r="K48" s="5"/>
    </row>
    <row r="49" spans="1:11" ht="30" x14ac:dyDescent="0.25">
      <c r="A49" s="33">
        <v>46</v>
      </c>
      <c r="B49" s="36" t="str">
        <f>VLOOKUP(A49,'[1]Aging Schedule'!$A$7:$C$410,2,FALSE)</f>
        <v>BRIAN CENTER HEALTH &amp; REHAB/HICKORY EAST</v>
      </c>
      <c r="C49" s="2">
        <f>VLOOKUP(A49,'[1]Aging Schedule'!$A$7:$C$444,3,FALSE)</f>
        <v>21.549999999999955</v>
      </c>
      <c r="D49" s="2"/>
      <c r="E49" s="1">
        <v>3</v>
      </c>
      <c r="F49" s="1">
        <v>2016</v>
      </c>
      <c r="G49" s="5">
        <v>192571</v>
      </c>
      <c r="H49" s="6"/>
      <c r="I49" s="1"/>
      <c r="J49" s="1"/>
      <c r="K49" s="5"/>
    </row>
    <row r="50" spans="1:11" ht="30" x14ac:dyDescent="0.25">
      <c r="A50" s="33">
        <v>47</v>
      </c>
      <c r="B50" s="36" t="str">
        <f>VLOOKUP(A50,'[1]Aging Schedule'!$A$7:$C$410,2,FALSE)</f>
        <v>BRIAN CENTER HEALTH &amp; REHAB/SPRUCE PINE</v>
      </c>
      <c r="C50" s="2">
        <f>VLOOKUP(A50,'[1]Aging Schedule'!$A$7:$C$444,3,FALSE)</f>
        <v>26.880000000000109</v>
      </c>
      <c r="D50" s="2"/>
      <c r="E50" s="1">
        <v>3</v>
      </c>
      <c r="F50" s="1">
        <v>2016</v>
      </c>
      <c r="G50" s="5">
        <f>112889-898</f>
        <v>111991</v>
      </c>
      <c r="H50" s="6"/>
      <c r="I50" s="1"/>
      <c r="J50" s="1"/>
      <c r="K50" s="5"/>
    </row>
    <row r="51" spans="1:11" x14ac:dyDescent="0.25">
      <c r="A51" s="33">
        <v>48</v>
      </c>
      <c r="B51" s="36" t="str">
        <f>VLOOKUP(A51,'[1]Aging Schedule'!$A$7:$C$410,2,FALSE)</f>
        <v>BRIAN CENTER HEALTH &amp; REHAB/WALLACE</v>
      </c>
      <c r="C51" s="2">
        <f>VLOOKUP(A51,'[1]Aging Schedule'!$A$7:$C$444,3,FALSE)</f>
        <v>7.6099999999999</v>
      </c>
      <c r="D51" s="2"/>
      <c r="E51" s="1">
        <v>3</v>
      </c>
      <c r="F51" s="1">
        <v>2016</v>
      </c>
      <c r="G51" s="5">
        <v>87523</v>
      </c>
      <c r="H51" s="6"/>
      <c r="I51" s="1"/>
      <c r="J51" s="1"/>
      <c r="K51" s="5"/>
    </row>
    <row r="52" spans="1:11" ht="30" x14ac:dyDescent="0.25">
      <c r="A52" s="33">
        <v>49</v>
      </c>
      <c r="B52" s="36" t="str">
        <f>VLOOKUP(A52,'[1]Aging Schedule'!$A$7:$C$410,2,FALSE)</f>
        <v>BRIAN CENTER HEALTH &amp; REHAB/WAYNESVILLE</v>
      </c>
      <c r="C52" s="2">
        <f>VLOOKUP(A52,'[1]Aging Schedule'!$A$7:$C$444,3,FALSE)</f>
        <v>8.4100000000000819</v>
      </c>
      <c r="D52" s="2"/>
      <c r="E52" s="1">
        <v>3</v>
      </c>
      <c r="F52" s="1">
        <v>2016</v>
      </c>
      <c r="G52" s="5">
        <f>106461-706</f>
        <v>105755</v>
      </c>
      <c r="H52" s="6"/>
      <c r="I52" s="1">
        <v>3</v>
      </c>
      <c r="J52" s="1">
        <v>2017</v>
      </c>
      <c r="K52" s="5">
        <f>276751.12-14863</f>
        <v>261888.12</v>
      </c>
    </row>
    <row r="53" spans="1:11" x14ac:dyDescent="0.25">
      <c r="A53" s="33">
        <v>50</v>
      </c>
      <c r="B53" s="36" t="str">
        <f>VLOOKUP(A53,'[1]Aging Schedule'!$A$7:$C$410,2,FALSE)</f>
        <v>Brian Center Health &amp; Rehab/Weaverville</v>
      </c>
      <c r="C53" s="2">
        <f>VLOOKUP(A53,'[1]Aging Schedule'!$A$7:$C$444,3,FALSE)</f>
        <v>18.130000000000109</v>
      </c>
      <c r="D53" s="2"/>
      <c r="E53" s="1">
        <v>3</v>
      </c>
      <c r="F53" s="1">
        <v>2016</v>
      </c>
      <c r="G53" s="5">
        <v>184624</v>
      </c>
      <c r="H53" s="6"/>
      <c r="I53" s="1">
        <v>3</v>
      </c>
      <c r="J53" s="1">
        <v>2017</v>
      </c>
      <c r="K53" s="5">
        <f>212662.05-28515</f>
        <v>184147.05</v>
      </c>
    </row>
    <row r="54" spans="1:11" x14ac:dyDescent="0.25">
      <c r="A54" s="33">
        <v>51</v>
      </c>
      <c r="B54" s="36" t="str">
        <f>VLOOKUP(A54,'[1]Aging Schedule'!$A$7:$C$410,2,FALSE)</f>
        <v>BRIAN CENTER HEALTH &amp; REHAB/WILSON</v>
      </c>
      <c r="C54" s="2">
        <f>VLOOKUP(A54,'[1]Aging Schedule'!$A$7:$C$444,3,FALSE)</f>
        <v>18.089999999999918</v>
      </c>
      <c r="D54" s="2"/>
      <c r="E54" s="1">
        <v>3</v>
      </c>
      <c r="F54" s="1">
        <v>2016</v>
      </c>
      <c r="G54" s="5">
        <v>146870</v>
      </c>
      <c r="H54" s="6"/>
      <c r="I54" s="1">
        <v>3</v>
      </c>
      <c r="J54" s="1">
        <v>2017</v>
      </c>
      <c r="K54" s="5">
        <f>90882.25-8289.03</f>
        <v>82593.22</v>
      </c>
    </row>
    <row r="55" spans="1:11" x14ac:dyDescent="0.25">
      <c r="A55" s="33">
        <v>52</v>
      </c>
      <c r="B55" s="36" t="str">
        <f>VLOOKUP(A55,'[1]Aging Schedule'!$A$7:$C$410,2,FALSE)</f>
        <v>BRIAN CENTER HEALTH &amp; REHAB/WINDSOR</v>
      </c>
      <c r="C55" s="2">
        <f>VLOOKUP(A55,'[1]Aging Schedule'!$A$7:$C$444,3,FALSE)</f>
        <v>20.25</v>
      </c>
      <c r="D55" s="2"/>
      <c r="E55" s="1">
        <v>3</v>
      </c>
      <c r="F55" s="1">
        <v>2016</v>
      </c>
      <c r="G55" s="5">
        <v>67121</v>
      </c>
      <c r="H55" s="6"/>
      <c r="I55" s="1">
        <v>3</v>
      </c>
      <c r="J55" s="1">
        <v>2017</v>
      </c>
      <c r="K55" s="5">
        <v>60392.480000000003</v>
      </c>
    </row>
    <row r="56" spans="1:11" ht="30" x14ac:dyDescent="0.25">
      <c r="A56" s="33">
        <v>53</v>
      </c>
      <c r="B56" s="36" t="str">
        <f>VLOOKUP(A56,'[1]Aging Schedule'!$A$7:$C$410,2,FALSE)</f>
        <v>BRIAN CENTER HEALTH &amp; REHAB/YANCEYVILLE</v>
      </c>
      <c r="C56" s="2">
        <f>VLOOKUP(A56,'[1]Aging Schedule'!$A$7:$C$444,3,FALSE)</f>
        <v>18.930000000000064</v>
      </c>
      <c r="D56" s="2"/>
      <c r="E56" s="1">
        <v>3</v>
      </c>
      <c r="F56" s="1">
        <v>2016</v>
      </c>
      <c r="G56" s="5">
        <v>195605</v>
      </c>
      <c r="H56" s="6"/>
      <c r="I56" s="1">
        <v>3</v>
      </c>
      <c r="J56" s="1">
        <v>2017</v>
      </c>
      <c r="K56" s="5">
        <v>174886.68</v>
      </c>
    </row>
    <row r="57" spans="1:11" x14ac:dyDescent="0.25">
      <c r="A57" s="33">
        <v>54</v>
      </c>
      <c r="B57" s="36" t="str">
        <f>VLOOKUP(A57,'[1]Aging Schedule'!$A$7:$C$410,2,FALSE)</f>
        <v>Brian Center Health &amp; Retire/Cabarrus</v>
      </c>
      <c r="C57" s="2">
        <f>VLOOKUP(A57,'[1]Aging Schedule'!$A$7:$C$444,3,FALSE)</f>
        <v>17.289999999999964</v>
      </c>
      <c r="D57" s="2"/>
      <c r="E57" s="1">
        <v>3</v>
      </c>
      <c r="F57" s="1">
        <v>2016</v>
      </c>
      <c r="G57" s="5">
        <v>358183</v>
      </c>
      <c r="H57" s="6"/>
      <c r="I57" s="1">
        <v>3</v>
      </c>
      <c r="J57" s="1">
        <v>2017</v>
      </c>
      <c r="K57" s="5">
        <v>186325.56</v>
      </c>
    </row>
    <row r="58" spans="1:11" x14ac:dyDescent="0.25">
      <c r="A58" s="33">
        <v>55</v>
      </c>
      <c r="B58" s="36" t="str">
        <f>VLOOKUP(A58,'[1]Aging Schedule'!$A$7:$C$410,2,FALSE)</f>
        <v>Brian Center Health &amp; Retire/Clayton</v>
      </c>
      <c r="C58" s="2">
        <f>VLOOKUP(A58,'[1]Aging Schedule'!$A$7:$C$444,3,FALSE)</f>
        <v>17.539999999999964</v>
      </c>
      <c r="D58" s="2"/>
      <c r="E58" s="1">
        <v>3</v>
      </c>
      <c r="F58" s="1">
        <v>2016</v>
      </c>
      <c r="G58" s="5">
        <v>81712</v>
      </c>
      <c r="H58" s="6"/>
      <c r="I58" s="1">
        <v>3</v>
      </c>
      <c r="J58" s="1">
        <v>2017</v>
      </c>
      <c r="K58" s="5">
        <v>56256.41</v>
      </c>
    </row>
    <row r="59" spans="1:11" x14ac:dyDescent="0.25">
      <c r="A59" s="33">
        <v>56</v>
      </c>
      <c r="B59" s="36" t="str">
        <f>VLOOKUP(A59,'[1]Aging Schedule'!$A$7:$C$410,2,FALSE)</f>
        <v>Brian Center Health &amp; Retire/Lincolnton</v>
      </c>
      <c r="C59" s="2">
        <f>VLOOKUP(A59,'[1]Aging Schedule'!$A$7:$C$444,3,FALSE)</f>
        <v>14.329999999999927</v>
      </c>
      <c r="D59" s="2"/>
      <c r="E59" s="1">
        <v>3</v>
      </c>
      <c r="F59" s="1">
        <v>2016</v>
      </c>
      <c r="G59" s="7">
        <v>59968</v>
      </c>
      <c r="H59" s="6"/>
      <c r="I59" s="1">
        <v>3</v>
      </c>
      <c r="J59" s="1">
        <v>2017</v>
      </c>
      <c r="K59" s="1">
        <v>73256.72</v>
      </c>
    </row>
    <row r="60" spans="1:11" x14ac:dyDescent="0.25">
      <c r="A60" s="33">
        <v>57</v>
      </c>
      <c r="B60" s="36" t="str">
        <f>VLOOKUP(A60,'[1]Aging Schedule'!$A$7:$C$410,2,FALSE)</f>
        <v>Brian Center Health &amp; Retire/Monroe</v>
      </c>
      <c r="C60" s="2">
        <f>VLOOKUP(A60,'[1]Aging Schedule'!$A$7:$C$444,3,FALSE)</f>
        <v>16.069999999999936</v>
      </c>
      <c r="D60" s="2"/>
      <c r="E60" s="1">
        <v>3</v>
      </c>
      <c r="F60" s="1">
        <v>2016</v>
      </c>
      <c r="G60" s="5">
        <v>75833</v>
      </c>
      <c r="H60" s="6"/>
      <c r="I60" s="1">
        <v>3</v>
      </c>
      <c r="J60" s="1">
        <v>2017</v>
      </c>
      <c r="K60" s="5">
        <v>41699.5</v>
      </c>
    </row>
    <row r="61" spans="1:11" x14ac:dyDescent="0.25">
      <c r="A61" s="33">
        <v>58</v>
      </c>
      <c r="B61" s="36" t="str">
        <f>VLOOKUP(A61,'[1]Aging Schedule'!$A$7:$C$410,2,FALSE)</f>
        <v>Brian Center Health &amp; Retire/Mooresville</v>
      </c>
      <c r="C61" s="2">
        <f>VLOOKUP(A61,'[1]Aging Schedule'!$A$7:$C$444,3,FALSE)</f>
        <v>21.5</v>
      </c>
      <c r="D61" s="2"/>
      <c r="E61" s="1">
        <v>3</v>
      </c>
      <c r="F61" s="1">
        <v>2016</v>
      </c>
      <c r="G61" s="5">
        <f>71972-706</f>
        <v>71266</v>
      </c>
      <c r="H61" s="6"/>
      <c r="I61" s="1">
        <v>3</v>
      </c>
      <c r="J61" s="1">
        <v>2017</v>
      </c>
      <c r="K61" s="5">
        <v>104838.39</v>
      </c>
    </row>
    <row r="62" spans="1:11" x14ac:dyDescent="0.25">
      <c r="A62" s="33">
        <v>59</v>
      </c>
      <c r="B62" s="36" t="str">
        <f>VLOOKUP(A62,'[1]Aging Schedule'!$A$7:$C$410,2,FALSE)</f>
        <v>Brian Center Hth &amp; Rehab/ Winston-Salem</v>
      </c>
      <c r="C62" s="2">
        <f>VLOOKUP(A62,'[1]Aging Schedule'!$A$7:$C$444,3,FALSE)</f>
        <v>7.4100000000000819</v>
      </c>
      <c r="D62" s="2"/>
      <c r="E62" s="1">
        <v>3</v>
      </c>
      <c r="F62" s="1">
        <v>2016</v>
      </c>
      <c r="G62" s="5">
        <v>62373</v>
      </c>
      <c r="H62" s="6"/>
      <c r="I62" s="1">
        <v>3</v>
      </c>
      <c r="J62" s="1">
        <v>2017</v>
      </c>
      <c r="K62" s="5">
        <v>47940.05</v>
      </c>
    </row>
    <row r="63" spans="1:11" x14ac:dyDescent="0.25">
      <c r="A63" s="33">
        <v>60</v>
      </c>
      <c r="B63" s="36" t="str">
        <f>VLOOKUP(A63,'[1]Aging Schedule'!$A$7:$C$410,2,FALSE)</f>
        <v>BRIAN CENTER HEALTH &amp; REHAB/BREVARD</v>
      </c>
      <c r="C63" s="2">
        <f>VLOOKUP(A63,'[1]Aging Schedule'!$A$7:$C$444,3,FALSE)</f>
        <v>17.710000000000036</v>
      </c>
      <c r="D63" s="2"/>
      <c r="E63" s="1">
        <v>3</v>
      </c>
      <c r="F63" s="1">
        <v>2016</v>
      </c>
      <c r="G63" s="5">
        <v>102564</v>
      </c>
      <c r="H63" s="6"/>
      <c r="I63" s="1">
        <v>3</v>
      </c>
      <c r="J63" s="1">
        <v>2017</v>
      </c>
      <c r="K63" s="5">
        <v>146951.57999999999</v>
      </c>
    </row>
    <row r="64" spans="1:11" x14ac:dyDescent="0.25">
      <c r="A64" s="33">
        <v>61</v>
      </c>
      <c r="B64" s="36" t="str">
        <f>VLOOKUP(A64,'[1]Aging Schedule'!$A$7:$C$410,2,FALSE)</f>
        <v>BRIAN CENTER HEALTH &amp; REHAB/CHARLOTTE</v>
      </c>
      <c r="C64" s="2">
        <f>VLOOKUP(A64,'[1]Aging Schedule'!$A$7:$C$444,3,FALSE)</f>
        <v>13.3599999999999</v>
      </c>
      <c r="D64" s="2"/>
      <c r="E64" s="1">
        <v>3</v>
      </c>
      <c r="F64" s="1">
        <v>2016</v>
      </c>
      <c r="G64" s="5">
        <v>78591</v>
      </c>
      <c r="H64" s="6"/>
      <c r="I64" s="1">
        <v>3</v>
      </c>
      <c r="J64" s="1">
        <v>2017</v>
      </c>
      <c r="K64" s="5">
        <v>104699.96</v>
      </c>
    </row>
    <row r="65" spans="1:11" x14ac:dyDescent="0.25">
      <c r="A65" s="33">
        <v>62</v>
      </c>
      <c r="B65" s="36" t="str">
        <f>VLOOKUP(A65,'[1]Aging Schedule'!$A$7:$C$410,2,FALSE)</f>
        <v>BRIAN CENTER HEALTH &amp; REHAB/EDEN</v>
      </c>
      <c r="C65" s="2">
        <f>VLOOKUP(A65,'[1]Aging Schedule'!$A$7:$C$444,3,FALSE)</f>
        <v>15.940000000000055</v>
      </c>
      <c r="D65" s="2"/>
      <c r="E65" s="1">
        <v>3</v>
      </c>
      <c r="F65" s="1">
        <v>2016</v>
      </c>
      <c r="G65" s="5">
        <v>101737</v>
      </c>
      <c r="H65" s="6"/>
      <c r="I65" s="1"/>
      <c r="J65" s="1"/>
      <c r="K65" s="5"/>
    </row>
    <row r="66" spans="1:11" x14ac:dyDescent="0.25">
      <c r="A66" s="33">
        <v>63</v>
      </c>
      <c r="B66" s="36" t="str">
        <f>VLOOKUP(A66,'[1]Aging Schedule'!$A$7:$C$410,2,FALSE)</f>
        <v>BRIAN CENTER HEALTH &amp; REHAB/GASTONIA</v>
      </c>
      <c r="C66" s="2">
        <f>VLOOKUP(A66,'[1]Aging Schedule'!$A$7:$C$444,3,FALSE)</f>
        <v>21.400000000000091</v>
      </c>
      <c r="D66" s="2"/>
      <c r="E66" s="1">
        <v>3</v>
      </c>
      <c r="F66" s="1">
        <v>2016</v>
      </c>
      <c r="G66" s="5">
        <v>321617</v>
      </c>
      <c r="H66" s="6"/>
      <c r="I66" s="1"/>
      <c r="J66" s="1"/>
      <c r="K66" s="5"/>
    </row>
    <row r="67" spans="1:11" x14ac:dyDescent="0.25">
      <c r="A67" s="33">
        <v>64</v>
      </c>
      <c r="B67" s="36" t="str">
        <f>VLOOKUP(A67,'[1]Aging Schedule'!$A$7:$C$410,2,FALSE)</f>
        <v>BRIAN CENTER HEALTH &amp; REHAB/HERTFORD</v>
      </c>
      <c r="C67" s="2">
        <f>VLOOKUP(A67,'[1]Aging Schedule'!$A$7:$C$444,3,FALSE)</f>
        <v>16.049999999999955</v>
      </c>
      <c r="D67" s="2"/>
      <c r="E67" s="1">
        <v>3</v>
      </c>
      <c r="F67" s="1">
        <v>2016</v>
      </c>
      <c r="G67" s="5">
        <v>62568</v>
      </c>
      <c r="H67" s="6"/>
      <c r="I67" s="1"/>
      <c r="J67" s="1"/>
      <c r="K67" s="5"/>
    </row>
    <row r="68" spans="1:11" x14ac:dyDescent="0.25">
      <c r="A68" s="33">
        <v>65</v>
      </c>
      <c r="B68" s="36" t="str">
        <f>VLOOKUP(A68,'[1]Aging Schedule'!$A$7:$C$410,2,FALSE)</f>
        <v>BRIAN CENTER HEALTH &amp; REHAB/SALISBURY</v>
      </c>
      <c r="C68" s="2">
        <f>VLOOKUP(A68,'[1]Aging Schedule'!$A$7:$C$444,3,FALSE)</f>
        <v>31.369999999999891</v>
      </c>
      <c r="D68" s="2"/>
      <c r="E68" s="1">
        <v>3</v>
      </c>
      <c r="F68" s="1">
        <v>2016</v>
      </c>
      <c r="G68" s="5">
        <v>153165</v>
      </c>
      <c r="H68" s="14"/>
      <c r="I68" s="1">
        <v>3</v>
      </c>
      <c r="J68" s="1">
        <v>2017</v>
      </c>
      <c r="K68" s="5">
        <v>120286.43</v>
      </c>
    </row>
    <row r="69" spans="1:11" ht="30" x14ac:dyDescent="0.25">
      <c r="A69" s="33">
        <v>66</v>
      </c>
      <c r="B69" s="36" t="str">
        <f>VLOOKUP(A69,'[1]Aging Schedule'!$A$7:$C$410,2,FALSE)</f>
        <v>BRIAN CENTER HEALTH &amp; REHAB/STATESVILLE</v>
      </c>
      <c r="C69" s="2">
        <f>VLOOKUP(A69,'[1]Aging Schedule'!$A$7:$C$444,3,FALSE)</f>
        <v>27.289999999999964</v>
      </c>
      <c r="D69" s="2"/>
      <c r="E69" s="1">
        <v>3</v>
      </c>
      <c r="F69" s="1">
        <v>2016</v>
      </c>
      <c r="G69" s="5">
        <f>88007</f>
        <v>88007</v>
      </c>
      <c r="H69" s="6"/>
      <c r="I69" s="1"/>
      <c r="J69" s="1"/>
      <c r="K69" s="5"/>
    </row>
    <row r="70" spans="1:11" ht="30" x14ac:dyDescent="0.25">
      <c r="A70" s="33">
        <v>67</v>
      </c>
      <c r="B70" s="36" t="str">
        <f>VLOOKUP(A70,'[1]Aging Schedule'!$A$7:$C$410,2,FALSE)</f>
        <v>Brian Center Health &amp; Rehab / Hickory Viewmo</v>
      </c>
      <c r="C70" s="2">
        <f>VLOOKUP(A70,'[1]Aging Schedule'!$A$7:$C$444,3,FALSE)</f>
        <v>11.789999999999964</v>
      </c>
      <c r="D70" s="2"/>
      <c r="E70" s="1">
        <v>3</v>
      </c>
      <c r="F70" s="1">
        <v>2016</v>
      </c>
      <c r="G70" s="5">
        <v>149448</v>
      </c>
      <c r="H70" s="6"/>
      <c r="I70" s="1">
        <v>3</v>
      </c>
      <c r="J70" s="1">
        <v>2017</v>
      </c>
      <c r="K70" s="5">
        <f>105329.55+16026.24</f>
        <v>121355.79000000001</v>
      </c>
    </row>
    <row r="71" spans="1:11" x14ac:dyDescent="0.25">
      <c r="A71" s="33">
        <v>68</v>
      </c>
      <c r="B71" s="36" t="str">
        <f>VLOOKUP(A71,'[1]Aging Schedule'!$A$7:$C$410,2,FALSE)</f>
        <v>Brian Center Nursing Care/Lexington</v>
      </c>
      <c r="C71" s="2">
        <f>VLOOKUP(A71,'[1]Aging Schedule'!$A$7:$C$444,3,FALSE)</f>
        <v>13.019999999999982</v>
      </c>
      <c r="D71" s="2"/>
      <c r="E71" s="1"/>
      <c r="F71" s="1"/>
      <c r="G71" s="5"/>
      <c r="H71" s="14"/>
      <c r="I71" s="1">
        <v>3</v>
      </c>
      <c r="J71" s="1">
        <v>2017</v>
      </c>
      <c r="K71" s="5">
        <v>77358.929999999993</v>
      </c>
    </row>
    <row r="72" spans="1:11" x14ac:dyDescent="0.25">
      <c r="A72" s="33">
        <v>69</v>
      </c>
      <c r="B72" s="36" t="str">
        <f>VLOOKUP(A72,'[1]Aging Schedule'!$A$7:$C$410,2,FALSE)</f>
        <v>Brian Center Nursing Care/Shamrock</v>
      </c>
      <c r="C72" s="2">
        <f>VLOOKUP(A72,'[1]Aging Schedule'!$A$7:$C$444,3,FALSE)</f>
        <v>16.710000000000036</v>
      </c>
      <c r="D72" s="2"/>
      <c r="E72" s="1">
        <v>3</v>
      </c>
      <c r="F72" s="1">
        <v>2016</v>
      </c>
      <c r="G72" s="5">
        <v>93526</v>
      </c>
      <c r="H72" s="6"/>
      <c r="I72" s="1"/>
      <c r="J72" s="1"/>
      <c r="K72" s="5"/>
    </row>
    <row r="73" spans="1:11" x14ac:dyDescent="0.25">
      <c r="A73" s="33">
        <v>70</v>
      </c>
      <c r="B73" s="36" t="str">
        <f>VLOOKUP(A73,'[1]Aging Schedule'!$A$7:$C$410,2,FALSE)</f>
        <v>BRIGHTMOOR NURSING CENTER</v>
      </c>
      <c r="C73" s="2">
        <f>VLOOKUP(A73,'[1]Aging Schedule'!$A$7:$C$444,3,FALSE)</f>
        <v>32.5</v>
      </c>
      <c r="D73" s="2"/>
      <c r="E73" s="1">
        <v>3</v>
      </c>
      <c r="F73" s="1">
        <v>2016</v>
      </c>
      <c r="G73" s="5">
        <f>15014+6208+13436+25558</f>
        <v>60216</v>
      </c>
      <c r="H73" s="6"/>
      <c r="I73" s="1"/>
      <c r="J73" s="1"/>
      <c r="K73" s="5"/>
    </row>
    <row r="74" spans="1:11" x14ac:dyDescent="0.25">
      <c r="A74" s="33">
        <v>71</v>
      </c>
      <c r="B74" s="36" t="str">
        <f>VLOOKUP(A74,'[1]Aging Schedule'!$A$7:$C$410,2,FALSE)</f>
        <v>BRITTHAVEN OF CHAPEL HILL</v>
      </c>
      <c r="C74" s="2">
        <f>VLOOKUP(A74,'[1]Aging Schedule'!$A$7:$C$444,3,FALSE)</f>
        <v>18.170000000000073</v>
      </c>
      <c r="D74" s="2"/>
      <c r="E74" s="1"/>
      <c r="F74" s="1"/>
      <c r="G74" s="5"/>
      <c r="H74" s="6"/>
      <c r="I74" s="1"/>
      <c r="J74" s="1"/>
      <c r="K74" s="5"/>
    </row>
    <row r="75" spans="1:11" ht="30" x14ac:dyDescent="0.25">
      <c r="A75" s="33">
        <v>72</v>
      </c>
      <c r="B75" s="36" t="str">
        <f>VLOOKUP(A75,'[1]Aging Schedule'!$A$7:$C$410,2,FALSE)</f>
        <v>Ayden Court Nursing and Rehabilitation Center</v>
      </c>
      <c r="C75" s="2">
        <f>VLOOKUP(A75,'[1]Aging Schedule'!$A$7:$C$444,3,FALSE)</f>
        <v>13.8599999999999</v>
      </c>
      <c r="D75" s="2"/>
      <c r="E75" s="1">
        <v>3</v>
      </c>
      <c r="F75" s="1">
        <v>2016</v>
      </c>
      <c r="G75" s="5">
        <v>48022</v>
      </c>
      <c r="H75" s="6"/>
      <c r="I75" s="1"/>
      <c r="J75" s="1"/>
      <c r="K75" s="5"/>
    </row>
    <row r="76" spans="1:11" ht="30" x14ac:dyDescent="0.25">
      <c r="A76" s="33">
        <v>73</v>
      </c>
      <c r="B76" s="36" t="str">
        <f>VLOOKUP(A76,'[1]Aging Schedule'!$A$7:$C$410,2,FALSE)</f>
        <v>University Place Nursing and Rehabiliation Center</v>
      </c>
      <c r="C76" s="2">
        <f>VLOOKUP(A76,'[1]Aging Schedule'!$A$7:$C$444,3,FALSE)</f>
        <v>18.349999999999909</v>
      </c>
      <c r="D76" s="2"/>
      <c r="E76" s="1"/>
      <c r="F76" s="1"/>
      <c r="G76" s="5"/>
      <c r="H76" s="6"/>
      <c r="I76" s="1"/>
      <c r="J76" s="1"/>
      <c r="K76" s="5"/>
    </row>
    <row r="77" spans="1:11" ht="30" x14ac:dyDescent="0.25">
      <c r="A77" s="33">
        <v>74</v>
      </c>
      <c r="B77" s="36" t="str">
        <f>VLOOKUP(A77,'[1]Aging Schedule'!$A$7:$C$410,2,FALSE)</f>
        <v>Smoky Mountain Health and Rehabilitation Center</v>
      </c>
      <c r="C77" s="2">
        <f>VLOOKUP(A77,'[1]Aging Schedule'!$A$7:$C$444,3,FALSE)</f>
        <v>9.0799999999999272</v>
      </c>
      <c r="D77" s="2"/>
      <c r="E77" s="1"/>
      <c r="F77" s="1"/>
      <c r="G77" s="5"/>
      <c r="H77" s="6"/>
      <c r="I77" s="1"/>
      <c r="J77" s="1"/>
      <c r="K77" s="5"/>
    </row>
    <row r="78" spans="1:11" x14ac:dyDescent="0.25">
      <c r="A78" s="33">
        <v>75</v>
      </c>
      <c r="B78" s="36" t="str">
        <f>VLOOKUP(A78,'[1]Aging Schedule'!$A$7:$C$410,2,FALSE)</f>
        <v>Pine Ridge Health and Rehabilitation Center</v>
      </c>
      <c r="C78" s="2">
        <f>VLOOKUP(A78,'[1]Aging Schedule'!$A$7:$C$444,3,FALSE)</f>
        <v>30.519999999999982</v>
      </c>
      <c r="D78" s="2"/>
      <c r="E78" s="1"/>
      <c r="F78" s="1"/>
      <c r="G78" s="5"/>
      <c r="H78" s="6"/>
      <c r="I78" s="1">
        <v>3</v>
      </c>
      <c r="J78" s="1">
        <v>2017</v>
      </c>
      <c r="K78" s="5">
        <v>129229</v>
      </c>
    </row>
    <row r="79" spans="1:11" ht="30" x14ac:dyDescent="0.25">
      <c r="A79" s="33">
        <v>76</v>
      </c>
      <c r="B79" s="36" t="str">
        <f>VLOOKUP(A79,'[1]Aging Schedule'!$A$7:$C$410,2,FALSE)</f>
        <v>Chowan River Nursing and Rehabilitation Center</v>
      </c>
      <c r="C79" s="2">
        <f>VLOOKUP(A79,'[1]Aging Schedule'!$A$7:$C$444,3,FALSE)</f>
        <v>32.5</v>
      </c>
      <c r="D79" s="2"/>
      <c r="E79" s="1"/>
      <c r="F79" s="1"/>
      <c r="G79" s="5"/>
      <c r="H79" s="6"/>
      <c r="I79" s="1"/>
      <c r="J79" s="1"/>
      <c r="K79" s="5"/>
    </row>
    <row r="80" spans="1:11" ht="30" x14ac:dyDescent="0.25">
      <c r="A80" s="33">
        <v>77</v>
      </c>
      <c r="B80" s="36" t="str">
        <f>VLOOKUP(A80,'[1]Aging Schedule'!$A$7:$C$410,2,FALSE)</f>
        <v>Enfield Oaks Nursing and Rehabilitation Center</v>
      </c>
      <c r="C80" s="2">
        <f>VLOOKUP(A80,'[1]Aging Schedule'!$A$7:$C$444,3,FALSE)</f>
        <v>32.5</v>
      </c>
      <c r="D80" s="2"/>
      <c r="E80" s="1"/>
      <c r="F80" s="1"/>
      <c r="G80" s="5"/>
      <c r="H80" s="6"/>
      <c r="I80" s="1"/>
      <c r="J80" s="1"/>
      <c r="K80" s="5"/>
    </row>
    <row r="81" spans="1:11" ht="30" x14ac:dyDescent="0.25">
      <c r="A81" s="33">
        <v>78</v>
      </c>
      <c r="B81" s="36" t="str">
        <f>VLOOKUP(A81,'[1]Aging Schedule'!$A$7:$C$410,2,FALSE)</f>
        <v>Macon Valley Nursing and Rehabilitation Center</v>
      </c>
      <c r="C81" s="2">
        <f>VLOOKUP(A81,'[1]Aging Schedule'!$A$7:$C$444,3,FALSE)</f>
        <v>24.240000000000009</v>
      </c>
      <c r="D81" s="2"/>
      <c r="E81" s="1">
        <v>3</v>
      </c>
      <c r="F81" s="1">
        <v>2016</v>
      </c>
      <c r="G81" s="5">
        <v>132833</v>
      </c>
      <c r="H81" s="6"/>
      <c r="I81" s="1"/>
      <c r="J81" s="1"/>
      <c r="K81" s="5"/>
    </row>
    <row r="82" spans="1:11" ht="30" x14ac:dyDescent="0.25">
      <c r="A82" s="33">
        <v>79</v>
      </c>
      <c r="B82" s="36" t="str">
        <f>VLOOKUP(A82,'[1]Aging Schedule'!$A$7:$C$410,2,FALSE)</f>
        <v>Willow Creek Nursing and Rehabilitation Center</v>
      </c>
      <c r="C82" s="2">
        <f>VLOOKUP(A82,'[1]Aging Schedule'!$A$7:$C$444,3,FALSE)</f>
        <v>25.589999999999918</v>
      </c>
      <c r="D82" s="2"/>
      <c r="E82" s="1"/>
      <c r="F82" s="1"/>
      <c r="G82" s="5"/>
      <c r="H82" s="6"/>
      <c r="I82" s="1"/>
      <c r="J82" s="1"/>
      <c r="K82" s="5"/>
    </row>
    <row r="83" spans="1:11" ht="30" x14ac:dyDescent="0.25">
      <c r="A83" s="33">
        <v>80</v>
      </c>
      <c r="B83" s="36" t="str">
        <f>VLOOKUP(A83,'[1]Aging Schedule'!$A$7:$C$410,2,FALSE)</f>
        <v>Graham Healthcare and Rehabilitation Center</v>
      </c>
      <c r="C83" s="2">
        <f>VLOOKUP(A83,'[1]Aging Schedule'!$A$7:$C$444,3,FALSE)</f>
        <v>23.079999999999927</v>
      </c>
      <c r="D83" s="2"/>
      <c r="E83" s="1"/>
      <c r="F83" s="1"/>
      <c r="G83" s="5"/>
      <c r="H83" s="6"/>
      <c r="I83" s="1"/>
      <c r="J83" s="1"/>
      <c r="K83" s="5"/>
    </row>
    <row r="84" spans="1:11" ht="30" x14ac:dyDescent="0.25">
      <c r="A84" s="33">
        <v>81</v>
      </c>
      <c r="B84" s="36" t="str">
        <f>VLOOKUP(A84,'[1]Aging Schedule'!$A$7:$C$410,2,FALSE)</f>
        <v>Greenhaven Health and Rehabilitation Center</v>
      </c>
      <c r="C84" s="2">
        <f>VLOOKUP(A84,'[1]Aging Schedule'!$A$7:$C$444,3,FALSE)</f>
        <v>27.759999999999991</v>
      </c>
      <c r="D84" s="2"/>
      <c r="E84" s="1"/>
      <c r="F84" s="1"/>
      <c r="G84" s="5"/>
      <c r="H84" s="6"/>
      <c r="I84" s="1"/>
      <c r="J84" s="1"/>
      <c r="K84" s="5"/>
    </row>
    <row r="85" spans="1:11" ht="30" x14ac:dyDescent="0.25">
      <c r="A85" s="33">
        <v>82</v>
      </c>
      <c r="B85" s="36" t="str">
        <f>VLOOKUP(A85,'[1]Aging Schedule'!$A$7:$C$410,2,FALSE)</f>
        <v>Richmond Pines Heathcare and Rehabilitation Center</v>
      </c>
      <c r="C85" s="2">
        <f>VLOOKUP(A85,'[1]Aging Schedule'!$A$7:$C$444,3,FALSE)</f>
        <v>19.740000000000009</v>
      </c>
      <c r="D85" s="2"/>
      <c r="E85" s="1"/>
      <c r="F85" s="1"/>
      <c r="G85" s="5"/>
      <c r="H85" s="6"/>
      <c r="I85" s="1"/>
      <c r="J85" s="1"/>
      <c r="K85" s="5"/>
    </row>
    <row r="86" spans="1:11" ht="30" x14ac:dyDescent="0.25">
      <c r="A86" s="33">
        <v>83</v>
      </c>
      <c r="B86" s="36" t="str">
        <f>VLOOKUP(A86,'[1]Aging Schedule'!$A$7:$C$410,2,FALSE)</f>
        <v>Harnett Woods Nursing and Rehabilitation Center</v>
      </c>
      <c r="C86" s="2">
        <f>VLOOKUP(A86,'[1]Aging Schedule'!$A$7:$C$444,3,FALSE)</f>
        <v>15.450000000000045</v>
      </c>
      <c r="D86" s="2"/>
      <c r="E86" s="1">
        <v>3</v>
      </c>
      <c r="F86" s="1">
        <v>2016</v>
      </c>
      <c r="G86" s="5">
        <v>300261</v>
      </c>
      <c r="H86" s="6"/>
      <c r="I86" s="1">
        <v>3</v>
      </c>
      <c r="J86" s="1">
        <v>2017</v>
      </c>
      <c r="K86" s="5">
        <v>107052</v>
      </c>
    </row>
    <row r="87" spans="1:11" ht="30" x14ac:dyDescent="0.25">
      <c r="A87" s="33">
        <v>84</v>
      </c>
      <c r="B87" s="36" t="str">
        <f>VLOOKUP(A87,'[1]Aging Schedule'!$A$7:$C$410,2,FALSE)</f>
        <v>Cherry Point Bay Nursing and Rehabilitation Center</v>
      </c>
      <c r="C87" s="2">
        <f>VLOOKUP(A87,'[1]Aging Schedule'!$A$7:$C$444,3,FALSE)</f>
        <v>14.539999999999964</v>
      </c>
      <c r="D87" s="2"/>
      <c r="E87" s="1">
        <v>3</v>
      </c>
      <c r="F87" s="1">
        <v>2016</v>
      </c>
      <c r="G87" s="5">
        <v>61350</v>
      </c>
      <c r="H87" s="6"/>
      <c r="I87" s="1"/>
      <c r="J87" s="1"/>
      <c r="K87" s="5"/>
    </row>
    <row r="88" spans="1:11" x14ac:dyDescent="0.25">
      <c r="A88" s="33">
        <v>85</v>
      </c>
      <c r="B88" s="36" t="str">
        <f>VLOOKUP(A88,'[1]Aging Schedule'!$A$7:$C$410,2,FALSE)</f>
        <v>Kerr Lake Nursing and Rehabilitation Center</v>
      </c>
      <c r="C88" s="2">
        <f>VLOOKUP(A88,'[1]Aging Schedule'!$A$7:$C$444,3,FALSE)</f>
        <v>27.589999999999918</v>
      </c>
      <c r="D88" s="2"/>
      <c r="E88" s="1"/>
      <c r="F88" s="1"/>
      <c r="G88" s="5"/>
      <c r="H88" s="6"/>
      <c r="I88" s="1"/>
      <c r="J88" s="1"/>
      <c r="K88" s="5"/>
    </row>
    <row r="89" spans="1:11" x14ac:dyDescent="0.25">
      <c r="A89" s="33">
        <v>86</v>
      </c>
      <c r="B89" s="36" t="str">
        <f>VLOOKUP(A89,'[1]Aging Schedule'!$A$7:$C$410,2,FALSE)</f>
        <v>Premier Nursing and Rehabilitation Center</v>
      </c>
      <c r="C89" s="2">
        <f>VLOOKUP(A89,'[1]Aging Schedule'!$A$7:$C$444,3,FALSE)</f>
        <v>24.619999999999891</v>
      </c>
      <c r="D89" s="2"/>
      <c r="E89" s="1"/>
      <c r="F89" s="1"/>
      <c r="G89" s="5"/>
      <c r="H89" s="6"/>
      <c r="I89" s="1">
        <v>3</v>
      </c>
      <c r="J89" s="1">
        <v>2017</v>
      </c>
      <c r="K89" s="5">
        <v>152481</v>
      </c>
    </row>
    <row r="90" spans="1:11" ht="30" x14ac:dyDescent="0.25">
      <c r="A90" s="33">
        <v>87</v>
      </c>
      <c r="B90" s="36" t="str">
        <f>VLOOKUP(A90,'[1]Aging Schedule'!$A$7:$C$410,2,FALSE)</f>
        <v>Piney Grove Nursing and Rehabilitation Center</v>
      </c>
      <c r="C90" s="2">
        <f>VLOOKUP(A90,'[1]Aging Schedule'!$A$7:$C$444,3,FALSE)</f>
        <v>22.670000000000073</v>
      </c>
      <c r="D90" s="2"/>
      <c r="E90" s="1"/>
      <c r="F90" s="1"/>
      <c r="G90" s="5"/>
      <c r="H90" s="6"/>
      <c r="I90" s="1"/>
      <c r="J90" s="1"/>
      <c r="K90" s="5"/>
    </row>
    <row r="91" spans="1:11" ht="30" x14ac:dyDescent="0.25">
      <c r="A91" s="33">
        <v>88</v>
      </c>
      <c r="B91" s="36" t="str">
        <f>VLOOKUP(A91,'[1]Aging Schedule'!$A$7:$C$410,2,FALSE)</f>
        <v>Harmony Hall Nursing and Rehabilitation Center</v>
      </c>
      <c r="C91" s="2">
        <f>VLOOKUP(A91,'[1]Aging Schedule'!$A$7:$C$444,3,FALSE)</f>
        <v>8.4100000000000819</v>
      </c>
      <c r="D91" s="2"/>
      <c r="E91" s="1"/>
      <c r="F91" s="1"/>
      <c r="G91" s="5"/>
      <c r="H91" s="6"/>
      <c r="I91" s="1"/>
      <c r="J91" s="1"/>
      <c r="K91" s="5"/>
    </row>
    <row r="92" spans="1:11" ht="30" x14ac:dyDescent="0.25">
      <c r="A92" s="33">
        <v>89</v>
      </c>
      <c r="B92" s="36" t="str">
        <f>VLOOKUP(A92,'[1]Aging Schedule'!$A$7:$C$410,2,FALSE)</f>
        <v>Franklin Oaks Nursing and Rehabilitation Center</v>
      </c>
      <c r="C92" s="2">
        <f>VLOOKUP(A92,'[1]Aging Schedule'!$A$7:$C$444,3,FALSE)</f>
        <v>22.190000000000055</v>
      </c>
      <c r="D92" s="2"/>
      <c r="E92" s="1"/>
      <c r="F92" s="1"/>
      <c r="G92" s="5"/>
      <c r="H92" s="6"/>
      <c r="I92" s="1"/>
      <c r="J92" s="1"/>
      <c r="K92" s="5"/>
    </row>
    <row r="93" spans="1:11" ht="30" x14ac:dyDescent="0.25">
      <c r="A93" s="33">
        <v>90</v>
      </c>
      <c r="B93" s="36" t="str">
        <f>VLOOKUP(A93,'[1]Aging Schedule'!$A$7:$C$410,2,FALSE)</f>
        <v>Jacob's Creek Nursing and Rehabilitation Center</v>
      </c>
      <c r="C93" s="2">
        <f>VLOOKUP(A93,'[1]Aging Schedule'!$A$7:$C$444,3,FALSE)</f>
        <v>24.690000000000055</v>
      </c>
      <c r="D93" s="2"/>
      <c r="E93" s="1">
        <v>3</v>
      </c>
      <c r="F93" s="1">
        <v>2016</v>
      </c>
      <c r="G93" s="5">
        <v>183135</v>
      </c>
      <c r="H93" s="6"/>
      <c r="I93" s="1">
        <v>3</v>
      </c>
      <c r="J93" s="1">
        <v>2017</v>
      </c>
      <c r="K93" s="5">
        <v>177219</v>
      </c>
    </row>
    <row r="94" spans="1:11" ht="30" x14ac:dyDescent="0.25">
      <c r="A94" s="33">
        <v>91</v>
      </c>
      <c r="B94" s="36" t="str">
        <f>VLOOKUP(A94,'[1]Aging Schedule'!$A$7:$C$410,2,FALSE)</f>
        <v>Magnolia Lane Nursing and Rehabilitation Center</v>
      </c>
      <c r="C94" s="2">
        <f>VLOOKUP(A94,'[1]Aging Schedule'!$A$7:$C$444,3,FALSE)</f>
        <v>32.319999999999936</v>
      </c>
      <c r="D94" s="2"/>
      <c r="E94" s="1"/>
      <c r="F94" s="1"/>
      <c r="G94" s="5"/>
      <c r="H94" s="6"/>
      <c r="I94" s="1"/>
      <c r="J94" s="1"/>
      <c r="K94" s="5"/>
    </row>
    <row r="95" spans="1:11" ht="30" x14ac:dyDescent="0.25">
      <c r="A95" s="33">
        <v>92</v>
      </c>
      <c r="B95" s="36" t="str">
        <f>VLOOKUP(A95,'[1]Aging Schedule'!$A$7:$C$410,2,FALSE)</f>
        <v>Riverpoint Crest Nursing and Rehabilitation Center</v>
      </c>
      <c r="C95" s="2">
        <f>VLOOKUP(A95,'[1]Aging Schedule'!$A$7:$C$444,3,FALSE)</f>
        <v>22.3599999999999</v>
      </c>
      <c r="D95" s="2"/>
      <c r="E95" s="1"/>
      <c r="F95" s="1"/>
      <c r="G95" s="5"/>
      <c r="H95" s="6"/>
      <c r="I95" s="1"/>
      <c r="J95" s="1"/>
      <c r="K95" s="5"/>
    </row>
    <row r="96" spans="1:11" ht="30" x14ac:dyDescent="0.25">
      <c r="A96" s="33">
        <v>93</v>
      </c>
      <c r="B96" s="36" t="str">
        <f>VLOOKUP(A96,'[1]Aging Schedule'!$A$7:$C$410,2,FALSE)</f>
        <v>Croatan Ridge Nursing and Rehabilitation Center</v>
      </c>
      <c r="C96" s="2">
        <f>VLOOKUP(A96,'[1]Aging Schedule'!$A$7:$C$444,3,FALSE)</f>
        <v>9.0999999999999091</v>
      </c>
      <c r="D96" s="2"/>
      <c r="E96" s="1"/>
      <c r="F96" s="1"/>
      <c r="G96" s="5"/>
      <c r="H96" s="6"/>
      <c r="I96" s="1"/>
      <c r="J96" s="1"/>
      <c r="K96" s="5"/>
    </row>
    <row r="97" spans="1:11" ht="30" x14ac:dyDescent="0.25">
      <c r="A97" s="33">
        <v>94</v>
      </c>
      <c r="B97" s="36" t="str">
        <f>VLOOKUP(A97,'[1]Aging Schedule'!$A$7:$C$410,2,FALSE)</f>
        <v>NorthChase Nursing and Rehabilitation Center</v>
      </c>
      <c r="C97" s="2">
        <f>VLOOKUP(A97,'[1]Aging Schedule'!$A$7:$C$444,3,FALSE)</f>
        <v>5.3099999999999454</v>
      </c>
      <c r="D97" s="2"/>
      <c r="E97" s="1">
        <v>3</v>
      </c>
      <c r="F97" s="1">
        <v>2016</v>
      </c>
      <c r="G97" s="5">
        <v>289221</v>
      </c>
      <c r="H97" s="6"/>
      <c r="I97" s="1"/>
      <c r="J97" s="1"/>
      <c r="K97" s="5"/>
    </row>
    <row r="98" spans="1:11" ht="30" x14ac:dyDescent="0.25">
      <c r="A98" s="33">
        <v>95</v>
      </c>
      <c r="B98" s="36" t="str">
        <f>VLOOKUP(A98,'[1]Aging Schedule'!$A$7:$C$410,2,FALSE)</f>
        <v>Carolina Rivers Nursing and Rehabilitation Center</v>
      </c>
      <c r="C98" s="2"/>
      <c r="D98" s="2"/>
      <c r="E98" s="1"/>
      <c r="F98" s="1"/>
      <c r="G98" s="5"/>
      <c r="H98" s="6"/>
      <c r="I98" s="1"/>
      <c r="J98" s="1"/>
      <c r="K98" s="5"/>
    </row>
    <row r="99" spans="1:11" x14ac:dyDescent="0.25">
      <c r="A99" s="33">
        <v>96</v>
      </c>
      <c r="B99" s="36" t="str">
        <f>VLOOKUP(A99,'[1]Aging Schedule'!$A$7:$C$410,2,FALSE)</f>
        <v>Peak Resources Outer Banks</v>
      </c>
      <c r="C99" s="2">
        <f>VLOOKUP(A99,'[1]Aging Schedule'!$A$7:$C$444,3,FALSE)</f>
        <v>17.829999999999927</v>
      </c>
      <c r="D99" s="2"/>
      <c r="E99" s="1">
        <v>3</v>
      </c>
      <c r="F99" s="1">
        <v>2016</v>
      </c>
      <c r="G99" s="5">
        <v>1482095</v>
      </c>
      <c r="H99" s="6"/>
      <c r="I99" s="1"/>
      <c r="J99" s="1"/>
      <c r="K99" s="5"/>
    </row>
    <row r="100" spans="1:11" ht="30" x14ac:dyDescent="0.25">
      <c r="A100" s="33">
        <v>97</v>
      </c>
      <c r="B100" s="36" t="str">
        <f>VLOOKUP(A100,'[1]Aging Schedule'!$A$7:$C$410,2,FALSE)</f>
        <v>Grantsbrook Nursing and Rehabilitation Center</v>
      </c>
      <c r="C100" s="2">
        <f>VLOOKUP(A100,'[1]Aging Schedule'!$A$7:$C$444,3,FALSE)</f>
        <v>24.920000000000073</v>
      </c>
      <c r="D100" s="2"/>
      <c r="E100" s="1"/>
      <c r="F100" s="1"/>
      <c r="G100" s="5"/>
      <c r="H100" s="6"/>
      <c r="I100" s="1"/>
      <c r="J100" s="1"/>
      <c r="K100" s="5"/>
    </row>
    <row r="101" spans="1:11" ht="30" x14ac:dyDescent="0.25">
      <c r="A101" s="33">
        <v>98</v>
      </c>
      <c r="B101" s="36" t="str">
        <f>VLOOKUP(A101,'[1]Aging Schedule'!$A$7:$C$410,2,FALSE)</f>
        <v>Bethany Woods Nursing and Rehabilitation Center</v>
      </c>
      <c r="C101" s="2">
        <f>VLOOKUP(A101,'[1]Aging Schedule'!$A$7:$C$444,3,FALSE)</f>
        <v>32.5</v>
      </c>
      <c r="D101" s="2"/>
      <c r="E101" s="1"/>
      <c r="F101" s="1"/>
      <c r="G101" s="5"/>
      <c r="H101" s="6"/>
      <c r="I101" s="1"/>
      <c r="J101" s="1"/>
      <c r="K101" s="5"/>
    </row>
    <row r="102" spans="1:11" ht="30" x14ac:dyDescent="0.25">
      <c r="A102" s="33">
        <v>99</v>
      </c>
      <c r="B102" s="36" t="str">
        <f>VLOOKUP(A102,'[1]Aging Schedule'!$A$7:$C$410,2,FALSE)</f>
        <v>Barbour Court Nursing and Rehabilitation Center</v>
      </c>
      <c r="C102" s="2">
        <f>VLOOKUP(A102,'[1]Aging Schedule'!$A$7:$C$444,3,FALSE)</f>
        <v>31.900000000000091</v>
      </c>
      <c r="D102" s="2"/>
      <c r="E102" s="1"/>
      <c r="F102" s="1"/>
      <c r="G102" s="5"/>
      <c r="H102" s="6"/>
      <c r="I102" s="1">
        <v>3</v>
      </c>
      <c r="J102" s="1">
        <v>2017</v>
      </c>
      <c r="K102" s="5">
        <v>83747</v>
      </c>
    </row>
    <row r="103" spans="1:11" ht="30" x14ac:dyDescent="0.25">
      <c r="A103" s="33">
        <v>100</v>
      </c>
      <c r="B103" s="36" t="str">
        <f>VLOOKUP(A103,'[1]Aging Schedule'!$A$7:$C$410,2,FALSE)</f>
        <v>Greendale Forest Nursing and Rehabilitation Center</v>
      </c>
      <c r="C103" s="2">
        <f>VLOOKUP(A103,'[1]Aging Schedule'!$A$7:$C$444,3,FALSE)</f>
        <v>20.549999999999955</v>
      </c>
      <c r="D103" s="2"/>
      <c r="E103" s="1"/>
      <c r="F103" s="1"/>
      <c r="G103" s="5"/>
      <c r="H103" s="6"/>
      <c r="I103" s="1">
        <v>3</v>
      </c>
      <c r="J103" s="1">
        <v>2017</v>
      </c>
      <c r="K103" s="5">
        <v>60454</v>
      </c>
    </row>
    <row r="104" spans="1:11" ht="30" x14ac:dyDescent="0.25">
      <c r="A104" s="33">
        <v>101</v>
      </c>
      <c r="B104" s="36" t="str">
        <f>VLOOKUP(A104,'[1]Aging Schedule'!$A$7:$C$410,2,FALSE)</f>
        <v>River Trace Nursing and Rehabilitation Center</v>
      </c>
      <c r="C104" s="2"/>
      <c r="D104" s="2"/>
      <c r="E104" s="1">
        <v>3</v>
      </c>
      <c r="F104" s="1">
        <v>2016</v>
      </c>
      <c r="G104" s="5">
        <v>125003</v>
      </c>
      <c r="H104" s="6"/>
      <c r="I104" s="1"/>
      <c r="J104" s="1"/>
      <c r="K104" s="5"/>
    </row>
    <row r="105" spans="1:11" ht="30" x14ac:dyDescent="0.25">
      <c r="A105" s="33">
        <v>102</v>
      </c>
      <c r="B105" s="36" t="str">
        <f>VLOOKUP(A105,'[1]Aging Schedule'!$A$7:$C$410,2,FALSE)</f>
        <v>Westwood Hills Nursing and Rehabilitation Center</v>
      </c>
      <c r="C105" s="2">
        <f>VLOOKUP(A105,'[1]Aging Schedule'!$A$7:$C$444,3,FALSE)</f>
        <v>23.769999999999982</v>
      </c>
      <c r="D105" s="2"/>
      <c r="E105" s="1"/>
      <c r="F105" s="1"/>
      <c r="G105" s="5"/>
      <c r="H105" s="6"/>
      <c r="I105" s="1">
        <v>3</v>
      </c>
      <c r="J105" s="1">
        <v>2017</v>
      </c>
      <c r="K105" s="5">
        <v>203573</v>
      </c>
    </row>
    <row r="106" spans="1:11" ht="30" x14ac:dyDescent="0.25">
      <c r="A106" s="33">
        <v>103</v>
      </c>
      <c r="B106" s="36" t="str">
        <f>VLOOKUP(A106,'[1]Aging Schedule'!$A$7:$C$410,2,FALSE)</f>
        <v>Wilson Pines Nursing and Rehabilitation Center</v>
      </c>
      <c r="C106" s="2">
        <f>VLOOKUP(A106,'[1]Aging Schedule'!$A$7:$C$444,3,FALSE)</f>
        <v>11.069999999999936</v>
      </c>
      <c r="D106" s="2"/>
      <c r="E106" s="1"/>
      <c r="F106" s="1"/>
      <c r="G106" s="5"/>
      <c r="H106" s="6"/>
      <c r="I106" s="1"/>
      <c r="J106" s="1"/>
      <c r="K106" s="5"/>
    </row>
    <row r="107" spans="1:11" x14ac:dyDescent="0.25">
      <c r="A107" s="33">
        <v>104</v>
      </c>
      <c r="B107" s="36" t="str">
        <f>VLOOKUP(A107,'[1]Aging Schedule'!$A$7:$C$410,2,FALSE)</f>
        <v>BROOKSHIRE NURSING CENTER</v>
      </c>
      <c r="C107" s="2">
        <f>VLOOKUP(A107,'[1]Aging Schedule'!$A$7:$C$444,3,FALSE)</f>
        <v>4.9800000000000182</v>
      </c>
      <c r="D107" s="2"/>
      <c r="E107" s="1">
        <v>3</v>
      </c>
      <c r="F107" s="1">
        <v>2016</v>
      </c>
      <c r="G107" s="5">
        <v>185332</v>
      </c>
      <c r="H107" s="6"/>
      <c r="I107" s="1">
        <v>3</v>
      </c>
      <c r="J107" s="1">
        <v>2017</v>
      </c>
      <c r="K107" s="5">
        <v>65641</v>
      </c>
    </row>
    <row r="108" spans="1:11" x14ac:dyDescent="0.25">
      <c r="A108" s="33">
        <v>105</v>
      </c>
      <c r="B108" s="36" t="str">
        <f>VLOOKUP(A108,'[1]Aging Schedule'!$A$7:$C$410,2,FALSE)</f>
        <v>BRUNSWICK COVE NURSING CENTER</v>
      </c>
      <c r="C108" s="2">
        <f>VLOOKUP(A108,'[1]Aging Schedule'!$A$7:$C$444,3,FALSE)</f>
        <v>21.25</v>
      </c>
      <c r="D108" s="2"/>
      <c r="E108" s="1"/>
      <c r="F108" s="1"/>
      <c r="G108" s="5"/>
      <c r="H108" s="6"/>
      <c r="I108" s="1"/>
      <c r="J108" s="1"/>
      <c r="K108" s="5"/>
    </row>
    <row r="109" spans="1:11" ht="30" x14ac:dyDescent="0.25">
      <c r="A109" s="33">
        <v>106</v>
      </c>
      <c r="B109" s="36" t="str">
        <f>VLOOKUP(A109,'[1]Aging Schedule'!$A$7:$C$410,2,FALSE)</f>
        <v>HICKORY FALLS HEALTH AND REHABILITATION</v>
      </c>
      <c r="C109" s="2"/>
      <c r="D109" s="2"/>
      <c r="E109" s="15">
        <v>3</v>
      </c>
      <c r="F109" s="15">
        <v>2016</v>
      </c>
      <c r="G109" s="16">
        <v>763045</v>
      </c>
      <c r="H109" s="13"/>
      <c r="I109" s="11">
        <v>3</v>
      </c>
      <c r="J109" s="11">
        <v>2017</v>
      </c>
      <c r="K109" s="12">
        <f>3000+6528+45008+221514+5200</f>
        <v>281250</v>
      </c>
    </row>
    <row r="110" spans="1:11" ht="30" x14ac:dyDescent="0.25">
      <c r="A110" s="33">
        <v>107</v>
      </c>
      <c r="B110" s="36" t="str">
        <f>VLOOKUP(A110,'[1]Aging Schedule'!$A$7:$C$410,2,FALSE)</f>
        <v>Cumberland Nursing and Rehabilitation Center</v>
      </c>
      <c r="C110" s="2">
        <f>VLOOKUP(A110,'[1]Aging Schedule'!$A$7:$C$444,3,FALSE)</f>
        <v>23.630000000000109</v>
      </c>
      <c r="D110" s="2"/>
      <c r="E110" s="1"/>
      <c r="F110" s="1"/>
      <c r="G110" s="5"/>
      <c r="H110" s="6"/>
      <c r="I110" s="1"/>
      <c r="J110" s="1"/>
      <c r="K110" s="5"/>
    </row>
    <row r="111" spans="1:11" ht="30" x14ac:dyDescent="0.25">
      <c r="A111" s="33">
        <v>108</v>
      </c>
      <c r="B111" s="36" t="str">
        <f>VLOOKUP(A111,'[1]Aging Schedule'!$A$7:$C$410,2,FALSE)</f>
        <v>MAGGIE VALLEY NURSING AND REHABILITATION</v>
      </c>
      <c r="C111" s="2">
        <f>VLOOKUP(A111,'[1]Aging Schedule'!$A$7:$C$444,3,FALSE)</f>
        <v>7</v>
      </c>
      <c r="D111" s="2"/>
      <c r="E111" s="1"/>
      <c r="F111" s="1"/>
      <c r="G111" s="5"/>
      <c r="H111" s="6"/>
      <c r="I111" s="1"/>
      <c r="J111" s="1"/>
      <c r="K111" s="5"/>
    </row>
    <row r="112" spans="1:11" x14ac:dyDescent="0.25">
      <c r="A112" s="33">
        <v>109</v>
      </c>
      <c r="B112" s="36" t="str">
        <f>VLOOKUP(A112,'[1]Aging Schedule'!$A$7:$C$410,2,FALSE)</f>
        <v>CARDINAL HEALTHCARE &amp; REHAB CENTER</v>
      </c>
      <c r="C112" s="2">
        <f>VLOOKUP(A112,'[1]Aging Schedule'!$A$7:$C$444,3,FALSE)</f>
        <v>20.079999999999927</v>
      </c>
      <c r="D112" s="2"/>
      <c r="E112" s="1">
        <v>3</v>
      </c>
      <c r="F112" s="1">
        <v>2016</v>
      </c>
      <c r="G112" s="5">
        <v>34270</v>
      </c>
      <c r="H112" s="6"/>
      <c r="I112" s="1">
        <v>3</v>
      </c>
      <c r="J112" s="1">
        <v>2017</v>
      </c>
      <c r="K112" s="5">
        <v>134169</v>
      </c>
    </row>
    <row r="113" spans="1:11" x14ac:dyDescent="0.25">
      <c r="A113" s="33">
        <v>110</v>
      </c>
      <c r="B113" s="36" t="str">
        <f>VLOOKUP(A113,'[1]Aging Schedule'!$A$7:$C$410,2,FALSE)</f>
        <v>Carolina Care Health and Rehabilitation</v>
      </c>
      <c r="C113" s="2">
        <f>VLOOKUP(A113,'[1]Aging Schedule'!$A$7:$C$444,3,FALSE)</f>
        <v>2.8399999999999181</v>
      </c>
      <c r="D113" s="2"/>
      <c r="E113" s="1"/>
      <c r="F113" s="1"/>
      <c r="G113" s="5"/>
      <c r="H113" s="6"/>
      <c r="I113" s="1">
        <v>3</v>
      </c>
      <c r="J113" s="1">
        <v>2017</v>
      </c>
      <c r="K113" s="5">
        <v>1011097</v>
      </c>
    </row>
    <row r="114" spans="1:11" ht="30" x14ac:dyDescent="0.25">
      <c r="A114" s="33">
        <v>111</v>
      </c>
      <c r="B114" s="36" t="str">
        <f>VLOOKUP(A114,'[1]Aging Schedule'!$A$7:$C$410,2,FALSE)</f>
        <v>Maple Grove Health and Rehabilitation Center</v>
      </c>
      <c r="C114" s="2">
        <f>VLOOKUP(A114,'[1]Aging Schedule'!$A$7:$C$444,3,FALSE)</f>
        <v>16.950000000000045</v>
      </c>
      <c r="D114" s="2"/>
      <c r="E114" s="1"/>
      <c r="F114" s="1"/>
      <c r="G114" s="5"/>
      <c r="H114" s="6"/>
      <c r="I114" s="1">
        <v>3</v>
      </c>
      <c r="J114" s="1">
        <v>2017</v>
      </c>
      <c r="K114" s="5">
        <v>181261</v>
      </c>
    </row>
    <row r="115" spans="1:11" x14ac:dyDescent="0.25">
      <c r="A115" s="33">
        <v>112</v>
      </c>
      <c r="B115" s="36" t="str">
        <f>VLOOKUP(A115,'[1]Aging Schedule'!$A$7:$C$410,2,FALSE)</f>
        <v>Carolina Health Care Ctr. Of Cumberland</v>
      </c>
      <c r="C115" s="2">
        <f>VLOOKUP(A115,'[1]Aging Schedule'!$A$7:$C$444,3,FALSE)</f>
        <v>5.5599999999999454</v>
      </c>
      <c r="D115" s="2"/>
      <c r="E115" s="1">
        <v>3</v>
      </c>
      <c r="F115" s="1">
        <v>2016</v>
      </c>
      <c r="G115" s="5">
        <v>154485</v>
      </c>
      <c r="H115" s="6"/>
      <c r="I115" s="1">
        <v>3</v>
      </c>
      <c r="J115" s="1">
        <v>2017</v>
      </c>
      <c r="K115" s="5">
        <v>90443</v>
      </c>
    </row>
    <row r="116" spans="1:11" x14ac:dyDescent="0.25">
      <c r="A116" s="33">
        <v>113</v>
      </c>
      <c r="B116" s="36" t="str">
        <f>VLOOKUP(A116,'[1]Aging Schedule'!$A$7:$C$410,2,FALSE)</f>
        <v xml:space="preserve">Capital Nursing and Rehabilitation </v>
      </c>
      <c r="C116" s="2">
        <f>VLOOKUP(A116,'[1]Aging Schedule'!$A$7:$C$444,3,FALSE)</f>
        <v>16.329999999999927</v>
      </c>
      <c r="D116" s="2"/>
      <c r="E116" s="1">
        <v>3</v>
      </c>
      <c r="F116" s="1">
        <v>2016</v>
      </c>
      <c r="G116" s="5">
        <v>459359</v>
      </c>
      <c r="H116" s="6"/>
      <c r="I116" s="1"/>
      <c r="J116" s="1"/>
      <c r="K116" s="5"/>
    </row>
    <row r="117" spans="1:11" x14ac:dyDescent="0.25">
      <c r="A117" s="33">
        <v>114</v>
      </c>
      <c r="B117" s="36" t="str">
        <f>VLOOKUP(A117,'[1]Aging Schedule'!$A$7:$C$410,2,FALSE)</f>
        <v>CAROLINA REHAB CENTER OF BURKE</v>
      </c>
      <c r="C117" s="2">
        <f>VLOOKUP(A117,'[1]Aging Schedule'!$A$7:$C$444,3,FALSE)</f>
        <v>1.5799999999999272</v>
      </c>
      <c r="D117" s="2"/>
      <c r="E117" s="1">
        <v>3</v>
      </c>
      <c r="F117" s="1">
        <v>2016</v>
      </c>
      <c r="G117" s="5">
        <f>557332-1660</f>
        <v>555672</v>
      </c>
      <c r="H117" s="6"/>
      <c r="I117" s="1">
        <v>3</v>
      </c>
      <c r="J117" s="1">
        <v>2017</v>
      </c>
      <c r="K117" s="5">
        <v>48081</v>
      </c>
    </row>
    <row r="118" spans="1:11" x14ac:dyDescent="0.25">
      <c r="A118" s="33">
        <v>115</v>
      </c>
      <c r="B118" s="36" t="str">
        <f>VLOOKUP(A118,'[1]Aging Schedule'!$A$7:$C$410,2,FALSE)</f>
        <v>CARRINGTON PLACE</v>
      </c>
      <c r="C118" s="2">
        <f>VLOOKUP(A118,'[1]Aging Schedule'!$A$7:$C$444,3,FALSE)</f>
        <v>19.630000000000109</v>
      </c>
      <c r="D118" s="2"/>
      <c r="E118" s="1">
        <v>3</v>
      </c>
      <c r="F118" s="1">
        <v>2016</v>
      </c>
      <c r="G118" s="5">
        <f>685000+10529+21920</f>
        <v>717449</v>
      </c>
      <c r="H118" s="6"/>
      <c r="I118" s="1"/>
      <c r="J118" s="1"/>
      <c r="K118" s="5"/>
    </row>
    <row r="119" spans="1:11" x14ac:dyDescent="0.25">
      <c r="A119" s="33">
        <v>116</v>
      </c>
      <c r="B119" s="36" t="str">
        <f>VLOOKUP(A119,'[1]Aging Schedule'!$A$7:$C$410,2,FALSE)</f>
        <v>CARVER LIVING CENTER</v>
      </c>
      <c r="C119" s="2">
        <f>VLOOKUP(A119,'[1]Aging Schedule'!$A$7:$C$444,3,FALSE)</f>
        <v>20.700000000000045</v>
      </c>
      <c r="D119" s="2"/>
      <c r="E119" s="1"/>
      <c r="F119" s="1"/>
      <c r="G119" s="5"/>
      <c r="H119" s="6"/>
      <c r="I119" s="1"/>
      <c r="J119" s="1"/>
      <c r="K119" s="5"/>
    </row>
    <row r="120" spans="1:11" x14ac:dyDescent="0.25">
      <c r="A120" s="33">
        <v>117</v>
      </c>
      <c r="B120" s="36" t="str">
        <f>VLOOKUP(A120,'[1]Aging Schedule'!$A$7:$C$410,2,FALSE)</f>
        <v>CARY HEALTH &amp; REHAB CENTER</v>
      </c>
      <c r="C120" s="2">
        <f>VLOOKUP(A120,'[1]Aging Schedule'!$A$7:$C$444,3,FALSE)</f>
        <v>15.900000000000091</v>
      </c>
      <c r="D120" s="2"/>
      <c r="E120" s="1">
        <v>3</v>
      </c>
      <c r="F120" s="1">
        <v>2016</v>
      </c>
      <c r="G120" s="5">
        <v>677774</v>
      </c>
      <c r="H120" s="6"/>
      <c r="I120" s="1">
        <v>3</v>
      </c>
      <c r="J120" s="1">
        <v>2017</v>
      </c>
      <c r="K120" s="5">
        <v>112928</v>
      </c>
    </row>
    <row r="121" spans="1:11" x14ac:dyDescent="0.25">
      <c r="A121" s="33">
        <v>118</v>
      </c>
      <c r="B121" s="36" t="str">
        <f>VLOOKUP(A121,'[1]Aging Schedule'!$A$7:$C$410,2,FALSE)</f>
        <v>CENTRAL CONTINUING CARE</v>
      </c>
      <c r="C121" s="2">
        <f>VLOOKUP(A121,'[1]Aging Schedule'!$A$7:$C$444,3,FALSE)</f>
        <v>24.539999999999964</v>
      </c>
      <c r="D121" s="2"/>
      <c r="E121" s="1"/>
      <c r="F121" s="1"/>
      <c r="G121" s="5"/>
      <c r="H121" s="6"/>
      <c r="I121" s="1"/>
      <c r="J121" s="1"/>
      <c r="K121" s="5"/>
    </row>
    <row r="122" spans="1:11" x14ac:dyDescent="0.25">
      <c r="A122" s="33">
        <v>119</v>
      </c>
      <c r="B122" s="36" t="str">
        <f>VLOOKUP(A122,'[1]Aging Schedule'!$A$7:$C$410,2,FALSE)</f>
        <v>Peak Resources - Cherryville</v>
      </c>
      <c r="C122" s="2">
        <f>VLOOKUP(A122,'[1]Aging Schedule'!$A$7:$C$444,3,FALSE)</f>
        <v>5</v>
      </c>
      <c r="D122" s="2"/>
      <c r="E122" s="1"/>
      <c r="F122" s="1"/>
      <c r="G122" s="5"/>
      <c r="H122" s="6"/>
      <c r="I122" s="1"/>
      <c r="J122" s="1"/>
      <c r="K122" s="5"/>
    </row>
    <row r="123" spans="1:11" x14ac:dyDescent="0.25">
      <c r="A123" s="33">
        <v>120</v>
      </c>
      <c r="B123" s="36" t="str">
        <f>VLOOKUP(A123,'[1]Aging Schedule'!$A$7:$C$410,2,FALSE)</f>
        <v>Haymount Rehab &amp; Nursing Center</v>
      </c>
      <c r="C123" s="2">
        <f>VLOOKUP(A123,'[1]Aging Schedule'!$A$7:$C$444,3,FALSE)</f>
        <v>10.450000000000045</v>
      </c>
      <c r="D123" s="2"/>
      <c r="E123" s="1"/>
      <c r="F123" s="1"/>
      <c r="G123" s="5"/>
      <c r="H123" s="6"/>
      <c r="I123" s="1"/>
      <c r="J123" s="1"/>
      <c r="K123" s="5"/>
    </row>
    <row r="124" spans="1:11" x14ac:dyDescent="0.25">
      <c r="A124" s="33">
        <v>121</v>
      </c>
      <c r="B124" s="36" t="str">
        <f>VLOOKUP(A124,'[1]Aging Schedule'!$A$7:$C$410,2,FALSE)</f>
        <v>Peak Resources - Gastonia</v>
      </c>
      <c r="C124" s="2">
        <f>VLOOKUP(A124,'[1]Aging Schedule'!$A$7:$C$444,3,FALSE)</f>
        <v>31.519999999999982</v>
      </c>
      <c r="D124" s="2"/>
      <c r="E124" s="1"/>
      <c r="F124" s="1"/>
      <c r="G124" s="5"/>
      <c r="H124" s="6"/>
      <c r="I124" s="1"/>
      <c r="J124" s="1"/>
      <c r="K124" s="5"/>
    </row>
    <row r="125" spans="1:11" ht="30" x14ac:dyDescent="0.25">
      <c r="A125" s="33">
        <v>122</v>
      </c>
      <c r="B125" s="36" t="str">
        <f>VLOOKUP(A125,'[1]Aging Schedule'!$A$7:$C$410,2,FALSE)</f>
        <v>Scottish Pines Rehabilitation and Nursing Center</v>
      </c>
      <c r="C125" s="2">
        <f>VLOOKUP(A125,'[1]Aging Schedule'!$A$7:$C$444,3,FALSE)</f>
        <v>4.6600000000000819</v>
      </c>
      <c r="D125" s="2"/>
      <c r="E125" s="1"/>
      <c r="F125" s="1"/>
      <c r="G125" s="5"/>
      <c r="H125" s="6"/>
      <c r="I125" s="1"/>
      <c r="J125" s="1"/>
      <c r="K125" s="5"/>
    </row>
    <row r="126" spans="1:11" x14ac:dyDescent="0.25">
      <c r="A126" s="33">
        <v>123</v>
      </c>
      <c r="B126" s="36" t="str">
        <f>VLOOKUP(A126,'[1]Aging Schedule'!$A$7:$C$410,2,FALSE)</f>
        <v>Peak Resources - Shelby</v>
      </c>
      <c r="C126" s="2">
        <f>VLOOKUP(A126,'[1]Aging Schedule'!$A$7:$C$444,3,FALSE)</f>
        <v>32.5</v>
      </c>
      <c r="D126" s="2"/>
      <c r="E126" s="1"/>
      <c r="F126" s="1"/>
      <c r="G126" s="5"/>
      <c r="H126" s="6"/>
      <c r="I126" s="1"/>
      <c r="J126" s="1"/>
      <c r="K126" s="5"/>
    </row>
    <row r="127" spans="1:11" ht="30" x14ac:dyDescent="0.25">
      <c r="A127" s="33">
        <v>124</v>
      </c>
      <c r="B127" s="36" t="str">
        <f>VLOOKUP(A127,'[1]Aging Schedule'!$A$7:$C$410,2,FALSE)</f>
        <v>Crystal Bluffs Rehabilitation &amp; Health Care Center</v>
      </c>
      <c r="C127" s="2">
        <f>VLOOKUP(A127,'[1]Aging Schedule'!$A$7:$C$444,3,FALSE)</f>
        <v>9.5699999999999363</v>
      </c>
      <c r="D127" s="2"/>
      <c r="E127" s="1"/>
      <c r="F127" s="1"/>
      <c r="G127" s="5"/>
      <c r="H127" s="6"/>
      <c r="I127" s="1"/>
      <c r="J127" s="1"/>
      <c r="K127" s="5"/>
    </row>
    <row r="128" spans="1:11" x14ac:dyDescent="0.25">
      <c r="A128" s="33">
        <v>125</v>
      </c>
      <c r="B128" s="36" t="str">
        <f>VLOOKUP(A128,'[1]Aging Schedule'!$A$7:$C$410,2,FALSE)</f>
        <v>Signature HealthCARE of Chapel Hill</v>
      </c>
      <c r="C128" s="2">
        <f>VLOOKUP(A128,'[1]Aging Schedule'!$A$7:$C$444,3,FALSE)</f>
        <v>6.0799999999999272</v>
      </c>
      <c r="D128" s="2"/>
      <c r="E128" s="17">
        <v>3</v>
      </c>
      <c r="F128" s="17">
        <v>2016</v>
      </c>
      <c r="G128" s="18">
        <v>247780</v>
      </c>
      <c r="H128" s="6"/>
      <c r="I128" s="1">
        <v>3</v>
      </c>
      <c r="J128" s="1">
        <v>2017</v>
      </c>
      <c r="K128" s="7">
        <v>484285</v>
      </c>
    </row>
    <row r="129" spans="1:11" x14ac:dyDescent="0.25">
      <c r="A129" s="33">
        <v>126</v>
      </c>
      <c r="B129" s="36" t="str">
        <f>VLOOKUP(A129,'[1]Aging Schedule'!$A$7:$C$410,2,FALSE)</f>
        <v>CHARLOTTE HEALTH CARE CENTER</v>
      </c>
      <c r="C129" s="2">
        <f>VLOOKUP(A129,'[1]Aging Schedule'!$A$7:$C$444,3,FALSE)</f>
        <v>1</v>
      </c>
      <c r="D129" s="2"/>
      <c r="E129" s="1">
        <v>3</v>
      </c>
      <c r="F129" s="1">
        <v>2016</v>
      </c>
      <c r="G129" s="5">
        <v>76124</v>
      </c>
      <c r="H129" s="14"/>
      <c r="I129" s="1">
        <v>3</v>
      </c>
      <c r="J129" s="1">
        <v>2017</v>
      </c>
      <c r="K129" s="5">
        <v>579710</v>
      </c>
    </row>
    <row r="130" spans="1:11" x14ac:dyDescent="0.25">
      <c r="A130" s="33"/>
      <c r="B130" s="36"/>
      <c r="C130" s="2"/>
      <c r="D130" s="2"/>
      <c r="E130" s="1">
        <v>1</v>
      </c>
      <c r="F130" s="1">
        <v>2016</v>
      </c>
      <c r="G130" s="5">
        <v>-30</v>
      </c>
      <c r="H130" s="14"/>
      <c r="I130" s="1"/>
      <c r="J130" s="1"/>
      <c r="K130" s="5"/>
    </row>
    <row r="131" spans="1:11" x14ac:dyDescent="0.25">
      <c r="A131" s="33">
        <v>127</v>
      </c>
      <c r="B131" s="36" t="str">
        <f>VLOOKUP(A131,'[1]Aging Schedule'!$A$7:$C$410,2,FALSE)</f>
        <v>Tower Nursing and Rehabilitation Center</v>
      </c>
      <c r="C131" s="2">
        <f>VLOOKUP(A131,'[1]Aging Schedule'!$A$7:$C$444,3,FALSE)</f>
        <v>22.279999999999973</v>
      </c>
      <c r="D131" s="2"/>
      <c r="E131" s="1"/>
      <c r="F131" s="1"/>
      <c r="G131" s="5"/>
      <c r="H131" s="6"/>
      <c r="I131" s="1">
        <v>3</v>
      </c>
      <c r="J131" s="1">
        <v>2017</v>
      </c>
      <c r="K131" s="5">
        <v>143868</v>
      </c>
    </row>
    <row r="132" spans="1:11" ht="30" x14ac:dyDescent="0.25">
      <c r="A132" s="33">
        <v>128</v>
      </c>
      <c r="B132" s="36" t="str">
        <f>VLOOKUP(A132,'[1]Aging Schedule'!$A$7:$C$410,2,FALSE)</f>
        <v>CLAPP'S CONVALESCENT NURSING HOME, INC.</v>
      </c>
      <c r="C132" s="2">
        <f>VLOOKUP(A132,'[1]Aging Schedule'!$A$7:$C$444,3,FALSE)</f>
        <v>3.8699999999998909</v>
      </c>
      <c r="D132" s="2"/>
      <c r="E132" s="1"/>
      <c r="F132" s="1"/>
      <c r="G132" s="5"/>
      <c r="H132" s="14"/>
      <c r="I132" s="1">
        <v>3</v>
      </c>
      <c r="J132" s="1">
        <v>2017</v>
      </c>
      <c r="K132" s="5">
        <v>64982</v>
      </c>
    </row>
    <row r="133" spans="1:11" x14ac:dyDescent="0.25">
      <c r="A133" s="33">
        <v>129</v>
      </c>
      <c r="B133" s="36" t="str">
        <f>VLOOKUP(A133,'[1]Aging Schedule'!$A$7:$C$410,2,FALSE)</f>
        <v>CLAPP'S NURSING CENTER, INC.</v>
      </c>
      <c r="C133" s="2"/>
      <c r="D133" s="2"/>
      <c r="E133" s="1"/>
      <c r="F133" s="1"/>
      <c r="G133" s="5"/>
      <c r="H133" s="6"/>
      <c r="I133" s="1"/>
      <c r="J133" s="1"/>
      <c r="K133" s="5"/>
    </row>
    <row r="134" spans="1:11" x14ac:dyDescent="0.25">
      <c r="A134" s="33">
        <v>130</v>
      </c>
      <c r="B134" s="36" t="str">
        <f>VLOOKUP(A134,'[1]Aging Schedule'!$A$7:$C$410,2,FALSE)</f>
        <v>CLAY COUNTY CARE CENTER</v>
      </c>
      <c r="C134" s="2">
        <f>VLOOKUP(A134,'[1]Aging Schedule'!$A$7:$C$444,3,FALSE)</f>
        <v>19.25</v>
      </c>
      <c r="D134" s="2"/>
      <c r="E134" s="1"/>
      <c r="F134" s="1"/>
      <c r="G134" s="5"/>
      <c r="H134" s="6"/>
      <c r="I134" s="1">
        <v>3</v>
      </c>
      <c r="J134" s="1">
        <v>2017</v>
      </c>
      <c r="K134" s="5">
        <v>138750</v>
      </c>
    </row>
    <row r="135" spans="1:11" x14ac:dyDescent="0.25">
      <c r="A135" s="33">
        <v>131</v>
      </c>
      <c r="B135" s="36" t="str">
        <f>VLOOKUP(A135,'[1]Aging Schedule'!$A$7:$C$410,2,FALSE)</f>
        <v>COLLEGE PINES NURSING CENTER</v>
      </c>
      <c r="C135" s="2">
        <f>VLOOKUP(A135,'[1]Aging Schedule'!$A$7:$C$444,3,FALSE)</f>
        <v>23.269999999999982</v>
      </c>
      <c r="D135" s="2"/>
      <c r="E135" s="1"/>
      <c r="F135" s="1"/>
      <c r="G135" s="5"/>
      <c r="H135" s="6"/>
      <c r="I135" s="1"/>
      <c r="J135" s="1"/>
      <c r="K135" s="5"/>
    </row>
    <row r="136" spans="1:11" x14ac:dyDescent="0.25">
      <c r="A136" s="33">
        <v>132</v>
      </c>
      <c r="B136" s="36" t="str">
        <f>VLOOKUP(A136,'[1]Aging Schedule'!$A$7:$C$410,2,FALSE)</f>
        <v>CONOVER NURSING &amp; REHAB CENTER</v>
      </c>
      <c r="C136" s="2">
        <f>VLOOKUP(A136,'[1]Aging Schedule'!$A$7:$C$444,3,FALSE)</f>
        <v>5.9800000000000182</v>
      </c>
      <c r="D136" s="2"/>
      <c r="E136" s="1">
        <v>3</v>
      </c>
      <c r="F136" s="1">
        <v>2016</v>
      </c>
      <c r="G136" s="5">
        <v>59142</v>
      </c>
      <c r="H136" s="6"/>
      <c r="I136" s="1">
        <v>3</v>
      </c>
      <c r="J136" s="1">
        <v>2017</v>
      </c>
      <c r="K136" s="5">
        <v>57314</v>
      </c>
    </row>
    <row r="137" spans="1:11" ht="30" x14ac:dyDescent="0.25">
      <c r="A137" s="33">
        <v>133</v>
      </c>
      <c r="B137" s="36" t="str">
        <f>VLOOKUP(A137,'[1]Aging Schedule'!$A$7:$C$410,2,FALSE)</f>
        <v>LIBERTY COMMONS N&amp;R CTR. OF HALIFAX CTY</v>
      </c>
      <c r="C137" s="2"/>
      <c r="D137" s="2"/>
      <c r="E137" s="1"/>
      <c r="F137" s="1"/>
      <c r="G137" s="5"/>
      <c r="H137" s="6"/>
      <c r="I137" s="1"/>
      <c r="J137" s="1"/>
      <c r="K137" s="5"/>
    </row>
    <row r="138" spans="1:11" x14ac:dyDescent="0.25">
      <c r="A138" s="33">
        <v>134</v>
      </c>
      <c r="B138" s="36" t="str">
        <f>VLOOKUP(A138,'[1]Aging Schedule'!$A$7:$C$410,2,FALSE)</f>
        <v>Westfield Rehabilitation and Health Center</v>
      </c>
      <c r="C138" s="2">
        <f>VLOOKUP(A138,'[1]Aging Schedule'!$A$7:$C$444,3,FALSE)</f>
        <v>5</v>
      </c>
      <c r="D138" s="2"/>
      <c r="E138" s="1"/>
      <c r="F138" s="1"/>
      <c r="G138" s="5"/>
      <c r="H138" s="6"/>
      <c r="I138" s="1"/>
      <c r="J138" s="1"/>
      <c r="K138" s="5"/>
    </row>
    <row r="139" spans="1:11" x14ac:dyDescent="0.25">
      <c r="A139" s="33">
        <v>135</v>
      </c>
      <c r="B139" s="36" t="str">
        <f>VLOOKUP(A139,'[1]Aging Schedule'!$A$7:$C$410,2,FALSE)</f>
        <v>DAVIS HEALTH CARE CENTER</v>
      </c>
      <c r="C139" s="2">
        <f>VLOOKUP(A139,'[1]Aging Schedule'!$A$7:$C$444,3,FALSE)</f>
        <v>2.4100000000000819</v>
      </c>
      <c r="D139" s="2"/>
      <c r="E139" s="11"/>
      <c r="F139" s="11"/>
      <c r="G139" s="12"/>
      <c r="H139" s="13"/>
      <c r="I139" s="11">
        <v>3</v>
      </c>
      <c r="J139" s="11">
        <v>2017</v>
      </c>
      <c r="K139" s="12">
        <f>164278+4362</f>
        <v>168640</v>
      </c>
    </row>
    <row r="140" spans="1:11" x14ac:dyDescent="0.25">
      <c r="A140" s="33">
        <v>136</v>
      </c>
      <c r="B140" s="36" t="str">
        <f>VLOOKUP(A140,'[1]Aging Schedule'!$A$7:$C$410,2,FALSE)</f>
        <v>COUNTRYSIDE MANOR, INC</v>
      </c>
      <c r="C140" s="2">
        <f>VLOOKUP(A140,'[1]Aging Schedule'!$A$7:$C$444,3,FALSE)</f>
        <v>6.4500000000000455</v>
      </c>
      <c r="D140" s="2"/>
      <c r="E140" s="1">
        <v>3</v>
      </c>
      <c r="F140" s="1">
        <v>2016</v>
      </c>
      <c r="G140" s="5">
        <f>22212+10673+12614+8751+3162</f>
        <v>57412</v>
      </c>
      <c r="H140" s="6"/>
      <c r="I140" s="1">
        <v>3</v>
      </c>
      <c r="J140" s="1">
        <v>2017</v>
      </c>
      <c r="K140" s="5">
        <f>18023+4169+3774+1724+1894+4963</f>
        <v>34547</v>
      </c>
    </row>
    <row r="141" spans="1:11" x14ac:dyDescent="0.25">
      <c r="A141" s="33">
        <v>137</v>
      </c>
      <c r="B141" s="36" t="str">
        <f>VLOOKUP(A141,'[1]Aging Schedule'!$A$7:$C$410,2,FALSE)</f>
        <v>COURTLAND TERRACE</v>
      </c>
      <c r="C141" s="2">
        <f>VLOOKUP(A141,'[1]Aging Schedule'!$A$7:$C$444,3,FALSE)</f>
        <v>14.259999999999991</v>
      </c>
      <c r="D141" s="2"/>
      <c r="E141" s="1"/>
      <c r="F141" s="1"/>
      <c r="G141" s="5"/>
      <c r="H141" s="6"/>
      <c r="I141" s="1"/>
      <c r="J141" s="1"/>
      <c r="K141" s="5"/>
    </row>
    <row r="142" spans="1:11" x14ac:dyDescent="0.25">
      <c r="A142" s="33">
        <v>138</v>
      </c>
      <c r="B142" s="36" t="str">
        <f>VLOOKUP(A142,'[1]Aging Schedule'!$A$7:$C$410,2,FALSE)</f>
        <v>CROASDAILE VILLAGE</v>
      </c>
      <c r="C142" s="2">
        <f>VLOOKUP(A142,'[1]Aging Schedule'!$A$7:$C$444,3,FALSE)</f>
        <v>1</v>
      </c>
      <c r="D142" s="2"/>
      <c r="E142" s="1">
        <v>3</v>
      </c>
      <c r="F142" s="1">
        <v>2016</v>
      </c>
      <c r="G142" s="7">
        <v>183781</v>
      </c>
      <c r="H142" s="6"/>
      <c r="I142" s="1">
        <v>3</v>
      </c>
      <c r="J142" s="1">
        <v>2017</v>
      </c>
      <c r="K142" s="5">
        <v>643284</v>
      </c>
    </row>
    <row r="143" spans="1:11" x14ac:dyDescent="0.25">
      <c r="A143" s="33">
        <v>139</v>
      </c>
      <c r="B143" s="36" t="str">
        <f>VLOOKUP(A143,'[1]Aging Schedule'!$A$7:$C$410,2,FALSE)</f>
        <v>CROSS CREEK HEALTH CARE</v>
      </c>
      <c r="C143" s="2">
        <f>VLOOKUP(A143,'[1]Aging Schedule'!$A$7:$C$444,3,FALSE)</f>
        <v>26.519999999999982</v>
      </c>
      <c r="D143" s="2"/>
      <c r="E143" s="1"/>
      <c r="F143" s="1"/>
      <c r="G143" s="5"/>
      <c r="H143" s="6"/>
      <c r="I143" s="1"/>
      <c r="J143" s="1"/>
      <c r="K143" s="5"/>
    </row>
    <row r="144" spans="1:11" x14ac:dyDescent="0.25">
      <c r="A144" s="33">
        <v>140</v>
      </c>
      <c r="B144" s="36" t="str">
        <f>VLOOKUP(A144,'[1]Aging Schedule'!$A$7:$C$410,2,FALSE)</f>
        <v>CYPRESS POINTE REHABILITATION CENTER</v>
      </c>
      <c r="C144" s="2">
        <f>VLOOKUP(A144,'[1]Aging Schedule'!$A$7:$C$444,3,FALSE)</f>
        <v>6.3599999999999</v>
      </c>
      <c r="D144" s="2"/>
      <c r="E144" s="19">
        <v>3</v>
      </c>
      <c r="F144" s="19">
        <v>2016</v>
      </c>
      <c r="G144" s="20">
        <v>50895</v>
      </c>
      <c r="H144" s="6"/>
      <c r="I144" s="1"/>
      <c r="J144" s="1"/>
      <c r="K144" s="1"/>
    </row>
    <row r="145" spans="1:11" x14ac:dyDescent="0.25">
      <c r="A145" s="33">
        <v>141</v>
      </c>
      <c r="B145" s="36" t="str">
        <f>VLOOKUP(A145,'[1]Aging Schedule'!$A$7:$C$410,2,FALSE)</f>
        <v>Accordius Health &amp; Rehabilitation</v>
      </c>
      <c r="C145" s="2">
        <f>VLOOKUP(A145,'[1]Aging Schedule'!$A$7:$C$444,3,FALSE)</f>
        <v>17.900000000000091</v>
      </c>
      <c r="D145" s="2"/>
      <c r="E145" s="1"/>
      <c r="F145" s="1"/>
      <c r="G145" s="5"/>
      <c r="H145" s="6"/>
      <c r="I145" s="1">
        <v>3</v>
      </c>
      <c r="J145" s="1">
        <v>2017</v>
      </c>
      <c r="K145" s="5">
        <v>361829</v>
      </c>
    </row>
    <row r="146" spans="1:11" ht="30" x14ac:dyDescent="0.25">
      <c r="A146" s="33">
        <v>142</v>
      </c>
      <c r="B146" s="36" t="str">
        <f>VLOOKUP(A146,'[1]Aging Schedule'!$A$7:$C$410,2,FALSE)</f>
        <v>Cornerstone Nursing and Rehabilitation Center</v>
      </c>
      <c r="C146" s="2">
        <f>VLOOKUP(A146,'[1]Aging Schedule'!$A$7:$C$444,3,FALSE)</f>
        <v>21.529999999999973</v>
      </c>
      <c r="D146" s="2"/>
      <c r="E146" s="1"/>
      <c r="F146" s="1"/>
      <c r="G146" s="5"/>
      <c r="H146" s="6"/>
      <c r="I146" s="1"/>
      <c r="J146" s="1"/>
      <c r="K146" s="5"/>
    </row>
    <row r="147" spans="1:11" ht="30" x14ac:dyDescent="0.25">
      <c r="A147" s="33">
        <v>143</v>
      </c>
      <c r="B147" s="36" t="str">
        <f>VLOOKUP(A147,'[1]Aging Schedule'!$A$7:$C$410,2,FALSE)</f>
        <v>EDGEWOOD PLACE AT THE VILLAGE-BROOKWOOD</v>
      </c>
      <c r="C147" s="2">
        <f>VLOOKUP(A147,'[1]Aging Schedule'!$A$7:$C$444,3,FALSE)</f>
        <v>17</v>
      </c>
      <c r="D147" s="2"/>
      <c r="E147" s="1"/>
      <c r="F147" s="1"/>
      <c r="G147" s="5"/>
      <c r="H147" s="6"/>
      <c r="I147" s="1"/>
      <c r="J147" s="1"/>
      <c r="K147" s="5"/>
    </row>
    <row r="148" spans="1:11" x14ac:dyDescent="0.25">
      <c r="A148" s="33">
        <v>144</v>
      </c>
      <c r="B148" s="36" t="str">
        <f>VLOOKUP(A148,'[1]Aging Schedule'!$A$7:$C$410,2,FALSE)</f>
        <v>Elderberry Health Care</v>
      </c>
      <c r="C148" s="2">
        <f>VLOOKUP(A148,'[1]Aging Schedule'!$A$7:$C$444,3,FALSE)</f>
        <v>26.920000000000073</v>
      </c>
      <c r="D148" s="2"/>
      <c r="E148" s="1"/>
      <c r="F148" s="1"/>
      <c r="G148" s="5"/>
      <c r="H148" s="6"/>
      <c r="I148" s="1"/>
      <c r="J148" s="1"/>
      <c r="K148" s="5"/>
    </row>
    <row r="149" spans="1:11" x14ac:dyDescent="0.25">
      <c r="A149" s="33">
        <v>145</v>
      </c>
      <c r="B149" s="36" t="str">
        <f>VLOOKUP(A149,'[1]Aging Schedule'!$A$7:$C$410,2,FALSE)</f>
        <v>Peak Resources - Charlotte</v>
      </c>
      <c r="C149" s="2">
        <f>VLOOKUP(A149,'[1]Aging Schedule'!$A$7:$C$444,3,FALSE)</f>
        <v>7</v>
      </c>
      <c r="D149" s="2"/>
      <c r="E149" s="1"/>
      <c r="F149" s="1"/>
      <c r="G149" s="5"/>
      <c r="H149" s="6"/>
      <c r="I149" s="1"/>
      <c r="J149" s="1"/>
      <c r="K149" s="5"/>
    </row>
    <row r="150" spans="1:11" x14ac:dyDescent="0.25">
      <c r="A150" s="33">
        <v>146</v>
      </c>
      <c r="B150" s="36" t="str">
        <f>VLOOKUP(A150,'[1]Aging Schedule'!$A$7:$C$410,2,FALSE)</f>
        <v>ELIZABETHTOWN NURSING CENTER, INC.</v>
      </c>
      <c r="C150" s="2"/>
      <c r="D150" s="2"/>
      <c r="E150" s="1"/>
      <c r="F150" s="1"/>
      <c r="G150" s="5"/>
      <c r="H150" s="6"/>
      <c r="I150" s="1"/>
      <c r="J150" s="1"/>
      <c r="K150" s="5"/>
    </row>
    <row r="151" spans="1:11" x14ac:dyDescent="0.25">
      <c r="A151" s="33">
        <v>147</v>
      </c>
      <c r="B151" s="36" t="str">
        <f>VLOOKUP(A151,'[1]Aging Schedule'!$A$7:$C$410,2,FALSE)</f>
        <v>PruittHealth-Elkin</v>
      </c>
      <c r="C151" s="2">
        <f>VLOOKUP(A151,'[1]Aging Schedule'!$A$7:$C$444,3,FALSE)</f>
        <v>2</v>
      </c>
      <c r="D151" s="2"/>
      <c r="E151" s="1">
        <v>3</v>
      </c>
      <c r="F151" s="1">
        <v>2016</v>
      </c>
      <c r="G151" s="5">
        <v>137564</v>
      </c>
      <c r="H151" s="6"/>
      <c r="I151" s="1"/>
      <c r="J151" s="1"/>
      <c r="K151" s="5"/>
    </row>
    <row r="152" spans="1:11" x14ac:dyDescent="0.25">
      <c r="A152" s="33">
        <v>148</v>
      </c>
      <c r="B152" s="36" t="str">
        <f>VLOOKUP(A152,'[1]Aging Schedule'!$A$7:$C$410,2,FALSE)</f>
        <v>Emerald Ridge Rehab &amp; Care Center</v>
      </c>
      <c r="C152" s="2">
        <f>VLOOKUP(A152,'[1]Aging Schedule'!$A$7:$C$444,3,FALSE)</f>
        <v>21</v>
      </c>
      <c r="D152" s="2"/>
      <c r="E152" s="1"/>
      <c r="F152" s="1"/>
      <c r="G152" s="5"/>
      <c r="H152" s="6"/>
      <c r="I152" s="1"/>
      <c r="J152" s="1"/>
      <c r="K152" s="5"/>
    </row>
    <row r="153" spans="1:11" x14ac:dyDescent="0.25">
      <c r="A153" s="33">
        <v>149</v>
      </c>
      <c r="B153" s="36" t="str">
        <f>VLOOKUP(A153,'[1]Aging Schedule'!$A$7:$C$410,2,FALSE)</f>
        <v>Fair Haven Home, Inc.</v>
      </c>
      <c r="C153" s="2">
        <f>VLOOKUP(A153,'[1]Aging Schedule'!$A$7:$C$444,3,FALSE)</f>
        <v>18.529999999999973</v>
      </c>
      <c r="D153" s="2"/>
      <c r="E153" s="1">
        <v>3</v>
      </c>
      <c r="F153" s="1">
        <v>2016</v>
      </c>
      <c r="G153" s="5">
        <v>17283</v>
      </c>
      <c r="H153" s="6"/>
      <c r="I153" s="1"/>
      <c r="J153" s="1"/>
      <c r="K153" s="5"/>
    </row>
    <row r="154" spans="1:11" x14ac:dyDescent="0.25">
      <c r="A154" s="33">
        <v>150</v>
      </c>
      <c r="B154" s="36" t="str">
        <f>VLOOKUP(A154,'[1]Aging Schedule'!$A$7:$C$410,2,FALSE)</f>
        <v>PruittHealth-Farmville</v>
      </c>
      <c r="C154" s="2">
        <f>VLOOKUP(A154,'[1]Aging Schedule'!$A$7:$C$444,3,FALSE)</f>
        <v>28.849999999999909</v>
      </c>
      <c r="D154" s="2"/>
      <c r="E154" s="15">
        <v>3</v>
      </c>
      <c r="F154" s="15">
        <v>2016</v>
      </c>
      <c r="G154" s="16">
        <v>52755</v>
      </c>
      <c r="H154" s="13"/>
      <c r="I154" s="11">
        <v>3</v>
      </c>
      <c r="J154" s="11">
        <v>2017</v>
      </c>
      <c r="K154" s="12">
        <v>149097</v>
      </c>
    </row>
    <row r="155" spans="1:11" x14ac:dyDescent="0.25">
      <c r="A155" s="33">
        <v>151</v>
      </c>
      <c r="B155" s="36" t="str">
        <f>VLOOKUP(A155,'[1]Aging Schedule'!$A$7:$C$410,2,FALSE)</f>
        <v>Five Oaks Manor</v>
      </c>
      <c r="C155" s="2">
        <f>VLOOKUP(A155,'[1]Aging Schedule'!$A$7:$C$444,3,FALSE)</f>
        <v>32.5</v>
      </c>
      <c r="D155" s="2"/>
      <c r="E155" s="1"/>
      <c r="F155" s="1"/>
      <c r="G155" s="5"/>
      <c r="H155" s="6"/>
      <c r="I155" s="1"/>
      <c r="J155" s="1"/>
      <c r="K155" s="5"/>
    </row>
    <row r="156" spans="1:11" x14ac:dyDescent="0.25">
      <c r="A156" s="33">
        <v>152</v>
      </c>
      <c r="B156" s="36" t="str">
        <f>VLOOKUP(A156,'[1]Aging Schedule'!$A$7:$C$410,2,FALSE)</f>
        <v>FLESHER'S FAIRVIEW HEALTHCARE CENTER</v>
      </c>
      <c r="C156" s="2">
        <f>VLOOKUP(A156,'[1]Aging Schedule'!$A$7:$C$444,3,FALSE)</f>
        <v>21.569999999999936</v>
      </c>
      <c r="D156" s="2"/>
      <c r="E156" s="1">
        <v>3</v>
      </c>
      <c r="F156" s="1">
        <v>2016</v>
      </c>
      <c r="G156" s="5">
        <f>67885+308971</f>
        <v>376856</v>
      </c>
      <c r="H156" s="6"/>
      <c r="I156" s="1"/>
      <c r="J156" s="1"/>
      <c r="K156" s="5"/>
    </row>
    <row r="157" spans="1:11" x14ac:dyDescent="0.25">
      <c r="A157" s="33">
        <v>153</v>
      </c>
      <c r="B157" s="36" t="str">
        <f>VLOOKUP(A157,'[1]Aging Schedule'!$A$7:$C$410,2,FALSE)</f>
        <v>Forrest Oakes Healthcare Center</v>
      </c>
      <c r="C157" s="2">
        <f>VLOOKUP(A157,'[1]Aging Schedule'!$A$7:$C$444,3,FALSE)</f>
        <v>18.240000000000009</v>
      </c>
      <c r="D157" s="2"/>
      <c r="E157" s="1"/>
      <c r="F157" s="1"/>
      <c r="G157" s="5"/>
      <c r="H157" s="6"/>
      <c r="I157" s="1"/>
      <c r="J157" s="1"/>
      <c r="K157" s="5"/>
    </row>
    <row r="158" spans="1:11" x14ac:dyDescent="0.25">
      <c r="A158" s="33">
        <v>154</v>
      </c>
      <c r="B158" s="36" t="str">
        <f>VLOOKUP(A158,'[1]Aging Schedule'!$A$7:$C$410,2,FALSE)</f>
        <v>FOUNTAINS AT THE ALBEMARLE</v>
      </c>
      <c r="C158" s="2">
        <f>VLOOKUP(A158,'[1]Aging Schedule'!$A$7:$C$444,3,FALSE)</f>
        <v>1.3800000000001091</v>
      </c>
      <c r="D158" s="2"/>
      <c r="E158" s="1">
        <v>3</v>
      </c>
      <c r="F158" s="1">
        <v>2016</v>
      </c>
      <c r="G158" s="5">
        <v>30750</v>
      </c>
      <c r="H158" s="6"/>
      <c r="I158" s="1">
        <v>3</v>
      </c>
      <c r="J158" s="1">
        <v>2017</v>
      </c>
      <c r="K158" s="5">
        <v>67319</v>
      </c>
    </row>
    <row r="159" spans="1:11" x14ac:dyDescent="0.25">
      <c r="A159" s="33">
        <v>155</v>
      </c>
      <c r="B159" s="36" t="str">
        <f>VLOOKUP(A159,'[1]Aging Schedule'!$A$7:$C$410,2,FALSE)</f>
        <v>Friends Homes - Guilford</v>
      </c>
      <c r="C159" s="2">
        <f>VLOOKUP(A159,'[1]Aging Schedule'!$A$7:$C$444,3,FALSE)</f>
        <v>12</v>
      </c>
      <c r="D159" s="2"/>
      <c r="E159" s="1"/>
      <c r="F159" s="1"/>
      <c r="G159" s="5"/>
      <c r="H159" s="6"/>
      <c r="I159" s="1"/>
      <c r="J159" s="1"/>
      <c r="K159" s="5"/>
    </row>
    <row r="160" spans="1:11" x14ac:dyDescent="0.25">
      <c r="A160" s="33">
        <v>156</v>
      </c>
      <c r="B160" s="36" t="str">
        <f>VLOOKUP(A160,'[1]Aging Schedule'!$A$7:$C$410,2,FALSE)</f>
        <v>Gateway Rehabilitation and Healthcare</v>
      </c>
      <c r="C160" s="2">
        <f>VLOOKUP(A160,'[1]Aging Schedule'!$A$7:$C$444,3,FALSE)</f>
        <v>24.420000000000073</v>
      </c>
      <c r="D160" s="2"/>
      <c r="E160" s="1"/>
      <c r="F160" s="1"/>
      <c r="G160" s="5"/>
      <c r="H160" s="6"/>
      <c r="I160" s="1">
        <v>3</v>
      </c>
      <c r="J160" s="1">
        <v>2017</v>
      </c>
      <c r="K160" s="5">
        <v>65406</v>
      </c>
    </row>
    <row r="161" spans="1:11" x14ac:dyDescent="0.25">
      <c r="A161" s="33">
        <v>157</v>
      </c>
      <c r="B161" s="36" t="str">
        <f>VLOOKUP(A161,'[1]Aging Schedule'!$A$7:$C$410,2,FALSE)</f>
        <v>Mooresville Center</v>
      </c>
      <c r="C161" s="2">
        <f>VLOOKUP(A161,'[1]Aging Schedule'!$A$7:$C$444,3,FALSE)</f>
        <v>11.009999999999991</v>
      </c>
      <c r="D161" s="2"/>
      <c r="E161" s="1"/>
      <c r="F161" s="1"/>
      <c r="G161" s="5"/>
      <c r="H161" s="6"/>
      <c r="I161" s="1">
        <v>3</v>
      </c>
      <c r="J161" s="1">
        <v>2017</v>
      </c>
      <c r="K161" s="5">
        <v>120709</v>
      </c>
    </row>
    <row r="162" spans="1:11" x14ac:dyDescent="0.25">
      <c r="A162" s="33">
        <v>158</v>
      </c>
      <c r="B162" s="36" t="str">
        <f>VLOOKUP(A162,'[1]Aging Schedule'!$A$7:$C$410,2,FALSE)</f>
        <v>Salisbury Center</v>
      </c>
      <c r="C162" s="2">
        <f>VLOOKUP(A162,'[1]Aging Schedule'!$A$7:$C$444,3,FALSE)</f>
        <v>17.299999999999955</v>
      </c>
      <c r="D162" s="2"/>
      <c r="E162" s="1"/>
      <c r="F162" s="1"/>
      <c r="G162" s="5"/>
      <c r="H162" s="6"/>
      <c r="I162" s="1">
        <v>3</v>
      </c>
      <c r="J162" s="1">
        <v>2017</v>
      </c>
      <c r="K162" s="5">
        <v>307975</v>
      </c>
    </row>
    <row r="163" spans="1:11" x14ac:dyDescent="0.25">
      <c r="A163" s="33">
        <v>159</v>
      </c>
      <c r="B163" s="36" t="str">
        <f>VLOOKUP(A163,'[1]Aging Schedule'!$A$7:$C$410,2,FALSE)</f>
        <v>Givens Health Center</v>
      </c>
      <c r="C163" s="2">
        <f>VLOOKUP(A163,'[1]Aging Schedule'!$A$7:$C$444,3,FALSE)</f>
        <v>1</v>
      </c>
      <c r="D163" s="2"/>
      <c r="E163" s="1">
        <v>3</v>
      </c>
      <c r="F163" s="1">
        <v>2016</v>
      </c>
      <c r="G163" s="5">
        <v>146564</v>
      </c>
      <c r="H163" s="6"/>
      <c r="I163" s="1">
        <v>3</v>
      </c>
      <c r="J163" s="1">
        <v>2017</v>
      </c>
      <c r="K163" s="5">
        <v>124810</v>
      </c>
    </row>
    <row r="164" spans="1:11" x14ac:dyDescent="0.25">
      <c r="A164" s="33">
        <v>160</v>
      </c>
      <c r="B164" s="36" t="str">
        <f>VLOOKUP(A164,'[1]Aging Schedule'!$A$7:$C$410,2,FALSE)</f>
        <v>GLENAIRE, INC.</v>
      </c>
      <c r="C164" s="2">
        <f>VLOOKUP(A164,'[1]Aging Schedule'!$A$7:$C$444,3,FALSE)</f>
        <v>1</v>
      </c>
      <c r="D164" s="2"/>
      <c r="E164" s="1"/>
      <c r="F164" s="1"/>
      <c r="G164" s="5"/>
      <c r="H164" s="6"/>
      <c r="I164" s="1">
        <v>3</v>
      </c>
      <c r="J164" s="1">
        <v>2017</v>
      </c>
      <c r="K164" s="5">
        <v>5568696</v>
      </c>
    </row>
    <row r="165" spans="1:11" x14ac:dyDescent="0.25">
      <c r="A165" s="33">
        <v>161</v>
      </c>
      <c r="B165" s="36" t="str">
        <f>VLOOKUP(A165,'[1]Aging Schedule'!$A$7:$C$410,2,FALSE)</f>
        <v>Glenbridge Health And Rehabilitation</v>
      </c>
      <c r="C165" s="2">
        <f>VLOOKUP(A165,'[1]Aging Schedule'!$A$7:$C$444,3,FALSE)</f>
        <v>14.559999999999945</v>
      </c>
      <c r="D165" s="2"/>
      <c r="E165" s="1"/>
      <c r="F165" s="1"/>
      <c r="G165" s="5"/>
      <c r="H165" s="6"/>
      <c r="I165" s="1"/>
      <c r="J165" s="1"/>
      <c r="K165" s="5"/>
    </row>
    <row r="166" spans="1:11" x14ac:dyDescent="0.25">
      <c r="A166" s="33">
        <v>162</v>
      </c>
      <c r="B166" s="36" t="str">
        <f>VLOOKUP(A166,'[1]Aging Schedule'!$A$7:$C$410,2,FALSE)</f>
        <v>Warsaw Health and Rehab</v>
      </c>
      <c r="C166" s="2">
        <f>VLOOKUP(A166,'[1]Aging Schedule'!$A$7:$C$444,3,FALSE)</f>
        <v>22.900000000000091</v>
      </c>
      <c r="D166" s="2"/>
      <c r="E166" s="1"/>
      <c r="F166" s="1"/>
      <c r="G166" s="5"/>
      <c r="H166" s="6"/>
      <c r="I166" s="1"/>
      <c r="J166" s="1"/>
      <c r="K166" s="5"/>
    </row>
    <row r="167" spans="1:11" x14ac:dyDescent="0.25">
      <c r="A167" s="33">
        <v>163</v>
      </c>
      <c r="B167" s="36" t="str">
        <f>VLOOKUP(A167,'[1]Aging Schedule'!$A$7:$C$410,2,FALSE)</f>
        <v>GLENFLORA</v>
      </c>
      <c r="C167" s="2">
        <f>VLOOKUP(A167,'[1]Aging Schedule'!$A$7:$C$444,3,FALSE)</f>
        <v>2.5799999999999272</v>
      </c>
      <c r="D167" s="2"/>
      <c r="E167" s="1">
        <v>3</v>
      </c>
      <c r="F167" s="1">
        <v>2016</v>
      </c>
      <c r="G167" s="5">
        <v>40770</v>
      </c>
      <c r="H167" s="6"/>
      <c r="I167" s="1">
        <v>3</v>
      </c>
      <c r="J167" s="1">
        <v>2017</v>
      </c>
      <c r="K167" s="5">
        <v>101235</v>
      </c>
    </row>
    <row r="168" spans="1:11" x14ac:dyDescent="0.25">
      <c r="A168" s="33">
        <v>164</v>
      </c>
      <c r="B168" s="36" t="str">
        <f>VLOOKUP(A168,'[1]Aging Schedule'!$A$7:$C$410,2,FALSE)</f>
        <v>ALSTON BROOK</v>
      </c>
      <c r="C168" s="2">
        <f>VLOOKUP(A168,'[1]Aging Schedule'!$A$7:$C$444,3,FALSE)</f>
        <v>11.630000000000109</v>
      </c>
      <c r="D168" s="2"/>
      <c r="E168" s="1"/>
      <c r="F168" s="1"/>
      <c r="G168" s="5"/>
      <c r="H168" s="6"/>
      <c r="I168" s="1">
        <v>3</v>
      </c>
      <c r="J168" s="1">
        <v>2017</v>
      </c>
      <c r="K168" s="5">
        <f>58494+18815+32925</f>
        <v>110234</v>
      </c>
    </row>
    <row r="169" spans="1:11" x14ac:dyDescent="0.25">
      <c r="A169" s="33">
        <v>165</v>
      </c>
      <c r="B169" s="36" t="str">
        <f>VLOOKUP(A169,'[1]Aging Schedule'!$A$7:$C$410,2,FALSE)</f>
        <v>GOLDEN YEARS NURSING HOME</v>
      </c>
      <c r="C169" s="2">
        <f>VLOOKUP(A169,'[1]Aging Schedule'!$A$7:$C$444,3,FALSE)</f>
        <v>32.5</v>
      </c>
      <c r="D169" s="2"/>
      <c r="E169" s="1"/>
      <c r="F169" s="1"/>
      <c r="G169" s="5"/>
      <c r="H169" s="6"/>
      <c r="I169" s="1"/>
      <c r="J169" s="1"/>
      <c r="K169" s="5"/>
    </row>
    <row r="170" spans="1:11" x14ac:dyDescent="0.25">
      <c r="A170" s="33">
        <v>166</v>
      </c>
      <c r="B170" s="36" t="str">
        <f>VLOOKUP(A170,'[1]Aging Schedule'!$A$7:$C$410,2,FALSE)</f>
        <v>GRACE HEIGHTS</v>
      </c>
      <c r="C170" s="2"/>
      <c r="D170" s="2"/>
      <c r="E170" s="1"/>
      <c r="F170" s="1"/>
      <c r="G170" s="5"/>
      <c r="H170" s="6"/>
      <c r="I170" s="1"/>
      <c r="J170" s="1"/>
      <c r="K170" s="5"/>
    </row>
    <row r="171" spans="1:11" ht="30" x14ac:dyDescent="0.25">
      <c r="A171" s="33">
        <v>167</v>
      </c>
      <c r="B171" s="36" t="str">
        <f>VLOOKUP(A171,'[1]Aging Schedule'!$A$7:$C$410,2,FALSE)</f>
        <v>GRAYBRIER NURSING AND RETIREMENT CENTER</v>
      </c>
      <c r="C171" s="2">
        <f>VLOOKUP(A171,'[1]Aging Schedule'!$A$7:$C$444,3,FALSE)</f>
        <v>7.1600000000000819</v>
      </c>
      <c r="D171" s="2"/>
      <c r="E171" s="1"/>
      <c r="F171" s="1"/>
      <c r="G171" s="5"/>
      <c r="H171" s="6"/>
      <c r="I171" s="1"/>
      <c r="J171" s="1"/>
      <c r="K171" s="5"/>
    </row>
    <row r="172" spans="1:11" x14ac:dyDescent="0.25">
      <c r="A172" s="33">
        <v>168</v>
      </c>
      <c r="B172" s="36" t="str">
        <f>VLOOKUP(A172,'[1]Aging Schedule'!$A$7:$C$410,2,FALSE)</f>
        <v>East Carolina Rehab and Wellness</v>
      </c>
      <c r="C172" s="2">
        <f>VLOOKUP(A172,'[1]Aging Schedule'!$A$7:$C$444,3,FALSE)</f>
        <v>27.039999999999964</v>
      </c>
      <c r="D172" s="2"/>
      <c r="E172" s="1"/>
      <c r="F172" s="1"/>
      <c r="G172" s="5"/>
      <c r="H172" s="6"/>
      <c r="I172" s="1"/>
      <c r="J172" s="1"/>
      <c r="K172" s="5"/>
    </row>
    <row r="173" spans="1:11" x14ac:dyDescent="0.25">
      <c r="A173" s="33">
        <v>169</v>
      </c>
      <c r="B173" s="36" t="str">
        <f>VLOOKUP(A173,'[1]Aging Schedule'!$A$7:$C$410,2,FALSE)</f>
        <v>Accordius Health at Creekside</v>
      </c>
      <c r="C173" s="2">
        <f>VLOOKUP(A173,'[1]Aging Schedule'!$A$7:$C$444,3,FALSE)</f>
        <v>24.789999999999964</v>
      </c>
      <c r="D173" s="2"/>
      <c r="E173" s="1">
        <v>3</v>
      </c>
      <c r="F173" s="1">
        <v>2016</v>
      </c>
      <c r="G173" s="5">
        <v>693189</v>
      </c>
      <c r="H173" s="6"/>
      <c r="I173" s="1">
        <v>3</v>
      </c>
      <c r="J173" s="1">
        <v>2017</v>
      </c>
      <c r="K173" s="5">
        <v>753948</v>
      </c>
    </row>
    <row r="174" spans="1:11" ht="30" x14ac:dyDescent="0.25">
      <c r="A174" s="33">
        <v>170</v>
      </c>
      <c r="B174" s="36" t="str">
        <f>VLOOKUP(A174,'[1]Aging Schedule'!$A$7:$C$410,2,FALSE)</f>
        <v>Concordia Transitional Care and Rehabilitation - Elizabeth City</v>
      </c>
      <c r="C174" s="2">
        <f>VLOOKUP(A174,'[1]Aging Schedule'!$A$7:$C$444,3,FALSE)</f>
        <v>23.450000000000045</v>
      </c>
      <c r="D174" s="2"/>
      <c r="E174" s="15">
        <v>3</v>
      </c>
      <c r="F174" s="15">
        <v>2016</v>
      </c>
      <c r="G174" s="16">
        <v>137734</v>
      </c>
      <c r="H174" s="6"/>
      <c r="I174" s="11"/>
      <c r="J174" s="11"/>
      <c r="K174" s="12"/>
    </row>
    <row r="175" spans="1:11" ht="30" x14ac:dyDescent="0.25">
      <c r="A175" s="33">
        <v>171</v>
      </c>
      <c r="B175" s="36" t="str">
        <f>VLOOKUP(A175,'[1]Aging Schedule'!$A$7:$C$410,2,FALSE)</f>
        <v>Concordia Nursing and Rehabilitation - Henderson</v>
      </c>
      <c r="C175" s="2">
        <f>VLOOKUP(A175,'[1]Aging Schedule'!$A$7:$C$444,3,FALSE)</f>
        <v>13.549999999999955</v>
      </c>
      <c r="D175" s="2"/>
      <c r="E175" s="19">
        <v>3</v>
      </c>
      <c r="F175" s="19">
        <v>2016</v>
      </c>
      <c r="G175" s="20">
        <v>122609</v>
      </c>
      <c r="H175" s="6"/>
      <c r="I175" s="1"/>
      <c r="J175" s="1"/>
      <c r="K175" s="1"/>
    </row>
    <row r="176" spans="1:11" x14ac:dyDescent="0.25">
      <c r="A176" s="33">
        <v>172</v>
      </c>
      <c r="B176" s="36" t="str">
        <f>VLOOKUP(A176,'[1]Aging Schedule'!$A$7:$C$410,2,FALSE)</f>
        <v>Kenansville  Health &amp; Rehab Center</v>
      </c>
      <c r="C176" s="2">
        <f>VLOOKUP(A176,'[1]Aging Schedule'!$A$7:$C$444,3,FALSE)</f>
        <v>30.6400000000001</v>
      </c>
      <c r="D176" s="2"/>
      <c r="E176" s="19">
        <v>3</v>
      </c>
      <c r="F176" s="19">
        <v>2016</v>
      </c>
      <c r="G176" s="20">
        <v>73663</v>
      </c>
      <c r="H176" s="6"/>
      <c r="I176" s="1">
        <v>3</v>
      </c>
      <c r="J176" s="1">
        <v>2017</v>
      </c>
      <c r="K176" s="5">
        <v>48006.46</v>
      </c>
    </row>
    <row r="177" spans="1:11" x14ac:dyDescent="0.25">
      <c r="A177" s="33">
        <v>173</v>
      </c>
      <c r="B177" s="36" t="str">
        <f>VLOOKUP(A177,'[1]Aging Schedule'!$A$7:$C$410,2,FALSE)</f>
        <v>Signature HealthCARE of Roanoke Rapids</v>
      </c>
      <c r="C177" s="2">
        <f>VLOOKUP(A177,'[1]Aging Schedule'!$A$7:$C$444,3,FALSE)</f>
        <v>2.6400000000001</v>
      </c>
      <c r="D177" s="2"/>
      <c r="E177" s="17">
        <v>3</v>
      </c>
      <c r="F177" s="17">
        <v>2016</v>
      </c>
      <c r="G177" s="18">
        <v>524476</v>
      </c>
      <c r="H177" s="6"/>
      <c r="I177" s="1"/>
      <c r="J177" s="1"/>
      <c r="K177" s="1"/>
    </row>
    <row r="178" spans="1:11" x14ac:dyDescent="0.25">
      <c r="A178" s="33">
        <v>174</v>
      </c>
      <c r="B178" s="36" t="str">
        <f>VLOOKUP(A178,'[1]Aging Schedule'!$A$7:$C$410,2,FALSE)</f>
        <v>Rocky Mount Rehabilitation Center</v>
      </c>
      <c r="C178" s="2">
        <f>VLOOKUP(A178,'[1]Aging Schedule'!$A$7:$C$444,3,FALSE)</f>
        <v>26.769999999999982</v>
      </c>
      <c r="D178" s="2"/>
      <c r="E178" s="19"/>
      <c r="F178" s="19"/>
      <c r="G178" s="20"/>
      <c r="H178" s="6"/>
      <c r="I178" s="1"/>
      <c r="J178" s="1"/>
      <c r="K178" s="1"/>
    </row>
    <row r="179" spans="1:11" x14ac:dyDescent="0.25">
      <c r="A179" s="33">
        <v>175</v>
      </c>
      <c r="B179" s="36" t="str">
        <f>VLOOKUP(A179,'[1]Aging Schedule'!$A$7:$C$410,2,FALSE)</f>
        <v>Accordius Health at Scotland Manor</v>
      </c>
      <c r="C179" s="2">
        <f>VLOOKUP(A179,'[1]Aging Schedule'!$A$7:$C$444,3,FALSE)</f>
        <v>15.670000000000073</v>
      </c>
      <c r="D179" s="2"/>
      <c r="E179" s="1"/>
      <c r="F179" s="1"/>
      <c r="G179" s="5"/>
      <c r="H179" s="6"/>
      <c r="I179" s="1"/>
      <c r="J179" s="1"/>
      <c r="K179" s="5"/>
    </row>
    <row r="180" spans="1:11" x14ac:dyDescent="0.25">
      <c r="A180" s="33">
        <v>176</v>
      </c>
      <c r="B180" s="36" t="str">
        <f>VLOOKUP(A180,'[1]Aging Schedule'!$A$7:$C$410,2,FALSE)</f>
        <v>Zebulon Rehabilitation Center</v>
      </c>
      <c r="C180" s="2">
        <f>VLOOKUP(A180,'[1]Aging Schedule'!$A$7:$C$444,3,FALSE)</f>
        <v>10.5</v>
      </c>
      <c r="D180" s="2"/>
      <c r="E180" s="1"/>
      <c r="F180" s="1"/>
      <c r="G180" s="5"/>
      <c r="H180" s="6"/>
      <c r="I180" s="1"/>
      <c r="J180" s="1"/>
      <c r="K180" s="5"/>
    </row>
    <row r="181" spans="1:11" x14ac:dyDescent="0.25">
      <c r="A181" s="33">
        <v>177</v>
      </c>
      <c r="B181" s="36" t="str">
        <f>VLOOKUP(A181,'[1]Aging Schedule'!$A$7:$C$410,2,FALSE)</f>
        <v>GUILFORD HEALTH CARE CENTER</v>
      </c>
      <c r="C181" s="2">
        <f>VLOOKUP(A181,'[1]Aging Schedule'!$A$7:$C$444,3,FALSE)</f>
        <v>7.4200000000000728</v>
      </c>
      <c r="D181" s="2"/>
      <c r="E181" s="1">
        <v>3</v>
      </c>
      <c r="F181" s="1">
        <v>2016</v>
      </c>
      <c r="G181" s="5">
        <v>107858</v>
      </c>
      <c r="H181" s="6"/>
      <c r="I181" s="1">
        <v>3</v>
      </c>
      <c r="J181" s="1">
        <v>2017</v>
      </c>
      <c r="K181" s="5">
        <v>55965</v>
      </c>
    </row>
    <row r="182" spans="1:11" ht="30" x14ac:dyDescent="0.25">
      <c r="A182" s="33">
        <v>178</v>
      </c>
      <c r="B182" s="36" t="str">
        <f>VLOOKUP(A182,'[1]Aging Schedule'!$A$7:$C$410,2,FALSE)</f>
        <v>Northhampton Nursing and Rehabilitation Center</v>
      </c>
      <c r="C182" s="2">
        <f>VLOOKUP(A182,'[1]Aging Schedule'!$A$7:$C$444,3,FALSE)</f>
        <v>23.740000000000009</v>
      </c>
      <c r="D182" s="2"/>
      <c r="E182" s="1"/>
      <c r="F182" s="1"/>
      <c r="G182" s="5"/>
      <c r="H182" s="6"/>
      <c r="I182" s="1"/>
      <c r="J182" s="1"/>
      <c r="K182" s="5"/>
    </row>
    <row r="183" spans="1:11" x14ac:dyDescent="0.25">
      <c r="A183" s="33">
        <v>179</v>
      </c>
      <c r="B183" s="36" t="str">
        <f>VLOOKUP(A183,'[1]Aging Schedule'!$A$7:$C$410,2,FALSE)</f>
        <v xml:space="preserve">Harborview Rehabilitation and Healthcare </v>
      </c>
      <c r="C183" s="2">
        <f>VLOOKUP(A183,'[1]Aging Schedule'!$A$7:$C$444,3,FALSE)</f>
        <v>26.809999999999945</v>
      </c>
      <c r="D183" s="2"/>
      <c r="E183" s="1">
        <v>3</v>
      </c>
      <c r="F183" s="1">
        <v>2016</v>
      </c>
      <c r="G183" s="5">
        <f>128407+12467</f>
        <v>140874</v>
      </c>
      <c r="H183" s="6"/>
      <c r="I183" s="1">
        <v>3</v>
      </c>
      <c r="J183" s="1">
        <v>2017</v>
      </c>
      <c r="K183" s="5">
        <f>18772+90535+26677+21104+2675</f>
        <v>159763</v>
      </c>
    </row>
    <row r="184" spans="1:11" x14ac:dyDescent="0.25">
      <c r="A184" s="33">
        <v>180</v>
      </c>
      <c r="B184" s="36" t="str">
        <f>VLOOKUP(A184,'[1]Aging Schedule'!$A$7:$C$410,2,FALSE)</f>
        <v>Universal Health Care Lillington</v>
      </c>
      <c r="C184" s="2">
        <f>VLOOKUP(A184,'[1]Aging Schedule'!$A$7:$C$444,3,FALSE)</f>
        <v>1</v>
      </c>
      <c r="D184" s="2"/>
      <c r="E184" s="15">
        <v>2</v>
      </c>
      <c r="F184" s="15">
        <v>2016</v>
      </c>
      <c r="G184" s="16">
        <v>129</v>
      </c>
      <c r="H184" s="13"/>
      <c r="I184" s="11">
        <v>3</v>
      </c>
      <c r="J184" s="11">
        <v>2017</v>
      </c>
      <c r="K184" s="12">
        <v>313750</v>
      </c>
    </row>
    <row r="185" spans="1:11" x14ac:dyDescent="0.25">
      <c r="A185" s="33">
        <v>181</v>
      </c>
      <c r="B185" s="36" t="str">
        <f>VLOOKUP(A185,'[1]Aging Schedule'!$A$7:$C$410,2,FALSE)</f>
        <v>Mountain Home Health and Rehab</v>
      </c>
      <c r="C185" s="2">
        <f>VLOOKUP(A185,'[1]Aging Schedule'!$A$7:$C$444,3,FALSE)</f>
        <v>32.5</v>
      </c>
      <c r="D185" s="2"/>
      <c r="E185" s="15"/>
      <c r="F185" s="15"/>
      <c r="G185" s="16"/>
      <c r="H185" s="6"/>
      <c r="I185" s="1"/>
      <c r="J185" s="1"/>
      <c r="K185" s="5"/>
    </row>
    <row r="186" spans="1:11" x14ac:dyDescent="0.25">
      <c r="A186" s="33">
        <v>182</v>
      </c>
      <c r="B186" s="36" t="str">
        <f>VLOOKUP(A186,'[1]Aging Schedule'!$A$7:$C$410,2,FALSE)</f>
        <v>Ambassador Rehab &amp; Healthcare Center</v>
      </c>
      <c r="C186" s="2">
        <f>VLOOKUP(A186,'[1]Aging Schedule'!$A$7:$C$444,3,FALSE)</f>
        <v>32.5</v>
      </c>
      <c r="D186" s="2"/>
      <c r="E186" s="15"/>
      <c r="F186" s="15"/>
      <c r="G186" s="16"/>
      <c r="H186" s="6"/>
      <c r="I186" s="1"/>
      <c r="J186" s="1"/>
      <c r="K186" s="5"/>
    </row>
    <row r="187" spans="1:11" x14ac:dyDescent="0.25">
      <c r="A187" s="33">
        <v>183</v>
      </c>
      <c r="B187" s="36" t="str">
        <f>VLOOKUP(A187,'[1]Aging Schedule'!$A$7:$C$410,2,FALSE)</f>
        <v>PruittHealth-High Point</v>
      </c>
      <c r="C187" s="2">
        <f>VLOOKUP(A187,'[1]Aging Schedule'!$A$7:$C$444,3,FALSE)</f>
        <v>21.1099999999999</v>
      </c>
      <c r="D187" s="2"/>
      <c r="E187" s="15">
        <v>3</v>
      </c>
      <c r="F187" s="15">
        <v>2016</v>
      </c>
      <c r="G187" s="16">
        <v>76726</v>
      </c>
      <c r="H187" s="13"/>
      <c r="I187" s="11">
        <v>3</v>
      </c>
      <c r="J187" s="11">
        <v>2017</v>
      </c>
      <c r="K187" s="12">
        <v>271109</v>
      </c>
    </row>
    <row r="188" spans="1:11" x14ac:dyDescent="0.25">
      <c r="A188" s="33">
        <v>184</v>
      </c>
      <c r="B188" s="36" t="str">
        <f>VLOOKUP(A188,'[1]Aging Schedule'!$A$7:$C$410,2,FALSE)</f>
        <v xml:space="preserve">Givens Highland Farms </v>
      </c>
      <c r="C188" s="2">
        <f>VLOOKUP(A188,'[1]Aging Schedule'!$A$7:$C$444,3,FALSE)</f>
        <v>32.5</v>
      </c>
      <c r="D188" s="2"/>
      <c r="E188" s="1">
        <v>3</v>
      </c>
      <c r="F188" s="1">
        <v>2016</v>
      </c>
      <c r="G188" s="5">
        <v>138198</v>
      </c>
      <c r="H188" s="6"/>
      <c r="I188" s="1">
        <v>3</v>
      </c>
      <c r="J188" s="1">
        <v>2017</v>
      </c>
      <c r="K188" s="5">
        <v>49303</v>
      </c>
    </row>
    <row r="189" spans="1:11" ht="30" x14ac:dyDescent="0.25">
      <c r="A189" s="33">
        <v>185</v>
      </c>
      <c r="B189" s="36" t="str">
        <f>VLOOKUP(A189,'[1]Aging Schedule'!$A$7:$C$410,2,FALSE)</f>
        <v>Highland House Rehabilitation and Healthcare</v>
      </c>
      <c r="C189" s="2">
        <f>VLOOKUP(A189,'[1]Aging Schedule'!$A$7:$C$444,3,FALSE)</f>
        <v>16.509999999999991</v>
      </c>
      <c r="D189" s="2"/>
      <c r="E189" s="1"/>
      <c r="F189" s="1"/>
      <c r="G189" s="5"/>
      <c r="H189" s="6"/>
      <c r="I189" s="1"/>
      <c r="J189" s="1"/>
      <c r="K189" s="5"/>
    </row>
    <row r="190" spans="1:11" x14ac:dyDescent="0.25">
      <c r="A190" s="33">
        <v>186</v>
      </c>
      <c r="B190" s="36" t="str">
        <f>VLOOKUP(A190,'[1]Aging Schedule'!$A$7:$C$410,2,FALSE)</f>
        <v>HILLCREST CONVALESCENT CENTER, INC.</v>
      </c>
      <c r="C190" s="2">
        <f>VLOOKUP(A190,'[1]Aging Schedule'!$A$7:$C$444,3,FALSE)</f>
        <v>17.960000000000036</v>
      </c>
      <c r="D190" s="2"/>
      <c r="E190" s="1"/>
      <c r="F190" s="1"/>
      <c r="G190" s="5"/>
      <c r="H190" s="6"/>
      <c r="I190" s="1"/>
      <c r="J190" s="1"/>
      <c r="K190" s="5"/>
    </row>
    <row r="191" spans="1:11" x14ac:dyDescent="0.25">
      <c r="A191" s="33">
        <v>187</v>
      </c>
      <c r="B191" s="36" t="str">
        <f>VLOOKUP(A191,'[1]Aging Schedule'!$A$7:$C$410,2,FALSE)</f>
        <v>Hillside Nursing Center</v>
      </c>
      <c r="C191" s="2">
        <f>VLOOKUP(A191,'[1]Aging Schedule'!$A$7:$C$444,3,FALSE)</f>
        <v>16</v>
      </c>
      <c r="D191" s="2"/>
      <c r="E191" s="1"/>
      <c r="F191" s="1"/>
      <c r="G191" s="5"/>
      <c r="H191" s="6"/>
      <c r="I191" s="1"/>
      <c r="J191" s="1"/>
      <c r="K191" s="5"/>
    </row>
    <row r="192" spans="1:11" x14ac:dyDescent="0.25">
      <c r="A192" s="33">
        <v>188</v>
      </c>
      <c r="B192" s="36" t="str">
        <f>VLOOKUP(A192,'[1]Aging Schedule'!$A$7:$C$410,2,FALSE)</f>
        <v>Hunter Woods Nursing And Rehab Center</v>
      </c>
      <c r="C192" s="2">
        <f>VLOOKUP(A192,'[1]Aging Schedule'!$A$7:$C$444,3,FALSE)</f>
        <v>22.079999999999927</v>
      </c>
      <c r="D192" s="2"/>
      <c r="E192" s="1"/>
      <c r="F192" s="1"/>
      <c r="G192" s="5"/>
      <c r="H192" s="6"/>
      <c r="I192" s="1"/>
      <c r="J192" s="1"/>
      <c r="K192" s="5"/>
    </row>
    <row r="193" spans="1:11" x14ac:dyDescent="0.25">
      <c r="A193" s="33">
        <v>189</v>
      </c>
      <c r="B193" s="36" t="str">
        <f>VLOOKUP(A193,'[1]Aging Schedule'!$A$7:$C$410,2,FALSE)</f>
        <v>Huntersville Oaks</v>
      </c>
      <c r="C193" s="2">
        <f>VLOOKUP(A193,'[1]Aging Schedule'!$A$7:$C$444,3,FALSE)</f>
        <v>1</v>
      </c>
      <c r="D193" s="2"/>
      <c r="E193" s="1">
        <v>3</v>
      </c>
      <c r="F193" s="1">
        <v>2016</v>
      </c>
      <c r="G193" s="5">
        <v>554393</v>
      </c>
      <c r="H193" s="6"/>
      <c r="I193" s="1">
        <v>3</v>
      </c>
      <c r="J193" s="1">
        <v>2017</v>
      </c>
      <c r="K193" s="5">
        <f>573969-870</f>
        <v>573099</v>
      </c>
    </row>
    <row r="194" spans="1:11" x14ac:dyDescent="0.25">
      <c r="A194" s="33">
        <v>190</v>
      </c>
      <c r="B194" s="36" t="str">
        <f>VLOOKUP(A194,'[1]Aging Schedule'!$A$7:$C$410,2,FALSE)</f>
        <v>The Laurels of Pender</v>
      </c>
      <c r="C194" s="2">
        <f>VLOOKUP(A194,'[1]Aging Schedule'!$A$7:$C$444,3,FALSE)</f>
        <v>20.6099999999999</v>
      </c>
      <c r="D194" s="2"/>
      <c r="E194" s="1"/>
      <c r="F194" s="1"/>
      <c r="G194" s="5"/>
      <c r="H194" s="6"/>
      <c r="I194" s="1">
        <v>3</v>
      </c>
      <c r="J194" s="1">
        <v>2017</v>
      </c>
      <c r="K194" s="5">
        <v>197813</v>
      </c>
    </row>
    <row r="195" spans="1:11" x14ac:dyDescent="0.25">
      <c r="A195" s="33">
        <v>191</v>
      </c>
      <c r="B195" s="36" t="str">
        <f>VLOOKUP(A195,'[1]Aging Schedule'!$A$7:$C$410,2,FALSE)</f>
        <v>PruittHealth-Durham LLC</v>
      </c>
      <c r="C195" s="2">
        <f>VLOOKUP(A195,'[1]Aging Schedule'!$A$7:$C$444,3,FALSE)</f>
        <v>1.0999999999999091</v>
      </c>
      <c r="D195" s="2"/>
      <c r="E195" s="15">
        <v>3</v>
      </c>
      <c r="F195" s="15">
        <v>2016</v>
      </c>
      <c r="G195" s="16">
        <v>151020</v>
      </c>
      <c r="H195" s="13"/>
      <c r="I195" s="11">
        <v>3</v>
      </c>
      <c r="J195" s="11">
        <v>2017</v>
      </c>
      <c r="K195" s="12">
        <v>143328</v>
      </c>
    </row>
    <row r="196" spans="1:11" x14ac:dyDescent="0.25">
      <c r="A196" s="33">
        <v>192</v>
      </c>
      <c r="B196" s="36" t="str">
        <f>VLOOKUP(A196,'[1]Aging Schedule'!$A$7:$C$410,2,FALSE)</f>
        <v>The Oaks-Brevard</v>
      </c>
      <c r="C196" s="2">
        <f>VLOOKUP(A196,'[1]Aging Schedule'!$A$7:$C$444,3,FALSE)</f>
        <v>4.3399999999999181</v>
      </c>
      <c r="D196" s="2"/>
      <c r="E196" s="15">
        <v>3</v>
      </c>
      <c r="F196" s="15">
        <v>2016</v>
      </c>
      <c r="G196" s="16">
        <v>230874</v>
      </c>
      <c r="H196" s="13"/>
      <c r="I196" s="11">
        <v>3</v>
      </c>
      <c r="J196" s="11">
        <v>2017</v>
      </c>
      <c r="K196" s="12">
        <v>123368</v>
      </c>
    </row>
    <row r="197" spans="1:11" x14ac:dyDescent="0.25">
      <c r="A197" s="33">
        <v>193</v>
      </c>
      <c r="B197" s="36" t="str">
        <f>VLOOKUP(A197,'[1]Aging Schedule'!$A$7:$C$410,2,FALSE)</f>
        <v>Kingswood Nursing Center, Inc.</v>
      </c>
      <c r="C197" s="2">
        <f>VLOOKUP(A197,'[1]Aging Schedule'!$A$7:$C$444,3,FALSE)</f>
        <v>17.180000000000064</v>
      </c>
      <c r="D197" s="2"/>
      <c r="E197" s="1"/>
      <c r="F197" s="1"/>
      <c r="G197" s="5"/>
      <c r="H197" s="6"/>
      <c r="I197" s="1"/>
      <c r="J197" s="1"/>
      <c r="K197" s="5"/>
    </row>
    <row r="198" spans="1:11" x14ac:dyDescent="0.25">
      <c r="A198" s="33">
        <v>194</v>
      </c>
      <c r="B198" s="36" t="str">
        <f>VLOOKUP(A198,'[1]Aging Schedule'!$A$7:$C$410,2,FALSE)</f>
        <v>Signature HealthCARE of Kinston</v>
      </c>
      <c r="C198" s="2">
        <f>VLOOKUP(A198,'[1]Aging Schedule'!$A$7:$C$444,3,FALSE)</f>
        <v>2</v>
      </c>
      <c r="D198" s="2"/>
      <c r="E198" s="1">
        <v>3</v>
      </c>
      <c r="F198" s="1">
        <v>2016</v>
      </c>
      <c r="G198" s="7">
        <v>490753</v>
      </c>
      <c r="H198" s="13"/>
      <c r="I198" s="1"/>
      <c r="J198" s="1"/>
      <c r="K198" s="1"/>
    </row>
    <row r="199" spans="1:11" x14ac:dyDescent="0.25">
      <c r="A199" s="33">
        <v>195</v>
      </c>
      <c r="B199" s="36" t="str">
        <f>VLOOKUP(A199,'[1]Aging Schedule'!$A$7:$C$410,2,FALSE)</f>
        <v>LAKE PARK NURSING AND REHAB CENTER</v>
      </c>
      <c r="C199" s="2">
        <f>VLOOKUP(A199,'[1]Aging Schedule'!$A$7:$C$444,3,FALSE)</f>
        <v>1</v>
      </c>
      <c r="D199" s="2"/>
      <c r="E199" s="1"/>
      <c r="F199" s="1"/>
      <c r="G199" s="5"/>
      <c r="H199" s="6"/>
      <c r="I199" s="1">
        <v>3</v>
      </c>
      <c r="J199" s="1">
        <v>2017</v>
      </c>
      <c r="K199" s="5">
        <v>2419325</v>
      </c>
    </row>
    <row r="200" spans="1:11" x14ac:dyDescent="0.25">
      <c r="A200" s="33">
        <v>196</v>
      </c>
      <c r="B200" s="36" t="str">
        <f>VLOOKUP(A200,'[1]Aging Schedule'!$A$7:$C$410,2,FALSE)</f>
        <v>Pineville Rehab &amp; Living Center</v>
      </c>
      <c r="C200" s="2">
        <f>VLOOKUP(A200,'[1]Aging Schedule'!$A$7:$C$444,3,FALSE)</f>
        <v>18.1099999999999</v>
      </c>
      <c r="D200" s="2"/>
      <c r="E200" s="1"/>
      <c r="F200" s="1"/>
      <c r="G200" s="5"/>
      <c r="H200" s="6"/>
      <c r="I200" s="1"/>
      <c r="J200" s="1"/>
      <c r="K200" s="5"/>
    </row>
    <row r="201" spans="1:11" x14ac:dyDescent="0.25">
      <c r="A201" s="33">
        <v>197</v>
      </c>
      <c r="B201" s="36" t="str">
        <f>VLOOKUP(A201,'[1]Aging Schedule'!$A$7:$C$410,2,FALSE)</f>
        <v>Durham Nursing and Rehabilitation Center</v>
      </c>
      <c r="C201" s="2">
        <f>VLOOKUP(A201,'[1]Aging Schedule'!$A$7:$C$444,3,FALSE)</f>
        <v>18.160000000000082</v>
      </c>
      <c r="D201" s="2"/>
      <c r="E201" s="1"/>
      <c r="F201" s="1"/>
      <c r="G201" s="5"/>
      <c r="H201" s="6"/>
      <c r="I201" s="1"/>
      <c r="J201" s="1"/>
      <c r="K201" s="5"/>
    </row>
    <row r="202" spans="1:11" x14ac:dyDescent="0.25">
      <c r="A202" s="33">
        <v>198</v>
      </c>
      <c r="B202" s="36" t="str">
        <f>VLOOKUP(A202,'[1]Aging Schedule'!$A$7:$C$410,2,FALSE)</f>
        <v>Lenoir Healthcare Center</v>
      </c>
      <c r="C202" s="2">
        <f>VLOOKUP(A202,'[1]Aging Schedule'!$A$7:$C$444,3,FALSE)</f>
        <v>31.559999999999945</v>
      </c>
      <c r="D202" s="2"/>
      <c r="E202" s="1"/>
      <c r="F202" s="1"/>
      <c r="G202" s="5"/>
      <c r="H202" s="6"/>
      <c r="I202" s="1"/>
      <c r="J202" s="1"/>
      <c r="K202" s="5"/>
    </row>
    <row r="203" spans="1:11" x14ac:dyDescent="0.25">
      <c r="A203" s="33">
        <v>199</v>
      </c>
      <c r="B203" s="36" t="str">
        <f>VLOOKUP(A203,'[1]Aging Schedule'!$A$7:$C$410,2,FALSE)</f>
        <v>LEXINGTON HEALTH CARE CENTER</v>
      </c>
      <c r="C203" s="2">
        <f>VLOOKUP(A203,'[1]Aging Schedule'!$A$7:$C$444,3,FALSE)</f>
        <v>6.3399999999999181</v>
      </c>
      <c r="D203" s="2"/>
      <c r="E203" s="1">
        <v>3</v>
      </c>
      <c r="F203" s="1">
        <v>2016</v>
      </c>
      <c r="G203" s="5">
        <v>57274</v>
      </c>
      <c r="H203" s="6"/>
      <c r="I203" s="1">
        <v>3</v>
      </c>
      <c r="J203" s="1">
        <v>2017</v>
      </c>
      <c r="K203" s="5">
        <v>127930</v>
      </c>
    </row>
    <row r="204" spans="1:11" x14ac:dyDescent="0.25">
      <c r="A204" s="33">
        <v>200</v>
      </c>
      <c r="B204" s="36" t="str">
        <f>VLOOKUP(A204,'[1]Aging Schedule'!$A$7:$C$410,2,FALSE)</f>
        <v>Liberty Commons N&amp;R Ctr. Of Johnston Cty</v>
      </c>
      <c r="C204" s="2">
        <f>VLOOKUP(A204,'[1]Aging Schedule'!$A$7:$C$444,3,FALSE)</f>
        <v>16</v>
      </c>
      <c r="D204" s="2"/>
      <c r="E204" s="1"/>
      <c r="F204" s="1"/>
      <c r="G204" s="5"/>
      <c r="H204" s="6"/>
      <c r="I204" s="1"/>
      <c r="J204" s="1"/>
      <c r="K204" s="5"/>
    </row>
    <row r="205" spans="1:11" x14ac:dyDescent="0.25">
      <c r="A205" s="33">
        <v>201</v>
      </c>
      <c r="B205" s="36" t="str">
        <f>VLOOKUP(A205,'[1]Aging Schedule'!$A$7:$C$410,2,FALSE)</f>
        <v>Liberty Commons Rehabilitation Center</v>
      </c>
      <c r="C205" s="2">
        <f>VLOOKUP(A205,'[1]Aging Schedule'!$A$7:$C$444,3,FALSE)</f>
        <v>8</v>
      </c>
      <c r="D205" s="2"/>
      <c r="E205" s="1"/>
      <c r="F205" s="1"/>
      <c r="G205" s="5"/>
      <c r="H205" s="6"/>
      <c r="I205" s="1"/>
      <c r="J205" s="1"/>
      <c r="K205" s="5"/>
    </row>
    <row r="206" spans="1:11" x14ac:dyDescent="0.25">
      <c r="A206" s="33">
        <v>202</v>
      </c>
      <c r="B206" s="36" t="str">
        <f>VLOOKUP(A206,'[1]Aging Schedule'!$A$7:$C$410,2,FALSE)</f>
        <v>Liberty Commons N&amp;R Ctr. Of Rowan County</v>
      </c>
      <c r="C206" s="2"/>
      <c r="D206" s="2"/>
      <c r="E206" s="1"/>
      <c r="F206" s="1"/>
      <c r="G206" s="5"/>
      <c r="H206" s="6"/>
      <c r="I206" s="1"/>
      <c r="J206" s="1"/>
      <c r="K206" s="5"/>
    </row>
    <row r="207" spans="1:11" x14ac:dyDescent="0.25">
      <c r="A207" s="33">
        <v>203</v>
      </c>
      <c r="B207" s="36" t="str">
        <f>VLOOKUP(A207,'[1]Aging Schedule'!$A$7:$C$410,2,FALSE)</f>
        <v>Liberty Commons N&amp;R Ctr. Of Alamance Cty</v>
      </c>
      <c r="C207" s="2">
        <f>VLOOKUP(A207,'[1]Aging Schedule'!$A$7:$C$444,3,FALSE)</f>
        <v>19</v>
      </c>
      <c r="D207" s="2"/>
      <c r="E207" s="1"/>
      <c r="F207" s="1"/>
      <c r="G207" s="5"/>
      <c r="H207" s="6"/>
      <c r="I207" s="1">
        <v>3</v>
      </c>
      <c r="J207" s="1">
        <v>2017</v>
      </c>
      <c r="K207" s="5">
        <v>540211</v>
      </c>
    </row>
    <row r="208" spans="1:11" x14ac:dyDescent="0.25">
      <c r="A208" s="33">
        <v>204</v>
      </c>
      <c r="B208" s="36" t="str">
        <f>VLOOKUP(A208,'[1]Aging Schedule'!$A$7:$C$410,2,FALSE)</f>
        <v>Liberty Commons N&amp;R Ctr Of Columbus Cty</v>
      </c>
      <c r="C208" s="2">
        <f>VLOOKUP(A208,'[1]Aging Schedule'!$A$7:$C$444,3,FALSE)</f>
        <v>16</v>
      </c>
      <c r="D208" s="2"/>
      <c r="E208" s="1"/>
      <c r="F208" s="1"/>
      <c r="G208" s="5"/>
      <c r="H208" s="6"/>
      <c r="I208" s="1"/>
      <c r="J208" s="1"/>
      <c r="K208" s="5"/>
    </row>
    <row r="209" spans="1:11" x14ac:dyDescent="0.25">
      <c r="A209" s="33">
        <v>205</v>
      </c>
      <c r="B209" s="36" t="str">
        <f>VLOOKUP(A209,'[1]Aging Schedule'!$A$7:$C$410,2,FALSE)</f>
        <v>AVANTE AT THOMASVILLE</v>
      </c>
      <c r="C209" s="2">
        <f>VLOOKUP(A209,'[1]Aging Schedule'!$A$7:$C$444,3,FALSE)</f>
        <v>32.5</v>
      </c>
      <c r="D209" s="2"/>
      <c r="E209" s="1"/>
      <c r="F209" s="1"/>
      <c r="G209" s="5"/>
      <c r="H209" s="6"/>
      <c r="I209" s="1"/>
      <c r="J209" s="1"/>
      <c r="K209" s="5"/>
    </row>
    <row r="210" spans="1:11" x14ac:dyDescent="0.25">
      <c r="A210" s="33">
        <v>206</v>
      </c>
      <c r="B210" s="36" t="str">
        <f>VLOOKUP(A210,'[1]Aging Schedule'!$A$7:$C$410,2,FALSE)</f>
        <v>LIFE CARE CENTER OF BANNER ELK</v>
      </c>
      <c r="C210" s="2">
        <f>VLOOKUP(A210,'[1]Aging Schedule'!$A$7:$C$444,3,FALSE)</f>
        <v>32.5</v>
      </c>
      <c r="D210" s="2"/>
      <c r="E210" s="1"/>
      <c r="F210" s="1"/>
      <c r="G210" s="5"/>
      <c r="H210" s="6"/>
      <c r="I210" s="1"/>
      <c r="J210" s="1"/>
      <c r="K210" s="5"/>
    </row>
    <row r="211" spans="1:11" x14ac:dyDescent="0.25">
      <c r="A211" s="33">
        <v>207</v>
      </c>
      <c r="B211" s="36" t="str">
        <f>VLOOKUP(A211,'[1]Aging Schedule'!$A$7:$C$410,2,FALSE)</f>
        <v>LIFE CARE CENTER OF HENDERSONVILLE</v>
      </c>
      <c r="C211" s="2">
        <f>VLOOKUP(A211,'[1]Aging Schedule'!$A$7:$C$444,3,FALSE)</f>
        <v>24</v>
      </c>
      <c r="D211" s="2"/>
      <c r="E211" s="1"/>
      <c r="F211" s="1"/>
      <c r="G211" s="5"/>
      <c r="H211" s="6"/>
      <c r="I211" s="1"/>
      <c r="J211" s="1"/>
      <c r="K211" s="5"/>
    </row>
    <row r="212" spans="1:11" x14ac:dyDescent="0.25">
      <c r="A212" s="33">
        <v>208</v>
      </c>
      <c r="B212" s="36" t="str">
        <f>VLOOKUP(A212,'[1]Aging Schedule'!$A$7:$C$410,2,FALSE)</f>
        <v>Lincolnton Rehabilitation Center</v>
      </c>
      <c r="C212" s="2">
        <f>VLOOKUP(A212,'[1]Aging Schedule'!$A$7:$C$444,3,FALSE)</f>
        <v>22.8900000000001</v>
      </c>
      <c r="D212" s="2"/>
      <c r="E212" s="1"/>
      <c r="F212" s="1"/>
      <c r="G212" s="5"/>
      <c r="H212" s="6"/>
      <c r="I212" s="1"/>
      <c r="J212" s="1"/>
      <c r="K212" s="5"/>
    </row>
    <row r="213" spans="1:11" ht="30" x14ac:dyDescent="0.25">
      <c r="A213" s="33">
        <v>209</v>
      </c>
      <c r="B213" s="36" t="str">
        <f>VLOOKUP(A213,'[1]Aging Schedule'!$A$7:$C$410,2,FALSE)</f>
        <v>Highland Acres Nursing and Rehabilitation Center</v>
      </c>
      <c r="C213" s="2">
        <f>VLOOKUP(A213,'[1]Aging Schedule'!$A$7:$C$444,3,FALSE)</f>
        <v>25.720000000000027</v>
      </c>
      <c r="D213" s="2"/>
      <c r="E213" s="1"/>
      <c r="F213" s="1"/>
      <c r="G213" s="5"/>
      <c r="H213" s="6"/>
      <c r="I213" s="1"/>
      <c r="J213" s="1"/>
      <c r="K213" s="5"/>
    </row>
    <row r="214" spans="1:11" x14ac:dyDescent="0.25">
      <c r="A214" s="33">
        <v>210</v>
      </c>
      <c r="B214" s="36" t="str">
        <f>VLOOKUP(A214,'[1]Aging Schedule'!$A$7:$C$410,2,FALSE)</f>
        <v>LITCHFORD FALLS HEALTHCARE &amp; REHAB</v>
      </c>
      <c r="C214" s="2">
        <f>VLOOKUP(A214,'[1]Aging Schedule'!$A$7:$C$444,3,FALSE)</f>
        <v>12.190000000000055</v>
      </c>
      <c r="D214" s="2"/>
      <c r="E214" s="1">
        <v>3</v>
      </c>
      <c r="F214" s="1">
        <v>2016</v>
      </c>
      <c r="G214" s="5">
        <v>112012</v>
      </c>
      <c r="H214" s="6"/>
      <c r="I214" s="1">
        <v>3</v>
      </c>
      <c r="J214" s="1">
        <v>2017</v>
      </c>
      <c r="K214" s="5">
        <v>57584</v>
      </c>
    </row>
    <row r="215" spans="1:11" x14ac:dyDescent="0.25">
      <c r="A215" s="33"/>
      <c r="B215" s="36"/>
      <c r="C215" s="2"/>
      <c r="D215" s="2"/>
      <c r="E215" s="1">
        <v>2</v>
      </c>
      <c r="F215" s="1">
        <v>2016</v>
      </c>
      <c r="G215" s="5">
        <v>15</v>
      </c>
      <c r="H215" s="6"/>
      <c r="I215" s="1"/>
      <c r="J215" s="1"/>
      <c r="K215" s="5"/>
    </row>
    <row r="216" spans="1:11" ht="30" x14ac:dyDescent="0.25">
      <c r="A216" s="33">
        <v>211</v>
      </c>
      <c r="B216" s="36" t="str">
        <f>VLOOKUP(A216,'[1]Aging Schedule'!$A$7:$C$410,2,FALSE)</f>
        <v>LOUISBURG HEALTHCARE and REHABILITATION CENTER</v>
      </c>
      <c r="C216" s="2">
        <f>VLOOKUP(A216,'[1]Aging Schedule'!$A$7:$C$444,3,FALSE)</f>
        <v>29.599999999999909</v>
      </c>
      <c r="D216" s="2"/>
      <c r="E216" s="1"/>
      <c r="F216" s="1"/>
      <c r="G216" s="5"/>
      <c r="H216" s="6"/>
      <c r="I216" s="1">
        <v>3</v>
      </c>
      <c r="J216" s="1">
        <v>2017</v>
      </c>
      <c r="K216" s="5">
        <v>46500</v>
      </c>
    </row>
    <row r="217" spans="1:11" x14ac:dyDescent="0.25">
      <c r="A217" s="33">
        <v>212</v>
      </c>
      <c r="B217" s="36" t="str">
        <f>VLOOKUP(A217,'[1]Aging Schedule'!$A$7:$C$410,2,FALSE)</f>
        <v>Lutheran Home At Trinity Oaks, Inc.</v>
      </c>
      <c r="C217" s="2">
        <f>VLOOKUP(A217,'[1]Aging Schedule'!$A$7:$C$444,3,FALSE)</f>
        <v>3.5399999999999636</v>
      </c>
      <c r="D217" s="2"/>
      <c r="E217" s="11"/>
      <c r="F217" s="11"/>
      <c r="G217" s="12"/>
      <c r="H217" s="13"/>
      <c r="I217" s="11"/>
      <c r="J217" s="11"/>
      <c r="K217" s="12"/>
    </row>
    <row r="218" spans="1:11" x14ac:dyDescent="0.25">
      <c r="A218" s="33">
        <v>213</v>
      </c>
      <c r="B218" s="36" t="str">
        <f>VLOOKUP(A218,'[1]Aging Schedule'!$A$7:$C$410,2,FALSE)</f>
        <v>Lutheran Home - Albemarle, Inc.</v>
      </c>
      <c r="C218" s="2">
        <f>VLOOKUP(A218,'[1]Aging Schedule'!$A$7:$C$444,3,FALSE)</f>
        <v>1.3299999999999272</v>
      </c>
      <c r="D218" s="2"/>
      <c r="E218" s="11">
        <v>3</v>
      </c>
      <c r="F218" s="11">
        <v>2016</v>
      </c>
      <c r="G218" s="12">
        <v>915314</v>
      </c>
      <c r="H218" s="13"/>
      <c r="I218" s="11">
        <v>3</v>
      </c>
      <c r="J218" s="11">
        <v>2017</v>
      </c>
      <c r="K218" s="12">
        <f>1879+10022+51948</f>
        <v>63849</v>
      </c>
    </row>
    <row r="219" spans="1:11" x14ac:dyDescent="0.25">
      <c r="A219" s="33">
        <v>214</v>
      </c>
      <c r="B219" s="36" t="str">
        <f>VLOOKUP(A219,'[1]Aging Schedule'!$A$7:$C$410,2,FALSE)</f>
        <v>Trinity Village</v>
      </c>
      <c r="C219" s="2">
        <f>VLOOKUP(A219,'[1]Aging Schedule'!$A$7:$C$444,3,FALSE)</f>
        <v>1</v>
      </c>
      <c r="D219" s="2"/>
      <c r="E219" s="1">
        <v>3</v>
      </c>
      <c r="F219" s="1">
        <v>2016</v>
      </c>
      <c r="G219" s="5">
        <v>82413</v>
      </c>
      <c r="H219" s="6"/>
      <c r="I219" s="1">
        <v>3</v>
      </c>
      <c r="J219" s="1">
        <v>2017</v>
      </c>
      <c r="K219" s="5">
        <f>737+300636</f>
        <v>301373</v>
      </c>
    </row>
    <row r="220" spans="1:11" x14ac:dyDescent="0.25">
      <c r="A220" s="33">
        <v>215</v>
      </c>
      <c r="B220" s="36" t="str">
        <f>VLOOKUP(A220,'[1]Aging Schedule'!$A$7:$C$410,2,FALSE)</f>
        <v>Trinity Ridge</v>
      </c>
      <c r="C220" s="2">
        <f>VLOOKUP(A220,'[1]Aging Schedule'!$A$7:$C$444,3,FALSE)</f>
        <v>5</v>
      </c>
      <c r="D220" s="2"/>
      <c r="E220" s="1"/>
      <c r="F220" s="1"/>
      <c r="G220" s="5"/>
      <c r="H220" s="6"/>
      <c r="I220" s="1"/>
      <c r="J220" s="1"/>
      <c r="K220" s="5"/>
    </row>
    <row r="221" spans="1:11" x14ac:dyDescent="0.25">
      <c r="A221" s="33">
        <v>216</v>
      </c>
      <c r="B221" s="36" t="str">
        <f>VLOOKUP(A221,'[1]Aging Schedule'!$A$7:$C$410,2,FALSE)</f>
        <v>Trinity Glen</v>
      </c>
      <c r="C221" s="2">
        <f>VLOOKUP(A221,'[1]Aging Schedule'!$A$7:$C$444,3,FALSE)</f>
        <v>4.6199999999998909</v>
      </c>
      <c r="D221" s="2"/>
      <c r="E221" s="1"/>
      <c r="F221" s="1"/>
      <c r="G221" s="5"/>
      <c r="H221" s="6"/>
      <c r="I221" s="1">
        <v>3</v>
      </c>
      <c r="J221" s="1">
        <v>2017</v>
      </c>
      <c r="K221" s="5">
        <f>7780+3925+67652</f>
        <v>79357</v>
      </c>
    </row>
    <row r="222" spans="1:11" ht="30" x14ac:dyDescent="0.25">
      <c r="A222" s="33">
        <v>217</v>
      </c>
      <c r="B222" s="36" t="str">
        <f>VLOOKUP(A222,'[1]Aging Schedule'!$A$7:$C$410,2,FALSE)</f>
        <v>Madison Manor Rehabilitation and Nursing Center</v>
      </c>
      <c r="C222" s="2">
        <f>VLOOKUP(A222,'[1]Aging Schedule'!$A$7:$C$444,3,FALSE)</f>
        <v>25.210000000000036</v>
      </c>
      <c r="D222" s="2"/>
      <c r="E222" s="1">
        <v>3</v>
      </c>
      <c r="F222" s="1">
        <v>2016</v>
      </c>
      <c r="G222" s="5">
        <f>4286+6248+25955+235288</f>
        <v>271777</v>
      </c>
      <c r="H222" s="6"/>
      <c r="I222" s="1">
        <v>3</v>
      </c>
      <c r="J222" s="1">
        <v>2017</v>
      </c>
      <c r="K222" s="5">
        <f>33856+13614+5901</f>
        <v>53371</v>
      </c>
    </row>
    <row r="223" spans="1:11" x14ac:dyDescent="0.25">
      <c r="A223" s="33">
        <v>218</v>
      </c>
      <c r="B223" s="36" t="str">
        <f>VLOOKUP(A223,'[1]Aging Schedule'!$A$7:$C$410,2,FALSE)</f>
        <v>MAGNOLIA ESTATES SKILLED CARE FACILITY</v>
      </c>
      <c r="C223" s="2">
        <f>VLOOKUP(A223,'[1]Aging Schedule'!$A$7:$C$444,3,FALSE)</f>
        <v>29.289999999999964</v>
      </c>
      <c r="D223" s="2"/>
      <c r="E223" s="1"/>
      <c r="F223" s="1"/>
      <c r="G223" s="5"/>
      <c r="H223" s="6"/>
      <c r="I223" s="1"/>
      <c r="J223" s="1"/>
      <c r="K223" s="5"/>
    </row>
    <row r="224" spans="1:11" x14ac:dyDescent="0.25">
      <c r="A224" s="33">
        <v>219</v>
      </c>
      <c r="B224" s="36" t="str">
        <f>VLOOKUP(A224,'[1]Aging Schedule'!$A$7:$C$410,2,FALSE)</f>
        <v>Stone Creek Health and Rehabilitation</v>
      </c>
      <c r="C224" s="2"/>
      <c r="D224" s="2"/>
      <c r="E224" s="1">
        <v>3</v>
      </c>
      <c r="F224" s="1">
        <v>2016</v>
      </c>
      <c r="G224" s="5">
        <v>238920</v>
      </c>
      <c r="H224" s="6"/>
      <c r="I224" s="1"/>
      <c r="J224" s="1"/>
      <c r="K224" s="5"/>
    </row>
    <row r="225" spans="1:11" x14ac:dyDescent="0.25">
      <c r="A225" s="33">
        <v>220</v>
      </c>
      <c r="B225" s="36" t="str">
        <f>VLOOKUP(A225,'[1]Aging Schedule'!$A$7:$C$410,2,FALSE)</f>
        <v>MANOR CARE OF PINEHURST</v>
      </c>
      <c r="C225" s="2">
        <f>VLOOKUP(A225,'[1]Aging Schedule'!$A$7:$C$444,3,FALSE)</f>
        <v>14.710000000000036</v>
      </c>
      <c r="D225" s="2"/>
      <c r="E225" s="1"/>
      <c r="F225" s="1"/>
      <c r="G225" s="5"/>
      <c r="H225" s="6"/>
      <c r="I225" s="1"/>
      <c r="J225" s="1"/>
      <c r="K225" s="5"/>
    </row>
    <row r="226" spans="1:11" x14ac:dyDescent="0.25">
      <c r="A226" s="33">
        <v>221</v>
      </c>
      <c r="B226" s="36" t="str">
        <f>VLOOKUP(A226,'[1]Aging Schedule'!$A$7:$C$410,2,FALSE)</f>
        <v>MAPLE LEAF HEALTH CARE</v>
      </c>
      <c r="C226" s="2">
        <f>VLOOKUP(A226,'[1]Aging Schedule'!$A$7:$C$444,3,FALSE)</f>
        <v>20.019999999999982</v>
      </c>
      <c r="D226" s="2"/>
      <c r="E226" s="1">
        <v>3</v>
      </c>
      <c r="F226" s="1">
        <v>2016</v>
      </c>
      <c r="G226" s="5">
        <v>149602</v>
      </c>
      <c r="H226" s="6"/>
      <c r="I226" s="1">
        <v>3</v>
      </c>
      <c r="J226" s="1">
        <v>2017</v>
      </c>
      <c r="K226" s="5">
        <v>74762.69</v>
      </c>
    </row>
    <row r="227" spans="1:11" x14ac:dyDescent="0.25">
      <c r="A227" s="33">
        <v>222</v>
      </c>
      <c r="B227" s="36" t="str">
        <f>VLOOKUP(A227,'[1]Aging Schedule'!$A$7:$C$410,2,FALSE)</f>
        <v>Randolph Health and Rehab Center</v>
      </c>
      <c r="C227" s="2">
        <f>VLOOKUP(A227,'[1]Aging Schedule'!$A$7:$C$444,3,FALSE)</f>
        <v>32.5</v>
      </c>
      <c r="D227" s="2"/>
      <c r="E227" s="1"/>
      <c r="F227" s="1"/>
      <c r="G227" s="5"/>
      <c r="H227" s="6"/>
      <c r="I227" s="1"/>
      <c r="J227" s="1"/>
      <c r="K227" s="5"/>
    </row>
    <row r="228" spans="1:11" ht="30" x14ac:dyDescent="0.25">
      <c r="A228" s="33">
        <v>223</v>
      </c>
      <c r="B228" s="36" t="str">
        <f>VLOOKUP(A228,'[1]Aging Schedule'!$A$7:$C$410,2,FALSE)</f>
        <v>Wilmington Health and Rehabilitation Center</v>
      </c>
      <c r="C228" s="2">
        <f>VLOOKUP(A228,'[1]Aging Schedule'!$A$7:$C$444,3,FALSE)</f>
        <v>4.0699999999999363</v>
      </c>
      <c r="D228" s="2"/>
      <c r="E228" s="1">
        <v>3</v>
      </c>
      <c r="F228" s="1">
        <v>2016</v>
      </c>
      <c r="G228" s="5">
        <f>91028-1900</f>
        <v>89128</v>
      </c>
      <c r="H228" s="6"/>
      <c r="I228" s="1">
        <v>3</v>
      </c>
      <c r="J228" s="1">
        <v>2017</v>
      </c>
      <c r="K228" s="5">
        <v>85457.51</v>
      </c>
    </row>
    <row r="229" spans="1:11" x14ac:dyDescent="0.25">
      <c r="A229" s="33">
        <v>224</v>
      </c>
      <c r="B229" s="36" t="str">
        <f>VLOOKUP(A229,'[1]Aging Schedule'!$A$7:$C$410,2,FALSE)</f>
        <v>MARY GRAN NURSING CENTER</v>
      </c>
      <c r="C229" s="2">
        <f>VLOOKUP(A229,'[1]Aging Schedule'!$A$7:$C$444,3,FALSE)</f>
        <v>32.5</v>
      </c>
      <c r="D229" s="2"/>
      <c r="E229" s="1"/>
      <c r="F229" s="1"/>
      <c r="G229" s="5"/>
      <c r="H229" s="6"/>
      <c r="I229" s="1"/>
      <c r="J229" s="1"/>
      <c r="K229" s="5"/>
    </row>
    <row r="230" spans="1:11" x14ac:dyDescent="0.25">
      <c r="A230" s="33">
        <v>225</v>
      </c>
      <c r="B230" s="36" t="str">
        <f>VLOOKUP(A230,'[1]Aging Schedule'!$A$7:$C$410,2,FALSE)</f>
        <v>MARYFIELD NURSING HOME</v>
      </c>
      <c r="C230" s="2">
        <f>VLOOKUP(A230,'[1]Aging Schedule'!$A$7:$C$444,3,FALSE)</f>
        <v>6.4200000000000728</v>
      </c>
      <c r="D230" s="2"/>
      <c r="E230" s="1"/>
      <c r="F230" s="1"/>
      <c r="G230" s="5"/>
      <c r="H230" s="6"/>
      <c r="I230" s="1"/>
      <c r="J230" s="1"/>
      <c r="K230" s="5"/>
    </row>
    <row r="231" spans="1:11" x14ac:dyDescent="0.25">
      <c r="A231" s="33">
        <v>226</v>
      </c>
      <c r="B231" s="36" t="str">
        <f>VLOOKUP(A231,'[1]Aging Schedule'!$A$7:$C$410,2,FALSE)</f>
        <v>The Oaks at Whitaker Glen-Mayview</v>
      </c>
      <c r="C231" s="2">
        <f>VLOOKUP(A231,'[1]Aging Schedule'!$A$7:$C$444,3,FALSE)</f>
        <v>27.960000000000036</v>
      </c>
      <c r="D231" s="2"/>
      <c r="E231" s="1">
        <v>3</v>
      </c>
      <c r="F231" s="1">
        <v>2016</v>
      </c>
      <c r="G231" s="5">
        <v>243990</v>
      </c>
      <c r="H231" s="6"/>
      <c r="I231" s="1">
        <v>3</v>
      </c>
      <c r="J231" s="1">
        <v>2017</v>
      </c>
      <c r="K231" s="5">
        <v>295827</v>
      </c>
    </row>
    <row r="232" spans="1:11" x14ac:dyDescent="0.25">
      <c r="A232" s="33">
        <v>227</v>
      </c>
      <c r="B232" s="36" t="str">
        <f>VLOOKUP(A232,'[1]Aging Schedule'!$A$7:$C$410,2,FALSE)</f>
        <v>Sunrise Rehabilitation Center</v>
      </c>
      <c r="C232" s="2">
        <f>VLOOKUP(A232,'[1]Aging Schedule'!$A$7:$C$444,3,FALSE)</f>
        <v>32.5</v>
      </c>
      <c r="D232" s="2"/>
      <c r="E232" s="1"/>
      <c r="F232" s="1"/>
      <c r="G232" s="5"/>
      <c r="H232" s="6"/>
      <c r="I232" s="1"/>
      <c r="J232" s="1"/>
      <c r="K232" s="5"/>
    </row>
    <row r="233" spans="1:11" x14ac:dyDescent="0.25">
      <c r="A233" s="33">
        <v>228</v>
      </c>
      <c r="B233" s="36" t="str">
        <f>VLOOKUP(A233,'[1]Aging Schedule'!$A$7:$C$410,2,FALSE)</f>
        <v>Regency Care of Clemmons</v>
      </c>
      <c r="C233" s="2">
        <f>VLOOKUP(A233,'[1]Aging Schedule'!$A$7:$C$444,3,FALSE)</f>
        <v>32.5</v>
      </c>
      <c r="D233" s="2"/>
      <c r="E233" s="1">
        <v>3</v>
      </c>
      <c r="F233" s="1">
        <v>2016</v>
      </c>
      <c r="G233" s="5">
        <v>153270</v>
      </c>
      <c r="H233" s="6"/>
      <c r="I233" s="1"/>
      <c r="J233" s="1"/>
      <c r="K233" s="5"/>
    </row>
    <row r="234" spans="1:11" x14ac:dyDescent="0.25">
      <c r="A234" s="33">
        <v>229</v>
      </c>
      <c r="B234" s="36" t="str">
        <f>VLOOKUP(A234,'[1]Aging Schedule'!$A$7:$C$410,2,FALSE)</f>
        <v>Meadowwood Nursing Center, Inc.</v>
      </c>
      <c r="C234" s="2">
        <f>VLOOKUP(A234,'[1]Aging Schedule'!$A$7:$C$444,3,FALSE)</f>
        <v>32.5</v>
      </c>
      <c r="D234" s="2"/>
      <c r="E234" s="1"/>
      <c r="F234" s="1"/>
      <c r="G234" s="5"/>
      <c r="H234" s="6"/>
      <c r="I234" s="1"/>
      <c r="J234" s="1"/>
      <c r="K234" s="5"/>
    </row>
    <row r="235" spans="1:11" ht="30" x14ac:dyDescent="0.25">
      <c r="A235" s="33">
        <v>230</v>
      </c>
      <c r="B235" s="36" t="str">
        <f>VLOOKUP(A235,'[1]Aging Schedule'!$A$7:$C$410,2,FALSE)</f>
        <v xml:space="preserve">Mecklenburg Health and Rehabilitation Center </v>
      </c>
      <c r="C235" s="2">
        <f>VLOOKUP(A235,'[1]Aging Schedule'!$A$7:$C$444,3,FALSE)</f>
        <v>10.009999999999991</v>
      </c>
      <c r="D235" s="2"/>
      <c r="E235" s="1">
        <v>3</v>
      </c>
      <c r="F235" s="1">
        <v>2016</v>
      </c>
      <c r="G235" s="5">
        <v>149460</v>
      </c>
      <c r="H235" s="6"/>
      <c r="I235" s="1">
        <v>3</v>
      </c>
      <c r="J235" s="1">
        <v>2017</v>
      </c>
      <c r="K235" s="5">
        <v>92407</v>
      </c>
    </row>
    <row r="236" spans="1:11" x14ac:dyDescent="0.25">
      <c r="A236" s="33">
        <v>231</v>
      </c>
      <c r="B236" s="36" t="str">
        <f>VLOOKUP(A236,'[1]Aging Schedule'!$A$7:$C$410,2,FALSE)</f>
        <v>Mountain Ridge Wellness Center</v>
      </c>
      <c r="C236" s="2">
        <f>VLOOKUP(A236,'[1]Aging Schedule'!$A$7:$C$444,3,FALSE)</f>
        <v>12.710000000000036</v>
      </c>
      <c r="D236" s="2"/>
      <c r="E236" s="1">
        <v>3</v>
      </c>
      <c r="F236" s="1">
        <v>2016</v>
      </c>
      <c r="G236" s="5">
        <f>12315+26756+8111+11928</f>
        <v>59110</v>
      </c>
      <c r="H236" s="6"/>
      <c r="I236" s="1"/>
      <c r="J236" s="1"/>
      <c r="K236" s="5"/>
    </row>
    <row r="237" spans="1:11" x14ac:dyDescent="0.25">
      <c r="A237" s="33">
        <v>232</v>
      </c>
      <c r="B237" s="36" t="str">
        <f>VLOOKUP(A237,'[1]Aging Schedule'!$A$7:$C$410,2,FALSE)</f>
        <v>Blue Ridge on the Mountain</v>
      </c>
      <c r="C237" s="2">
        <f>VLOOKUP(A237,'[1]Aging Schedule'!$A$7:$C$444,3,FALSE)</f>
        <v>20.210000000000036</v>
      </c>
      <c r="D237" s="2"/>
      <c r="E237" s="1">
        <v>3</v>
      </c>
      <c r="F237" s="1">
        <v>2016</v>
      </c>
      <c r="G237" s="5">
        <v>123096</v>
      </c>
      <c r="H237" s="6"/>
      <c r="I237" s="1">
        <v>3</v>
      </c>
      <c r="J237" s="1">
        <v>2017</v>
      </c>
      <c r="K237" s="5">
        <v>290865</v>
      </c>
    </row>
    <row r="238" spans="1:11" x14ac:dyDescent="0.25">
      <c r="A238" s="33">
        <v>233</v>
      </c>
      <c r="B238" s="36" t="str">
        <f>VLOOKUP(A238,'[1]Aging Schedule'!$A$7:$C$410,2,FALSE)</f>
        <v>MOUNTAIN VIEW MANOR</v>
      </c>
      <c r="C238" s="2">
        <f>VLOOKUP(A238,'[1]Aging Schedule'!$A$7:$C$444,3,FALSE)</f>
        <v>32.5</v>
      </c>
      <c r="D238" s="2"/>
      <c r="E238" s="1"/>
      <c r="F238" s="1"/>
      <c r="G238" s="5"/>
      <c r="H238" s="6"/>
      <c r="I238" s="1"/>
      <c r="J238" s="1"/>
      <c r="K238" s="5"/>
    </row>
    <row r="239" spans="1:11" x14ac:dyDescent="0.25">
      <c r="A239" s="33">
        <v>234</v>
      </c>
      <c r="B239" s="36" t="str">
        <f>VLOOKUP(A239,'[1]Aging Schedule'!$A$7:$C$410,2,FALSE)</f>
        <v>MOUNTAIN VISTA HEALTH PARK</v>
      </c>
      <c r="C239" s="2">
        <f>VLOOKUP(A239,'[1]Aging Schedule'!$A$7:$C$444,3,FALSE)</f>
        <v>2.7200000000000273</v>
      </c>
      <c r="D239" s="2"/>
      <c r="E239" s="1">
        <v>3</v>
      </c>
      <c r="F239" s="1">
        <v>2016</v>
      </c>
      <c r="G239" s="5">
        <v>85239</v>
      </c>
      <c r="H239" s="6"/>
      <c r="I239" s="1">
        <v>3</v>
      </c>
      <c r="J239" s="1">
        <v>2017</v>
      </c>
      <c r="K239" s="5">
        <v>45401</v>
      </c>
    </row>
    <row r="240" spans="1:11" x14ac:dyDescent="0.25">
      <c r="A240" s="33">
        <v>235</v>
      </c>
      <c r="B240" s="36" t="str">
        <f>VLOOKUP(A240,'[1]Aging Schedule'!$A$7:$C$410,2,FALSE)</f>
        <v>Universal Health Care - Nashville</v>
      </c>
      <c r="C240" s="2"/>
      <c r="D240" s="2"/>
      <c r="E240" s="1"/>
      <c r="F240" s="1"/>
      <c r="G240" s="5"/>
      <c r="H240" s="6"/>
      <c r="I240" s="1"/>
      <c r="J240" s="1"/>
      <c r="K240" s="5"/>
    </row>
    <row r="241" spans="1:11" ht="30" x14ac:dyDescent="0.25">
      <c r="A241" s="33">
        <v>236</v>
      </c>
      <c r="B241" s="36" t="str">
        <f>VLOOKUP(A241,'[1]Aging Schedule'!$A$7:$C$410,2,FALSE)</f>
        <v>Hunter Hills Nursing and Rehabilitation Center</v>
      </c>
      <c r="C241" s="2">
        <f>VLOOKUP(A241,'[1]Aging Schedule'!$A$7:$C$444,3,FALSE)</f>
        <v>27.990000000000009</v>
      </c>
      <c r="D241" s="2"/>
      <c r="E241" s="1"/>
      <c r="F241" s="1"/>
      <c r="G241" s="5"/>
      <c r="H241" s="6"/>
      <c r="I241" s="1"/>
      <c r="J241" s="1"/>
      <c r="K241" s="5"/>
    </row>
    <row r="242" spans="1:11" x14ac:dyDescent="0.25">
      <c r="A242" s="33">
        <v>237</v>
      </c>
      <c r="B242" s="36" t="str">
        <f>VLOOKUP(A242,'[1]Aging Schedule'!$A$7:$C$410,2,FALSE)</f>
        <v>PruittHealth-Trent</v>
      </c>
      <c r="C242" s="2">
        <f>VLOOKUP(A242,'[1]Aging Schedule'!$A$7:$C$444,3,FALSE)</f>
        <v>4.4000000000000909</v>
      </c>
      <c r="D242" s="2"/>
      <c r="E242" s="1">
        <v>3</v>
      </c>
      <c r="F242" s="1">
        <v>2016</v>
      </c>
      <c r="G242" s="5">
        <v>88033</v>
      </c>
      <c r="H242" s="6"/>
      <c r="I242" s="1">
        <v>3</v>
      </c>
      <c r="J242" s="1">
        <v>2017</v>
      </c>
      <c r="K242" s="5">
        <v>326485</v>
      </c>
    </row>
    <row r="243" spans="1:11" x14ac:dyDescent="0.25">
      <c r="A243" s="33">
        <v>238</v>
      </c>
      <c r="B243" s="36" t="str">
        <f>VLOOKUP(A243,'[1]Aging Schedule'!$A$7:$C$410,2,FALSE)</f>
        <v>Oak Forest Health and Rehabilitation</v>
      </c>
      <c r="C243" s="2">
        <f>VLOOKUP(A243,'[1]Aging Schedule'!$A$7:$C$444,3,FALSE)</f>
        <v>16.509999999999991</v>
      </c>
      <c r="D243" s="2"/>
      <c r="E243" s="1"/>
      <c r="F243" s="1"/>
      <c r="G243" s="5"/>
      <c r="H243" s="6"/>
      <c r="I243" s="1"/>
      <c r="J243" s="1"/>
      <c r="K243" s="5"/>
    </row>
    <row r="244" spans="1:11" x14ac:dyDescent="0.25">
      <c r="A244" s="33">
        <v>239</v>
      </c>
      <c r="B244" s="36" t="str">
        <f>VLOOKUP(A244,'[1]Aging Schedule'!$A$7:$C$410,2,FALSE)</f>
        <v>OAK GROVE HEALTH CARE CENTER</v>
      </c>
      <c r="C244" s="2">
        <f>VLOOKUP(A244,'[1]Aging Schedule'!$A$7:$C$444,3,FALSE)</f>
        <v>16.599999999999909</v>
      </c>
      <c r="D244" s="2"/>
      <c r="E244" s="1"/>
      <c r="F244" s="1"/>
      <c r="G244" s="5"/>
      <c r="H244" s="6"/>
      <c r="I244" s="1">
        <v>3</v>
      </c>
      <c r="J244" s="1">
        <v>2017</v>
      </c>
      <c r="K244" s="5">
        <v>155246</v>
      </c>
    </row>
    <row r="245" spans="1:11" x14ac:dyDescent="0.25">
      <c r="A245" s="33">
        <v>240</v>
      </c>
      <c r="B245" s="36" t="str">
        <f>VLOOKUP(A245,'[1]Aging Schedule'!$A$7:$C$410,2,FALSE)</f>
        <v>OCEAN TRAIL CONVALESCENT CENTER, INC.</v>
      </c>
      <c r="C245" s="2">
        <f>VLOOKUP(A245,'[1]Aging Schedule'!$A$7:$C$444,3,FALSE)</f>
        <v>23.240000000000009</v>
      </c>
      <c r="D245" s="2"/>
      <c r="E245" s="1"/>
      <c r="F245" s="1"/>
      <c r="G245" s="5"/>
      <c r="H245" s="6"/>
      <c r="I245" s="1"/>
      <c r="J245" s="1"/>
      <c r="K245" s="5"/>
    </row>
    <row r="246" spans="1:11" x14ac:dyDescent="0.25">
      <c r="A246" s="33">
        <v>241</v>
      </c>
      <c r="B246" s="36" t="str">
        <f>VLOOKUP(A246,'[1]Aging Schedule'!$A$7:$C$410,2,FALSE)</f>
        <v>Universal Health Care Oxford</v>
      </c>
      <c r="C246" s="2">
        <f>VLOOKUP(A246,'[1]Aging Schedule'!$A$7:$C$444,3,FALSE)</f>
        <v>24.259999999999991</v>
      </c>
      <c r="D246" s="2"/>
      <c r="E246" s="1"/>
      <c r="F246" s="1"/>
      <c r="G246" s="5"/>
      <c r="H246" s="6"/>
      <c r="I246" s="1"/>
      <c r="J246" s="1"/>
      <c r="K246" s="5"/>
    </row>
    <row r="247" spans="1:11" x14ac:dyDescent="0.25">
      <c r="A247" s="33">
        <v>242</v>
      </c>
      <c r="B247" s="36" t="str">
        <f>VLOOKUP(A247,'[1]Aging Schedule'!$A$7:$C$410,2,FALSE)</f>
        <v>Hendersonville Health and Rehabilitation</v>
      </c>
      <c r="C247" s="2">
        <f>VLOOKUP(A247,'[1]Aging Schedule'!$A$7:$C$444,3,FALSE)</f>
        <v>14.150000000000091</v>
      </c>
      <c r="D247" s="2"/>
      <c r="E247" s="1">
        <v>3</v>
      </c>
      <c r="F247" s="1">
        <v>2016</v>
      </c>
      <c r="G247" s="5">
        <f>51045+13226+39788+95470</f>
        <v>199529</v>
      </c>
      <c r="H247" s="6"/>
      <c r="I247" s="1">
        <v>3</v>
      </c>
      <c r="J247" s="1">
        <v>2017</v>
      </c>
      <c r="K247" s="5">
        <v>138001</v>
      </c>
    </row>
    <row r="248" spans="1:11" x14ac:dyDescent="0.25">
      <c r="A248" s="33">
        <v>243</v>
      </c>
      <c r="B248" s="36" t="str">
        <f>VLOOKUP(A248,'[1]Aging Schedule'!$A$7:$C$410,2,FALSE)</f>
        <v>The Lodge at Mills River</v>
      </c>
      <c r="C248" s="2">
        <f>VLOOKUP(A248,'[1]Aging Schedule'!$A$7:$C$444,3,FALSE)</f>
        <v>3.2699999999999818</v>
      </c>
      <c r="D248" s="2"/>
      <c r="E248" s="1">
        <v>3</v>
      </c>
      <c r="F248" s="1">
        <v>2016</v>
      </c>
      <c r="G248" s="5">
        <v>44616</v>
      </c>
      <c r="H248" s="6"/>
      <c r="I248" s="1"/>
      <c r="J248" s="1"/>
      <c r="K248" s="5"/>
    </row>
    <row r="249" spans="1:11" x14ac:dyDescent="0.25">
      <c r="A249" s="33">
        <v>244</v>
      </c>
      <c r="B249" s="36" t="str">
        <f>VLOOKUP(A249,'[1]Aging Schedule'!$A$7:$C$410,2,FALSE)</f>
        <v>Emerald Health &amp; Rehab Center</v>
      </c>
      <c r="C249" s="2">
        <f>VLOOKUP(A249,'[1]Aging Schedule'!$A$7:$C$444,3,FALSE)</f>
        <v>5</v>
      </c>
      <c r="D249" s="2"/>
      <c r="E249" s="1"/>
      <c r="F249" s="1"/>
      <c r="G249" s="5"/>
      <c r="H249" s="6"/>
      <c r="I249" s="1"/>
      <c r="J249" s="1"/>
      <c r="K249" s="5"/>
    </row>
    <row r="250" spans="1:11" x14ac:dyDescent="0.25">
      <c r="A250" s="33">
        <v>245</v>
      </c>
      <c r="B250" s="36" t="str">
        <f>VLOOKUP(A250,'[1]Aging Schedule'!$A$7:$C$410,2,FALSE)</f>
        <v>PENICK VILLAGE</v>
      </c>
      <c r="C250" s="2">
        <f>VLOOKUP(A250,'[1]Aging Schedule'!$A$7:$C$444,3,FALSE)</f>
        <v>32.5</v>
      </c>
      <c r="D250" s="2"/>
      <c r="E250" s="1">
        <v>3</v>
      </c>
      <c r="F250" s="1">
        <v>2016</v>
      </c>
      <c r="G250" s="5">
        <v>223969</v>
      </c>
      <c r="H250" s="6"/>
      <c r="I250" s="1">
        <v>3</v>
      </c>
      <c r="J250" s="1">
        <v>2017</v>
      </c>
      <c r="K250" s="5">
        <v>56608</v>
      </c>
    </row>
    <row r="251" spans="1:11" x14ac:dyDescent="0.25">
      <c r="A251" s="33">
        <v>246</v>
      </c>
      <c r="B251" s="36" t="str">
        <f>VLOOKUP(A251,'[1]Aging Schedule'!$A$7:$C$410,2,FALSE)</f>
        <v>Pettigrew Rehabilitation Center</v>
      </c>
      <c r="C251" s="2">
        <f>VLOOKUP(A251,'[1]Aging Schedule'!$A$7:$C$444,3,FALSE)</f>
        <v>14.339999999999918</v>
      </c>
      <c r="D251" s="2"/>
      <c r="E251" s="1"/>
      <c r="F251" s="1"/>
      <c r="G251" s="1"/>
      <c r="H251" s="6"/>
      <c r="I251" s="1"/>
      <c r="J251" s="1"/>
      <c r="K251" s="1"/>
    </row>
    <row r="252" spans="1:11" x14ac:dyDescent="0.25">
      <c r="A252" s="33">
        <v>247</v>
      </c>
      <c r="B252" s="36" t="str">
        <f>VLOOKUP(A252,'[1]Aging Schedule'!$A$7:$C$410,2,FALSE)</f>
        <v>Ucrh, Inc. Piedmont Center</v>
      </c>
      <c r="C252" s="2">
        <f>VLOOKUP(A252,'[1]Aging Schedule'!$A$7:$C$444,3,FALSE)</f>
        <v>11.079999999999927</v>
      </c>
      <c r="D252" s="2"/>
      <c r="E252" s="1"/>
      <c r="F252" s="1"/>
      <c r="G252" s="1"/>
      <c r="H252" s="6"/>
      <c r="I252" s="11"/>
      <c r="J252" s="11"/>
      <c r="K252" s="12"/>
    </row>
    <row r="253" spans="1:11" x14ac:dyDescent="0.25">
      <c r="A253" s="33">
        <v>248</v>
      </c>
      <c r="B253" s="36" t="str">
        <f>VLOOKUP(A253,'[1]Aging Schedule'!$A$7:$C$410,2,FALSE)</f>
        <v>Pinehurst Nursing Center, Inc.</v>
      </c>
      <c r="C253" s="2">
        <f>VLOOKUP(A253,'[1]Aging Schedule'!$A$7:$C$444,3,FALSE)</f>
        <v>26</v>
      </c>
      <c r="D253" s="2"/>
      <c r="E253" s="1"/>
      <c r="F253" s="1"/>
      <c r="G253" s="5"/>
      <c r="H253" s="6"/>
      <c r="I253" s="1"/>
      <c r="J253" s="1"/>
      <c r="K253" s="5"/>
    </row>
    <row r="254" spans="1:11" x14ac:dyDescent="0.25">
      <c r="A254" s="33">
        <v>249</v>
      </c>
      <c r="B254" s="36" t="str">
        <f>VLOOKUP(A254,'[1]Aging Schedule'!$A$7:$C$410,2,FALSE)</f>
        <v>Peak Resources - Pinelake</v>
      </c>
      <c r="C254" s="2">
        <f>VLOOKUP(A254,'[1]Aging Schedule'!$A$7:$C$444,3,FALSE)</f>
        <v>20.329999999999927</v>
      </c>
      <c r="D254" s="2"/>
      <c r="E254" s="1"/>
      <c r="F254" s="1"/>
      <c r="G254" s="5"/>
      <c r="H254" s="6"/>
      <c r="I254" s="1"/>
      <c r="J254" s="1"/>
      <c r="K254" s="5"/>
    </row>
    <row r="255" spans="1:11" x14ac:dyDescent="0.25">
      <c r="A255" s="33">
        <v>250</v>
      </c>
      <c r="B255" s="36" t="str">
        <f>VLOOKUP(A255,'[1]Aging Schedule'!$A$7:$C$410,2,FALSE)</f>
        <v>PISGAH MANOR, INC.</v>
      </c>
      <c r="C255" s="2">
        <f>VLOOKUP(A255,'[1]Aging Schedule'!$A$7:$C$444,3,FALSE)</f>
        <v>5</v>
      </c>
      <c r="D255" s="2"/>
      <c r="E255" s="1"/>
      <c r="F255" s="1"/>
      <c r="G255" s="5"/>
      <c r="H255" s="6"/>
      <c r="I255" s="1"/>
      <c r="J255" s="1"/>
      <c r="K255" s="5"/>
    </row>
    <row r="256" spans="1:11" ht="30" x14ac:dyDescent="0.25">
      <c r="A256" s="33">
        <v>251</v>
      </c>
      <c r="B256" s="36" t="str">
        <f>VLOOKUP(A256,'[1]Aging Schedule'!$A$7:$C$410,2,FALSE)</f>
        <v>Roanoke Landing Nursing and Rehabilitation Center</v>
      </c>
      <c r="C256" s="2">
        <f>VLOOKUP(A256,'[1]Aging Schedule'!$A$7:$C$444,3,FALSE)</f>
        <v>28.3599999999999</v>
      </c>
      <c r="D256" s="2"/>
      <c r="E256" s="1"/>
      <c r="F256" s="1"/>
      <c r="G256" s="5"/>
      <c r="H256" s="6"/>
      <c r="I256" s="1"/>
      <c r="J256" s="1"/>
      <c r="K256" s="5"/>
    </row>
    <row r="257" spans="1:11" x14ac:dyDescent="0.25">
      <c r="A257" s="33">
        <v>252</v>
      </c>
      <c r="B257" s="36" t="str">
        <f>VLOOKUP(A257,'[1]Aging Schedule'!$A$7:$C$410,2,FALSE)</f>
        <v>Premier Living And Rehab Center</v>
      </c>
      <c r="C257" s="2">
        <f>VLOOKUP(A257,'[1]Aging Schedule'!$A$7:$C$444,3,FALSE)</f>
        <v>31.839999999999918</v>
      </c>
      <c r="D257" s="2"/>
      <c r="E257" s="1"/>
      <c r="F257" s="1"/>
      <c r="G257" s="5"/>
      <c r="H257" s="6"/>
      <c r="I257" s="1"/>
      <c r="J257" s="1"/>
      <c r="K257" s="5"/>
    </row>
    <row r="258" spans="1:11" x14ac:dyDescent="0.25">
      <c r="A258" s="33">
        <v>253</v>
      </c>
      <c r="B258" s="36" t="str">
        <f>VLOOKUP(A258,'[1]Aging Schedule'!$A$7:$C$410,2,FALSE)</f>
        <v>Presbyterian Home Of Hawfields, Inc.</v>
      </c>
      <c r="C258" s="2">
        <f>VLOOKUP(A258,'[1]Aging Schedule'!$A$7:$C$444,3,FALSE)</f>
        <v>22.880000000000109</v>
      </c>
      <c r="D258" s="2"/>
      <c r="E258" s="1"/>
      <c r="F258" s="1"/>
      <c r="G258" s="5"/>
      <c r="H258" s="6"/>
      <c r="I258" s="1"/>
      <c r="J258" s="1"/>
      <c r="K258" s="5"/>
    </row>
    <row r="259" spans="1:11" ht="30" x14ac:dyDescent="0.25">
      <c r="A259" s="33">
        <v>254</v>
      </c>
      <c r="B259" s="36" t="str">
        <f>VLOOKUP(A259,'[1]Aging Schedule'!$A$7:$C$410,2,FALSE)</f>
        <v xml:space="preserve">Royal Park Rehabilitation &amp; Health Center of Matthews </v>
      </c>
      <c r="C259" s="2">
        <f>VLOOKUP(A259,'[1]Aging Schedule'!$A$7:$C$444,3,FALSE)</f>
        <v>5</v>
      </c>
      <c r="D259" s="2"/>
      <c r="E259" s="1"/>
      <c r="F259" s="1"/>
      <c r="G259" s="5"/>
      <c r="H259" s="6"/>
      <c r="I259" s="1"/>
      <c r="J259" s="1"/>
      <c r="K259" s="5"/>
    </row>
    <row r="260" spans="1:11" x14ac:dyDescent="0.25">
      <c r="A260" s="33">
        <v>255</v>
      </c>
      <c r="B260" s="36" t="str">
        <f>VLOOKUP(A260,'[1]Aging Schedule'!$A$7:$C$410,2,FALSE)</f>
        <v>Quail Haven Healthcare Center of Pinehurst</v>
      </c>
      <c r="C260" s="2">
        <f>VLOOKUP(A260,'[1]Aging Schedule'!$A$7:$C$444,3,FALSE)</f>
        <v>14.680000000000064</v>
      </c>
      <c r="D260" s="2"/>
      <c r="E260" s="1"/>
      <c r="F260" s="1"/>
      <c r="G260" s="5"/>
      <c r="H260" s="6"/>
      <c r="I260" s="1"/>
      <c r="J260" s="1"/>
      <c r="K260" s="5"/>
    </row>
    <row r="261" spans="1:11" x14ac:dyDescent="0.25">
      <c r="A261" s="33">
        <v>256</v>
      </c>
      <c r="B261" s="36" t="str">
        <f>VLOOKUP(A261,'[1]Aging Schedule'!$A$7:$C$410,2,FALSE)</f>
        <v>Raleigh Rehabilitation Center</v>
      </c>
      <c r="C261" s="2">
        <f>VLOOKUP(A261,'[1]Aging Schedule'!$A$7:$C$444,3,FALSE)</f>
        <v>13.6099999999999</v>
      </c>
      <c r="D261" s="2"/>
      <c r="E261" s="1">
        <v>3</v>
      </c>
      <c r="F261" s="1">
        <v>2016</v>
      </c>
      <c r="G261" s="7">
        <v>88271</v>
      </c>
      <c r="H261" s="6"/>
      <c r="I261" s="1"/>
      <c r="J261" s="1"/>
      <c r="K261" s="1"/>
    </row>
    <row r="262" spans="1:11" x14ac:dyDescent="0.25">
      <c r="A262" s="33">
        <v>257</v>
      </c>
      <c r="B262" s="36" t="str">
        <f>VLOOKUP(A262,'[1]Aging Schedule'!$A$7:$C$410,2,FALSE)</f>
        <v>Village Green Health and Rehabilitation</v>
      </c>
      <c r="C262" s="2"/>
      <c r="D262" s="2"/>
      <c r="E262" s="1"/>
      <c r="F262" s="1"/>
      <c r="G262" s="5"/>
      <c r="H262" s="6"/>
      <c r="I262" s="1">
        <v>3</v>
      </c>
      <c r="J262" s="1">
        <v>2017</v>
      </c>
      <c r="K262" s="5">
        <f>1608334-1489336</f>
        <v>118998</v>
      </c>
    </row>
    <row r="263" spans="1:11" x14ac:dyDescent="0.25">
      <c r="A263" s="33">
        <v>258</v>
      </c>
      <c r="B263" s="36" t="str">
        <f>VLOOKUP(A263,'[1]Aging Schedule'!$A$7:$C$410,2,FALSE)</f>
        <v>Gastonia Care and Rehabilitation</v>
      </c>
      <c r="C263" s="2">
        <f>VLOOKUP(A263,'[1]Aging Schedule'!$A$7:$C$444,3,FALSE)</f>
        <v>8.0199999999999818</v>
      </c>
      <c r="D263" s="2"/>
      <c r="E263" s="1">
        <v>3</v>
      </c>
      <c r="F263" s="1">
        <v>2016</v>
      </c>
      <c r="G263" s="5">
        <v>633652</v>
      </c>
      <c r="H263" s="6"/>
      <c r="I263" s="1"/>
      <c r="J263" s="1"/>
      <c r="K263" s="5"/>
    </row>
    <row r="264" spans="1:11" x14ac:dyDescent="0.25">
      <c r="A264" s="33">
        <v>259</v>
      </c>
      <c r="B264" s="36" t="str">
        <f>VLOOKUP(A264,'[1]Aging Schedule'!$A$7:$C$410,2,FALSE)</f>
        <v>Peak Resources Alamance</v>
      </c>
      <c r="C264" s="2"/>
      <c r="D264" s="2"/>
      <c r="E264" s="1">
        <v>2</v>
      </c>
      <c r="F264" s="1">
        <v>2016</v>
      </c>
      <c r="G264" s="5">
        <v>120</v>
      </c>
      <c r="H264" s="6"/>
      <c r="I264" s="1"/>
      <c r="J264" s="1"/>
      <c r="K264" s="5"/>
    </row>
    <row r="265" spans="1:11" x14ac:dyDescent="0.25">
      <c r="A265" s="33">
        <v>260</v>
      </c>
      <c r="B265" s="36" t="str">
        <f>VLOOKUP(A265,'[1]Aging Schedule'!$A$7:$C$410,2,FALSE)</f>
        <v>Monroe Rehabilitation Center</v>
      </c>
      <c r="C265" s="2">
        <f>VLOOKUP(A265,'[1]Aging Schedule'!$A$7:$C$444,3,FALSE)</f>
        <v>19.920000000000073</v>
      </c>
      <c r="D265" s="2"/>
      <c r="E265" s="1"/>
      <c r="F265" s="1"/>
      <c r="G265" s="5"/>
      <c r="H265" s="6"/>
      <c r="I265" s="1"/>
      <c r="J265" s="1"/>
      <c r="K265" s="5"/>
    </row>
    <row r="266" spans="1:11" x14ac:dyDescent="0.25">
      <c r="A266" s="33">
        <v>261</v>
      </c>
      <c r="B266" s="36" t="str">
        <f>VLOOKUP(A266,'[1]Aging Schedule'!$A$7:$C$410,2,FALSE)</f>
        <v>RICKMAN NURSING CARE CENTER</v>
      </c>
      <c r="C266" s="2">
        <f>VLOOKUP(A266,'[1]Aging Schedule'!$A$7:$C$444,3,FALSE)</f>
        <v>2</v>
      </c>
      <c r="D266" s="2"/>
      <c r="E266" s="17">
        <v>3</v>
      </c>
      <c r="F266" s="17">
        <v>2016</v>
      </c>
      <c r="G266" s="18">
        <v>1045770</v>
      </c>
      <c r="H266" s="21"/>
      <c r="I266" s="22"/>
      <c r="J266" s="22"/>
      <c r="K266" s="23"/>
    </row>
    <row r="267" spans="1:11" ht="30" x14ac:dyDescent="0.25">
      <c r="A267" s="33">
        <v>262</v>
      </c>
      <c r="B267" s="36" t="str">
        <f>VLOOKUP(A267,'[1]Aging Schedule'!$A$7:$C$410,2,FALSE)</f>
        <v>RIDGEWOOD LIVING &amp; REHABILITATION CENTER</v>
      </c>
      <c r="C267" s="2">
        <f>VLOOKUP(A267,'[1]Aging Schedule'!$A$7:$C$444,3,FALSE)</f>
        <v>31.25</v>
      </c>
      <c r="D267" s="2"/>
      <c r="E267" s="1"/>
      <c r="F267" s="1"/>
      <c r="G267" s="5"/>
      <c r="H267" s="6"/>
      <c r="I267" s="1"/>
      <c r="J267" s="1"/>
      <c r="K267" s="5"/>
    </row>
    <row r="268" spans="1:11" x14ac:dyDescent="0.25">
      <c r="A268" s="33">
        <v>263</v>
      </c>
      <c r="B268" s="36" t="str">
        <f>VLOOKUP(A268,'[1]Aging Schedule'!$A$7:$C$410,2,FALSE)</f>
        <v>PruittHealth-Rockingham</v>
      </c>
      <c r="C268" s="2">
        <f>VLOOKUP(A268,'[1]Aging Schedule'!$A$7:$C$444,3,FALSE)</f>
        <v>24.279999999999973</v>
      </c>
      <c r="D268" s="2"/>
      <c r="E268" s="1">
        <v>3</v>
      </c>
      <c r="F268" s="1">
        <v>2016</v>
      </c>
      <c r="G268" s="5">
        <v>156448</v>
      </c>
      <c r="H268" s="14"/>
      <c r="I268" s="1">
        <v>3</v>
      </c>
      <c r="J268" s="1">
        <v>2017</v>
      </c>
      <c r="K268" s="5">
        <v>132172</v>
      </c>
    </row>
    <row r="269" spans="1:11" ht="30" x14ac:dyDescent="0.25">
      <c r="A269" s="33">
        <v>264</v>
      </c>
      <c r="B269" s="36" t="str">
        <f>VLOOKUP(A269,'[1]Aging Schedule'!$A$7:$C$410,2,FALSE)</f>
        <v>ConcordiaTransitional Care and Rehabilitation Rose Manor</v>
      </c>
      <c r="C269" s="2">
        <f>VLOOKUP(A269,'[1]Aging Schedule'!$A$7:$C$444,3,FALSE)</f>
        <v>6.6900000000000546</v>
      </c>
      <c r="D269" s="2"/>
      <c r="E269" s="1"/>
      <c r="F269" s="1"/>
      <c r="G269" s="1"/>
      <c r="H269" s="6"/>
      <c r="I269" s="1"/>
      <c r="J269" s="1"/>
      <c r="K269" s="1"/>
    </row>
    <row r="270" spans="1:11" x14ac:dyDescent="0.25">
      <c r="A270" s="33">
        <v>265</v>
      </c>
      <c r="B270" s="36" t="str">
        <f>VLOOKUP(A270,'[1]Aging Schedule'!$A$7:$C$410,2,FALSE)</f>
        <v>ROXBORO NURSING CENTER, INC.</v>
      </c>
      <c r="C270" s="2">
        <f>VLOOKUP(A270,'[1]Aging Schedule'!$A$7:$C$444,3,FALSE)</f>
        <v>32.5</v>
      </c>
      <c r="D270" s="2"/>
      <c r="E270" s="1"/>
      <c r="F270" s="1"/>
      <c r="G270" s="5"/>
      <c r="H270" s="6"/>
      <c r="I270" s="1"/>
      <c r="J270" s="1"/>
      <c r="K270" s="5"/>
    </row>
    <row r="271" spans="1:11" x14ac:dyDescent="0.25">
      <c r="A271" s="33">
        <v>266</v>
      </c>
      <c r="B271" s="36" t="str">
        <f>VLOOKUP(A271,'[1]Aging Schedule'!$A$7:$C$410,2,FALSE)</f>
        <v>SALEMTOWNE</v>
      </c>
      <c r="C271" s="2">
        <f>VLOOKUP(A271,'[1]Aging Schedule'!$A$7:$C$444,3,FALSE)</f>
        <v>1</v>
      </c>
      <c r="D271" s="2"/>
      <c r="E271" s="15">
        <v>3</v>
      </c>
      <c r="F271" s="15">
        <v>2016</v>
      </c>
      <c r="G271" s="16">
        <f>47339+39808+32130-34</f>
        <v>119243</v>
      </c>
      <c r="H271" s="13"/>
      <c r="I271" s="11">
        <v>1</v>
      </c>
      <c r="J271" s="11">
        <v>2017</v>
      </c>
      <c r="K271" s="12">
        <v>16</v>
      </c>
    </row>
    <row r="272" spans="1:11" x14ac:dyDescent="0.25">
      <c r="A272" s="33"/>
      <c r="B272" s="36"/>
      <c r="C272" s="2"/>
      <c r="D272" s="2"/>
      <c r="E272" s="15"/>
      <c r="F272" s="15"/>
      <c r="G272" s="16"/>
      <c r="H272" s="13"/>
      <c r="I272" s="11">
        <v>2</v>
      </c>
      <c r="J272" s="11">
        <v>2017</v>
      </c>
      <c r="K272" s="12">
        <v>84</v>
      </c>
    </row>
    <row r="273" spans="1:11" x14ac:dyDescent="0.25">
      <c r="A273" s="33"/>
      <c r="B273" s="36"/>
      <c r="C273" s="2"/>
      <c r="D273" s="2"/>
      <c r="E273" s="15"/>
      <c r="F273" s="15"/>
      <c r="G273" s="16"/>
      <c r="H273" s="13"/>
      <c r="I273" s="11">
        <v>3</v>
      </c>
      <c r="J273" s="11">
        <v>2017</v>
      </c>
      <c r="K273" s="12">
        <f>17846+35344+9808</f>
        <v>62998</v>
      </c>
    </row>
    <row r="274" spans="1:11" x14ac:dyDescent="0.25">
      <c r="A274" s="33">
        <v>267</v>
      </c>
      <c r="B274" s="36" t="str">
        <f>VLOOKUP(A274,'[1]Aging Schedule'!$A$7:$C$410,2,FALSE)</f>
        <v>SARDIS OAKS</v>
      </c>
      <c r="C274" s="2">
        <f>VLOOKUP(A274,'[1]Aging Schedule'!$A$7:$C$444,3,FALSE)</f>
        <v>1.1300000000001091</v>
      </c>
      <c r="D274" s="2"/>
      <c r="E274" s="1">
        <v>3</v>
      </c>
      <c r="F274" s="1">
        <v>2016</v>
      </c>
      <c r="G274" s="5">
        <v>94205</v>
      </c>
      <c r="H274" s="6"/>
      <c r="I274" s="1">
        <v>3</v>
      </c>
      <c r="J274" s="1">
        <v>2017</v>
      </c>
      <c r="K274" s="5">
        <f>195936-32475</f>
        <v>163461</v>
      </c>
    </row>
    <row r="275" spans="1:11" x14ac:dyDescent="0.25">
      <c r="A275" s="33">
        <v>268</v>
      </c>
      <c r="B275" s="36" t="str">
        <f>VLOOKUP(A275,'[1]Aging Schedule'!$A$7:$C$410,2,FALSE)</f>
        <v>SATURN NURSING AND REHABILITATION</v>
      </c>
      <c r="C275" s="2">
        <f>VLOOKUP(A275,'[1]Aging Schedule'!$A$7:$C$444,3,FALSE)</f>
        <v>18.180000000000064</v>
      </c>
      <c r="D275" s="2"/>
      <c r="E275" s="1">
        <v>3</v>
      </c>
      <c r="F275" s="1">
        <v>2016</v>
      </c>
      <c r="G275" s="5">
        <v>75226</v>
      </c>
      <c r="H275" s="6"/>
      <c r="I275" s="1"/>
      <c r="J275" s="1"/>
      <c r="K275" s="5"/>
    </row>
    <row r="276" spans="1:11" x14ac:dyDescent="0.25">
      <c r="A276" s="33">
        <v>269</v>
      </c>
      <c r="B276" s="36" t="str">
        <f>VLOOKUP(A276,'[1]Aging Schedule'!$A$7:$C$410,2,FALSE)</f>
        <v>SCOTIA VILLAGE</v>
      </c>
      <c r="C276" s="2">
        <f>VLOOKUP(A276,'[1]Aging Schedule'!$A$7:$C$444,3,FALSE)</f>
        <v>1</v>
      </c>
      <c r="D276" s="2"/>
      <c r="E276" s="1"/>
      <c r="F276" s="1"/>
      <c r="G276" s="5"/>
      <c r="H276" s="6"/>
      <c r="I276" s="1">
        <v>2</v>
      </c>
      <c r="J276" s="1">
        <v>2017</v>
      </c>
      <c r="K276" s="5">
        <v>58</v>
      </c>
    </row>
    <row r="277" spans="1:11" x14ac:dyDescent="0.25">
      <c r="A277" s="33">
        <v>270</v>
      </c>
      <c r="B277" s="36" t="str">
        <f>VLOOKUP(A277,'[1]Aging Schedule'!$A$7:$C$410,2,FALSE)</f>
        <v>Senior Citizen's Home, Inc.</v>
      </c>
      <c r="C277" s="2">
        <f>VLOOKUP(A277,'[1]Aging Schedule'!$A$7:$C$444,3,FALSE)</f>
        <v>28</v>
      </c>
      <c r="D277" s="2"/>
      <c r="E277" s="1"/>
      <c r="F277" s="1"/>
      <c r="G277" s="5"/>
      <c r="H277" s="6"/>
      <c r="I277" s="1"/>
      <c r="J277" s="1"/>
      <c r="K277" s="5"/>
    </row>
    <row r="278" spans="1:11" x14ac:dyDescent="0.25">
      <c r="A278" s="33">
        <v>271</v>
      </c>
      <c r="B278" s="36" t="str">
        <f>VLOOKUP(A278,'[1]Aging Schedule'!$A$7:$C$410,2,FALSE)</f>
        <v>SENTARA NURSING CENTER-CURRITUCK</v>
      </c>
      <c r="C278" s="2">
        <f>VLOOKUP(A278,'[1]Aging Schedule'!$A$7:$C$444,3,FALSE)</f>
        <v>3.5099999999999909</v>
      </c>
      <c r="D278" s="2"/>
      <c r="E278" s="1">
        <v>3</v>
      </c>
      <c r="F278" s="1">
        <v>2016</v>
      </c>
      <c r="G278" s="5">
        <f>743034+135241+20941+85116</f>
        <v>984332</v>
      </c>
      <c r="H278" s="6"/>
      <c r="I278" s="1">
        <v>3</v>
      </c>
      <c r="J278" s="1">
        <v>2017</v>
      </c>
      <c r="K278" s="5">
        <v>303342</v>
      </c>
    </row>
    <row r="279" spans="1:11" x14ac:dyDescent="0.25">
      <c r="A279" s="33">
        <v>272</v>
      </c>
      <c r="B279" s="36" t="str">
        <f>VLOOKUP(A279,'[1]Aging Schedule'!$A$7:$C$410,2,FALSE)</f>
        <v>SHAIRE NURSING CENTER</v>
      </c>
      <c r="C279" s="2">
        <f>VLOOKUP(A279,'[1]Aging Schedule'!$A$7:$C$444,3,FALSE)</f>
        <v>11.029999999999973</v>
      </c>
      <c r="D279" s="2"/>
      <c r="E279" s="1">
        <v>3</v>
      </c>
      <c r="F279" s="1">
        <v>2016</v>
      </c>
      <c r="G279" s="5">
        <v>41854</v>
      </c>
      <c r="H279" s="6"/>
      <c r="I279" s="1"/>
      <c r="J279" s="1"/>
      <c r="K279" s="5"/>
    </row>
    <row r="280" spans="1:11" x14ac:dyDescent="0.25">
      <c r="A280" s="33">
        <v>273</v>
      </c>
      <c r="B280" s="36" t="str">
        <f>VLOOKUP(A280,'[1]Aging Schedule'!$A$7:$C$410,2,FALSE)</f>
        <v>SHORELAND HEALTHCARE</v>
      </c>
      <c r="C280" s="2">
        <f>VLOOKUP(A280,'[1]Aging Schedule'!$A$7:$C$444,3,FALSE)</f>
        <v>25.299999999999955</v>
      </c>
      <c r="D280" s="2"/>
      <c r="E280" s="1"/>
      <c r="F280" s="1"/>
      <c r="G280" s="5"/>
      <c r="H280" s="6"/>
      <c r="I280" s="1"/>
      <c r="J280" s="1"/>
      <c r="K280" s="5"/>
    </row>
    <row r="281" spans="1:11" x14ac:dyDescent="0.25">
      <c r="A281" s="33">
        <v>274</v>
      </c>
      <c r="B281" s="36" t="str">
        <f>VLOOKUP(A281,'[1]Aging Schedule'!$A$7:$C$410,2,FALSE)</f>
        <v>SILAS CREEK REHABILITATION CENTER</v>
      </c>
      <c r="C281" s="2">
        <f>VLOOKUP(A281,'[1]Aging Schedule'!$A$7:$C$444,3,FALSE)</f>
        <v>13.240000000000009</v>
      </c>
      <c r="D281" s="1"/>
      <c r="E281" s="1"/>
      <c r="F281" s="1"/>
      <c r="G281" s="1"/>
      <c r="H281" s="6"/>
      <c r="I281" s="1"/>
      <c r="J281" s="1"/>
      <c r="K281" s="1"/>
    </row>
    <row r="282" spans="1:11" x14ac:dyDescent="0.25">
      <c r="A282" s="33">
        <v>275</v>
      </c>
      <c r="B282" s="36" t="str">
        <f>VLOOKUP(A282,'[1]Aging Schedule'!$A$7:$C$410,2,FALSE)</f>
        <v>SILVER BLUFF, INC.</v>
      </c>
      <c r="C282" s="2">
        <f>VLOOKUP(A282,'[1]Aging Schedule'!$A$7:$C$444,3,FALSE)</f>
        <v>20.470000000000027</v>
      </c>
      <c r="D282" s="2"/>
      <c r="E282" s="1"/>
      <c r="F282" s="1"/>
      <c r="G282" s="5"/>
      <c r="H282" s="6"/>
      <c r="I282" s="1">
        <v>3</v>
      </c>
      <c r="J282" s="1">
        <v>2017</v>
      </c>
      <c r="K282" s="5">
        <f>6879+2146+5145+11430+189434</f>
        <v>215034</v>
      </c>
    </row>
    <row r="283" spans="1:11" x14ac:dyDescent="0.25">
      <c r="A283" s="33">
        <v>276</v>
      </c>
      <c r="B283" s="36" t="str">
        <f>VLOOKUP(A283,'[1]Aging Schedule'!$A$7:$C$410,2,FALSE)</f>
        <v>Skyland Care Center</v>
      </c>
      <c r="C283" s="2">
        <f>VLOOKUP(A283,'[1]Aging Schedule'!$A$7:$C$444,3,FALSE)</f>
        <v>32.5</v>
      </c>
      <c r="D283" s="2"/>
      <c r="E283" s="1">
        <v>3</v>
      </c>
      <c r="F283" s="1">
        <v>2016</v>
      </c>
      <c r="G283" s="5">
        <f>11552+54745+28240+255741</f>
        <v>350278</v>
      </c>
      <c r="H283" s="6"/>
      <c r="I283" s="1">
        <v>3</v>
      </c>
      <c r="J283" s="1">
        <v>2017</v>
      </c>
      <c r="K283" s="5">
        <f>31920+71961</f>
        <v>103881</v>
      </c>
    </row>
    <row r="284" spans="1:11" x14ac:dyDescent="0.25">
      <c r="A284" s="33">
        <v>277</v>
      </c>
      <c r="B284" s="36" t="str">
        <f>VLOOKUP(A284,'[1]Aging Schedule'!$A$7:$C$410,2,FALSE)</f>
        <v>SMITHFIELD MANOR</v>
      </c>
      <c r="C284" s="2">
        <f>VLOOKUP(A284,'[1]Aging Schedule'!$A$7:$C$444,3,FALSE)</f>
        <v>29.299999999999955</v>
      </c>
      <c r="D284" s="2"/>
      <c r="E284" s="1">
        <v>3</v>
      </c>
      <c r="F284" s="1">
        <v>2016</v>
      </c>
      <c r="G284" s="5">
        <v>141906</v>
      </c>
      <c r="H284" s="6"/>
      <c r="I284" s="1">
        <v>3</v>
      </c>
      <c r="J284" s="1">
        <v>2017</v>
      </c>
      <c r="K284" s="5">
        <f>201251</f>
        <v>201251</v>
      </c>
    </row>
    <row r="285" spans="1:11" x14ac:dyDescent="0.25">
      <c r="A285" s="33">
        <v>278</v>
      </c>
      <c r="B285" s="36" t="str">
        <f>VLOOKUP(A285,'[1]Aging Schedule'!$A$7:$C$410,2,FALSE)</f>
        <v>Rocky Mount Health and Rehabilitation LLC</v>
      </c>
      <c r="C285" s="2">
        <f>VLOOKUP(A285,'[1]Aging Schedule'!$A$7:$C$444,3,FALSE)</f>
        <v>32.5</v>
      </c>
      <c r="D285" s="2"/>
      <c r="E285" s="1">
        <v>3</v>
      </c>
      <c r="F285" s="1">
        <v>2016</v>
      </c>
      <c r="G285" s="5">
        <f>52254+3155+825+9440</f>
        <v>65674</v>
      </c>
      <c r="H285" s="6"/>
      <c r="I285" s="1"/>
      <c r="J285" s="1"/>
      <c r="K285" s="5"/>
    </row>
    <row r="286" spans="1:11" ht="30" x14ac:dyDescent="0.25">
      <c r="A286" s="33">
        <v>279</v>
      </c>
      <c r="B286" s="36" t="str">
        <f>VLOOKUP(A286,'[1]Aging Schedule'!$A$7:$C$410,2,FALSE)</f>
        <v>SOUTHWOOD NURSING &amp; RETIREMENT CENTER</v>
      </c>
      <c r="C286" s="2">
        <f>VLOOKUP(A286,'[1]Aging Schedule'!$A$7:$C$444,3,FALSE)</f>
        <v>23</v>
      </c>
      <c r="D286" s="2"/>
      <c r="E286" s="1"/>
      <c r="F286" s="1"/>
      <c r="G286" s="5"/>
      <c r="H286" s="6"/>
      <c r="I286" s="1"/>
      <c r="J286" s="1"/>
      <c r="K286" s="5"/>
    </row>
    <row r="287" spans="1:11" ht="30" x14ac:dyDescent="0.25">
      <c r="A287" s="33">
        <v>280</v>
      </c>
      <c r="B287" s="36" t="str">
        <f>VLOOKUP(A287,'[1]Aging Schedule'!$A$7:$C$410,2,FALSE)</f>
        <v>Liberty Commons Nursing and Rehabilitation Center of Springwood LLC</v>
      </c>
      <c r="C287" s="2">
        <f>VLOOKUP(A287,'[1]Aging Schedule'!$A$7:$C$444,3,FALSE)</f>
        <v>32.5</v>
      </c>
      <c r="D287" s="2"/>
      <c r="E287" s="1"/>
      <c r="F287" s="1"/>
      <c r="G287" s="5"/>
      <c r="H287" s="6"/>
      <c r="I287" s="1"/>
      <c r="J287" s="1"/>
      <c r="K287" s="5"/>
    </row>
    <row r="288" spans="1:11" x14ac:dyDescent="0.25">
      <c r="A288" s="33">
        <v>281</v>
      </c>
      <c r="B288" s="36" t="str">
        <f>VLOOKUP(A288,'[1]Aging Schedule'!$A$7:$C$410,2,FALSE)</f>
        <v>St Joseph of the Pines</v>
      </c>
      <c r="C288" s="2">
        <f>VLOOKUP(A288,'[1]Aging Schedule'!$A$7:$C$444,3,FALSE)</f>
        <v>10</v>
      </c>
      <c r="D288" s="2"/>
      <c r="E288" s="1"/>
      <c r="F288" s="1"/>
      <c r="G288" s="5"/>
      <c r="H288" s="6"/>
      <c r="I288" s="1"/>
      <c r="J288" s="1"/>
      <c r="K288" s="5"/>
    </row>
    <row r="289" spans="1:11" x14ac:dyDescent="0.25">
      <c r="A289" s="33">
        <v>282</v>
      </c>
      <c r="B289" s="36" t="str">
        <f>VLOOKUP(A289,'[1]Aging Schedule'!$A$7:$C$410,2,FALSE)</f>
        <v>STANLEY TOTAL LIVING CENTER</v>
      </c>
      <c r="C289" s="2">
        <f>VLOOKUP(A289,'[1]Aging Schedule'!$A$7:$C$444,3,FALSE)</f>
        <v>1</v>
      </c>
      <c r="D289" s="2"/>
      <c r="E289" s="1">
        <v>3</v>
      </c>
      <c r="F289" s="1">
        <v>2016</v>
      </c>
      <c r="G289" s="5">
        <f>100422+299132+357747</f>
        <v>757301</v>
      </c>
      <c r="H289" s="6"/>
      <c r="I289" s="1">
        <v>3</v>
      </c>
      <c r="J289" s="1">
        <v>2017</v>
      </c>
      <c r="K289" s="5">
        <f>71786+1110+2871+29564+50301+5979+1061+610482+5160+3825+15655+2869+10670+4800+3543+6754+1222+192419+8835+12386+5069+366987</f>
        <v>1413348</v>
      </c>
    </row>
    <row r="290" spans="1:11" x14ac:dyDescent="0.25">
      <c r="A290" s="33">
        <v>283</v>
      </c>
      <c r="B290" s="36" t="str">
        <f>VLOOKUP(A290,'[1]Aging Schedule'!$A$7:$C$410,2,FALSE)</f>
        <v>Stanly Manor,Inc.</v>
      </c>
      <c r="C290" s="2">
        <f>VLOOKUP(A290,'[1]Aging Schedule'!$A$7:$C$444,3,FALSE)</f>
        <v>14.059999999999945</v>
      </c>
      <c r="D290" s="2"/>
      <c r="E290" s="1"/>
      <c r="F290" s="1"/>
      <c r="G290" s="5"/>
      <c r="H290" s="6"/>
      <c r="I290" s="1">
        <v>3</v>
      </c>
      <c r="J290" s="1">
        <v>2017</v>
      </c>
      <c r="K290" s="5">
        <v>219419</v>
      </c>
    </row>
    <row r="291" spans="1:11" x14ac:dyDescent="0.25">
      <c r="A291" s="33">
        <v>284</v>
      </c>
      <c r="B291" s="36" t="str">
        <f>VLOOKUP(A291,'[1]Aging Schedule'!$A$7:$C$410,2,FALSE)</f>
        <v>Alleghany Care and Rehabilitation Center</v>
      </c>
      <c r="C291" s="2">
        <f>VLOOKUP(A291,'[1]Aging Schedule'!$A$7:$C$444,3,FALSE)</f>
        <v>30.650000000000091</v>
      </c>
      <c r="D291" s="2"/>
      <c r="E291" s="1"/>
      <c r="F291" s="1"/>
      <c r="G291" s="5"/>
      <c r="H291" s="6"/>
      <c r="I291" s="1">
        <v>3</v>
      </c>
      <c r="J291" s="1">
        <v>2017</v>
      </c>
      <c r="K291" s="5">
        <v>131963</v>
      </c>
    </row>
    <row r="292" spans="1:11" ht="30" x14ac:dyDescent="0.25">
      <c r="A292" s="33">
        <v>285</v>
      </c>
      <c r="B292" s="36" t="str">
        <f>VLOOKUP(A292,'[1]Aging Schedule'!$A$7:$C$410,2,FALSE)</f>
        <v>Woodland Hill Care and Rehabilitation Center</v>
      </c>
      <c r="C292" s="2">
        <f>VLOOKUP(A292,'[1]Aging Schedule'!$A$7:$C$444,3,FALSE)</f>
        <v>15.170000000000073</v>
      </c>
      <c r="D292" s="2"/>
      <c r="E292" s="1">
        <v>3</v>
      </c>
      <c r="F292" s="1">
        <v>2016</v>
      </c>
      <c r="G292" s="5">
        <v>207936</v>
      </c>
      <c r="H292" s="6"/>
      <c r="I292" s="1"/>
      <c r="J292" s="1"/>
      <c r="K292" s="5"/>
    </row>
    <row r="293" spans="1:11" ht="30" x14ac:dyDescent="0.25">
      <c r="A293" s="33">
        <v>286</v>
      </c>
      <c r="B293" s="36" t="str">
        <f>VLOOKUP(A293,'[1]Aging Schedule'!$A$7:$C$410,2,FALSE)</f>
        <v>Poplar Heights Care and Rehabilitation Center</v>
      </c>
      <c r="C293" s="2">
        <f>VLOOKUP(A293,'[1]Aging Schedule'!$A$7:$C$444,3,FALSE)</f>
        <v>25.630000000000109</v>
      </c>
      <c r="D293" s="2"/>
      <c r="E293" s="1"/>
      <c r="F293" s="1"/>
      <c r="G293" s="5"/>
      <c r="H293" s="6"/>
      <c r="I293" s="1"/>
      <c r="J293" s="1"/>
      <c r="K293" s="5"/>
    </row>
    <row r="294" spans="1:11" x14ac:dyDescent="0.25">
      <c r="A294" s="33">
        <v>287</v>
      </c>
      <c r="B294" s="36" t="str">
        <f>VLOOKUP(A294,'[1]Aging Schedule'!$A$7:$C$410,2,FALSE)</f>
        <v>Abbotts Creek Care and Rehabilition Center</v>
      </c>
      <c r="C294" s="2">
        <f>VLOOKUP(A294,'[1]Aging Schedule'!$A$7:$C$444,3,FALSE)</f>
        <v>19.150000000000091</v>
      </c>
      <c r="D294" s="2"/>
      <c r="E294" s="1"/>
      <c r="F294" s="1"/>
      <c r="G294" s="5"/>
      <c r="H294" s="6"/>
      <c r="I294" s="1"/>
      <c r="J294" s="1"/>
      <c r="K294" s="5"/>
    </row>
    <row r="295" spans="1:11" x14ac:dyDescent="0.25">
      <c r="A295" s="33">
        <v>288</v>
      </c>
      <c r="B295" s="36" t="str">
        <f>VLOOKUP(A295,'[1]Aging Schedule'!$A$7:$C$410,2,FALSE)</f>
        <v>Mount Olive Care and Rehabilitation Center</v>
      </c>
      <c r="C295" s="2">
        <f>VLOOKUP(A295,'[1]Aging Schedule'!$A$7:$C$444,3,FALSE)</f>
        <v>32.5</v>
      </c>
      <c r="D295" s="2"/>
      <c r="E295" s="1"/>
      <c r="F295" s="1"/>
      <c r="G295" s="5"/>
      <c r="H295" s="14"/>
      <c r="I295" s="1">
        <v>3</v>
      </c>
      <c r="J295" s="1">
        <v>2017</v>
      </c>
      <c r="K295" s="5">
        <v>155323</v>
      </c>
    </row>
    <row r="296" spans="1:11" x14ac:dyDescent="0.25">
      <c r="A296" s="33">
        <v>289</v>
      </c>
      <c r="B296" s="36" t="str">
        <f>VLOOKUP(A296,'[1]Aging Schedule'!$A$7:$C$410,2,FALSE)</f>
        <v>Pembroke Care and Rehabilitation Center</v>
      </c>
      <c r="C296" s="2">
        <f>VLOOKUP(A296,'[1]Aging Schedule'!$A$7:$C$444,3,FALSE)</f>
        <v>25.630000000000109</v>
      </c>
      <c r="D296" s="2"/>
      <c r="E296" s="1"/>
      <c r="F296" s="1"/>
      <c r="G296" s="5"/>
      <c r="H296" s="6"/>
      <c r="I296" s="1"/>
      <c r="J296" s="1"/>
      <c r="K296" s="5"/>
    </row>
    <row r="297" spans="1:11" x14ac:dyDescent="0.25">
      <c r="A297" s="33">
        <v>290</v>
      </c>
      <c r="B297" s="36" t="str">
        <f>VLOOKUP(A297,'[1]Aging Schedule'!$A$7:$C$410,2,FALSE)</f>
        <v>Siler City Care and Rehabilitation Center</v>
      </c>
      <c r="C297" s="2">
        <f>VLOOKUP(A297,'[1]Aging Schedule'!$A$7:$C$444,3,FALSE)</f>
        <v>32.5</v>
      </c>
      <c r="D297" s="2"/>
      <c r="E297" s="1"/>
      <c r="F297" s="1"/>
      <c r="G297" s="5"/>
      <c r="H297" s="6"/>
      <c r="I297" s="1"/>
      <c r="J297" s="1"/>
      <c r="K297" s="5"/>
    </row>
    <row r="298" spans="1:11" x14ac:dyDescent="0.25">
      <c r="A298" s="33">
        <v>291</v>
      </c>
      <c r="B298" s="36" t="str">
        <f>VLOOKUP(A298,'[1]Aging Schedule'!$A$7:$C$410,2,FALSE)</f>
        <v>Triad Care and Rehabilitation Center</v>
      </c>
      <c r="C298" s="2">
        <f>VLOOKUP(A298,'[1]Aging Schedule'!$A$7:$C$444,3,FALSE)</f>
        <v>24.190000000000055</v>
      </c>
      <c r="D298" s="2"/>
      <c r="E298" s="1"/>
      <c r="F298" s="1"/>
      <c r="G298" s="5"/>
      <c r="H298" s="6"/>
      <c r="I298" s="1"/>
      <c r="J298" s="1"/>
      <c r="K298" s="5"/>
    </row>
    <row r="299" spans="1:11" x14ac:dyDescent="0.25">
      <c r="A299" s="33">
        <v>292</v>
      </c>
      <c r="B299" s="36" t="str">
        <f>VLOOKUP(A299,'[1]Aging Schedule'!$A$7:$C$410,2,FALSE)</f>
        <v>Sunnybrook Rehabilitation Center</v>
      </c>
      <c r="C299" s="2">
        <f>VLOOKUP(A299,'[1]Aging Schedule'!$A$7:$C$444,3,FALSE)</f>
        <v>8.3499999999999091</v>
      </c>
      <c r="D299" s="1"/>
      <c r="E299" s="1">
        <v>3</v>
      </c>
      <c r="F299" s="1">
        <v>2016</v>
      </c>
      <c r="G299" s="7">
        <v>83905</v>
      </c>
      <c r="H299" s="24"/>
      <c r="I299" s="1"/>
      <c r="J299" s="1"/>
      <c r="K299" s="1"/>
    </row>
    <row r="300" spans="1:11" ht="30" x14ac:dyDescent="0.25">
      <c r="A300" s="33">
        <v>293</v>
      </c>
      <c r="B300" s="36" t="str">
        <f>VLOOKUP(A300,'[1]Aging Schedule'!$A$7:$C$410,2,FALSE)</f>
        <v>SURRY COMMUNITY HEALTH AND REHABILITATION CENTER</v>
      </c>
      <c r="C300" s="2">
        <f>VLOOKUP(A300,'[1]Aging Schedule'!$A$7:$C$444,3,FALSE)</f>
        <v>7.4200000000000728</v>
      </c>
      <c r="D300" s="2"/>
      <c r="E300" s="1"/>
      <c r="F300" s="1"/>
      <c r="G300" s="5"/>
      <c r="H300" s="6"/>
      <c r="I300" s="1">
        <v>3</v>
      </c>
      <c r="J300" s="1">
        <v>2017</v>
      </c>
      <c r="K300" s="5">
        <v>87378.4</v>
      </c>
    </row>
    <row r="301" spans="1:11" x14ac:dyDescent="0.25">
      <c r="A301" s="33">
        <v>294</v>
      </c>
      <c r="B301" s="36" t="str">
        <f>VLOOKUP(A301,'[1]Aging Schedule'!$A$7:$C$410,2,FALSE)</f>
        <v>Universal Health Care Greenville</v>
      </c>
      <c r="C301" s="2">
        <f>VLOOKUP(A301,'[1]Aging Schedule'!$A$7:$C$444,3,FALSE)</f>
        <v>21.079999999999927</v>
      </c>
      <c r="D301" s="2"/>
      <c r="E301" s="1">
        <v>3</v>
      </c>
      <c r="F301" s="1">
        <v>2016</v>
      </c>
      <c r="G301" s="5">
        <v>67894</v>
      </c>
      <c r="H301" s="6"/>
      <c r="I301" s="1"/>
      <c r="J301" s="1"/>
      <c r="K301" s="5"/>
    </row>
    <row r="302" spans="1:11" x14ac:dyDescent="0.25">
      <c r="A302" s="33">
        <v>295</v>
      </c>
      <c r="B302" s="36" t="str">
        <f>VLOOKUP(A302,'[1]Aging Schedule'!$A$7:$C$410,2,FALSE)</f>
        <v>Prodigy Transitional Rehab</v>
      </c>
      <c r="C302" s="2">
        <f>VLOOKUP(A302,'[1]Aging Schedule'!$A$7:$C$444,3,FALSE)</f>
        <v>20.970000000000027</v>
      </c>
      <c r="D302" s="2"/>
      <c r="E302" s="1"/>
      <c r="F302" s="1"/>
      <c r="G302" s="5"/>
      <c r="H302" s="6"/>
      <c r="I302" s="1"/>
      <c r="J302" s="1"/>
      <c r="K302" s="5"/>
    </row>
    <row r="303" spans="1:11" x14ac:dyDescent="0.25">
      <c r="A303" s="33">
        <v>296</v>
      </c>
      <c r="B303" s="36" t="str">
        <f>VLOOKUP(A303,'[1]Aging Schedule'!$A$7:$C$410,2,FALSE)</f>
        <v>PruittHealth-SeaLevel</v>
      </c>
      <c r="C303" s="2">
        <f>VLOOKUP(A303,'[1]Aging Schedule'!$A$7:$C$444,3,FALSE)</f>
        <v>28.279999999999973</v>
      </c>
      <c r="D303" s="2"/>
      <c r="E303" s="1">
        <v>3</v>
      </c>
      <c r="F303" s="1">
        <v>2016</v>
      </c>
      <c r="G303" s="5">
        <v>90490</v>
      </c>
      <c r="H303" s="6"/>
      <c r="I303" s="1">
        <v>3</v>
      </c>
      <c r="J303" s="1">
        <v>2017</v>
      </c>
      <c r="K303" s="5">
        <v>263236</v>
      </c>
    </row>
    <row r="304" spans="1:11" x14ac:dyDescent="0.25">
      <c r="A304" s="33">
        <v>297</v>
      </c>
      <c r="B304" s="36" t="str">
        <f>VLOOKUP(A304,'[1]Aging Schedule'!$A$7:$C$410,2,FALSE)</f>
        <v>The Oaks at Town Center</v>
      </c>
      <c r="C304" s="2">
        <f>VLOOKUP(A304,'[1]Aging Schedule'!$A$7:$C$444,3,FALSE)</f>
        <v>2.7000000000000455</v>
      </c>
      <c r="D304" s="2"/>
      <c r="E304" s="1">
        <v>3</v>
      </c>
      <c r="F304" s="1">
        <v>2016</v>
      </c>
      <c r="G304" s="5">
        <v>181812</v>
      </c>
      <c r="H304" s="6"/>
      <c r="I304" s="1">
        <v>3</v>
      </c>
      <c r="J304" s="1">
        <v>2017</v>
      </c>
      <c r="K304" s="5">
        <v>240393</v>
      </c>
    </row>
    <row r="305" spans="1:11" x14ac:dyDescent="0.25">
      <c r="A305" s="33">
        <v>298</v>
      </c>
      <c r="B305" s="36" t="str">
        <f>VLOOKUP(A305,'[1]Aging Schedule'!$A$7:$C$410,2,FALSE)</f>
        <v>THE LAURELS OF CHATHAM</v>
      </c>
      <c r="C305" s="2">
        <f>VLOOKUP(A305,'[1]Aging Schedule'!$A$7:$C$444,3,FALSE)</f>
        <v>7.2599999999999909</v>
      </c>
      <c r="D305" s="2"/>
      <c r="E305" s="1">
        <v>3</v>
      </c>
      <c r="F305" s="1">
        <v>2016</v>
      </c>
      <c r="G305" s="5">
        <v>277401</v>
      </c>
      <c r="H305" s="14"/>
      <c r="I305" s="1">
        <v>3</v>
      </c>
      <c r="J305" s="1">
        <v>2017</v>
      </c>
      <c r="K305" s="5">
        <v>89917</v>
      </c>
    </row>
    <row r="306" spans="1:11" x14ac:dyDescent="0.25">
      <c r="A306" s="33">
        <v>299</v>
      </c>
      <c r="B306" s="36" t="str">
        <f>VLOOKUP(A306,'[1]Aging Schedule'!$A$7:$C$410,2,FALSE)</f>
        <v>THE LAURELS OF FOREST GLENN</v>
      </c>
      <c r="C306" s="2">
        <f>VLOOKUP(A306,'[1]Aging Schedule'!$A$7:$C$444,3,FALSE)</f>
        <v>10.680000000000064</v>
      </c>
      <c r="D306" s="2"/>
      <c r="E306" s="1">
        <v>3</v>
      </c>
      <c r="F306" s="1">
        <v>2016</v>
      </c>
      <c r="G306" s="5">
        <v>127193</v>
      </c>
      <c r="H306" s="6"/>
      <c r="I306" s="1">
        <v>3</v>
      </c>
      <c r="J306" s="1">
        <v>2017</v>
      </c>
      <c r="K306" s="5">
        <v>208907</v>
      </c>
    </row>
    <row r="307" spans="1:11" x14ac:dyDescent="0.25">
      <c r="A307" s="33">
        <v>300</v>
      </c>
      <c r="B307" s="36" t="str">
        <f>VLOOKUP(A307,'[1]Aging Schedule'!$A$7:$C$410,2,FALSE)</f>
        <v>THE LAURELS OF GREENTREE RIDGE</v>
      </c>
      <c r="C307" s="2">
        <f>VLOOKUP(A307,'[1]Aging Schedule'!$A$7:$C$444,3,FALSE)</f>
        <v>19.3900000000001</v>
      </c>
      <c r="D307" s="2"/>
      <c r="E307" s="1">
        <v>3</v>
      </c>
      <c r="F307" s="1">
        <v>2016</v>
      </c>
      <c r="G307" s="5">
        <v>102969</v>
      </c>
      <c r="H307" s="6"/>
      <c r="I307" s="1">
        <v>3</v>
      </c>
      <c r="J307" s="1">
        <v>2017</v>
      </c>
      <c r="K307" s="5">
        <v>103054</v>
      </c>
    </row>
    <row r="308" spans="1:11" x14ac:dyDescent="0.25">
      <c r="A308" s="33">
        <v>301</v>
      </c>
      <c r="B308" s="36" t="str">
        <f>VLOOKUP(A308,'[1]Aging Schedule'!$A$7:$C$410,2,FALSE)</f>
        <v>THE LAURELS OF HENDERSONVILLE</v>
      </c>
      <c r="C308" s="2">
        <f>VLOOKUP(A308,'[1]Aging Schedule'!$A$7:$C$444,3,FALSE)</f>
        <v>20.829999999999927</v>
      </c>
      <c r="D308" s="2"/>
      <c r="E308" s="1">
        <v>3</v>
      </c>
      <c r="F308" s="1">
        <v>2016</v>
      </c>
      <c r="G308" s="5">
        <v>188913</v>
      </c>
      <c r="H308" s="6"/>
      <c r="I308" s="1"/>
      <c r="J308" s="1"/>
      <c r="K308" s="5"/>
    </row>
    <row r="309" spans="1:11" x14ac:dyDescent="0.25">
      <c r="A309" s="33">
        <v>302</v>
      </c>
      <c r="B309" s="36" t="str">
        <f>VLOOKUP(A309,'[1]Aging Schedule'!$A$7:$C$410,2,FALSE)</f>
        <v>THE LAURELS OF SALISBURY</v>
      </c>
      <c r="C309" s="2">
        <f>VLOOKUP(A309,'[1]Aging Schedule'!$A$7:$C$444,3,FALSE)</f>
        <v>6.3199999999999363</v>
      </c>
      <c r="D309" s="2"/>
      <c r="E309" s="1">
        <v>3</v>
      </c>
      <c r="F309" s="1">
        <v>2016</v>
      </c>
      <c r="G309" s="5">
        <v>75088</v>
      </c>
      <c r="H309" s="14"/>
      <c r="I309" s="1"/>
      <c r="J309" s="1"/>
      <c r="K309" s="5"/>
    </row>
    <row r="310" spans="1:11" x14ac:dyDescent="0.25">
      <c r="A310" s="33">
        <v>303</v>
      </c>
      <c r="B310" s="36" t="str">
        <f>VLOOKUP(A310,'[1]Aging Schedule'!$A$7:$C$410,2,FALSE)</f>
        <v>THE LAURELS OF SUMMIT RIDGE</v>
      </c>
      <c r="C310" s="2">
        <f>VLOOKUP(A310,'[1]Aging Schedule'!$A$7:$C$444,3,FALSE)</f>
        <v>1.8499999999999091</v>
      </c>
      <c r="D310" s="2"/>
      <c r="E310" s="1">
        <v>3</v>
      </c>
      <c r="F310" s="1">
        <v>2016</v>
      </c>
      <c r="G310" s="5">
        <v>140807</v>
      </c>
      <c r="H310" s="6"/>
      <c r="I310" s="1">
        <v>2</v>
      </c>
      <c r="J310" s="1">
        <v>2017</v>
      </c>
      <c r="K310" s="5">
        <v>9</v>
      </c>
    </row>
    <row r="311" spans="1:11" x14ac:dyDescent="0.25">
      <c r="A311" s="33">
        <v>304</v>
      </c>
      <c r="B311" s="36" t="str">
        <f>VLOOKUP(A311,'[1]Aging Schedule'!$A$7:$C$410,2,FALSE)</f>
        <v>The Oaks</v>
      </c>
      <c r="C311" s="2">
        <f>VLOOKUP(A311,'[1]Aging Schedule'!$A$7:$C$444,3,FALSE)</f>
        <v>14.490000000000009</v>
      </c>
      <c r="D311" s="2"/>
      <c r="E311" s="1">
        <v>3</v>
      </c>
      <c r="F311" s="1">
        <v>2016</v>
      </c>
      <c r="G311" s="5">
        <v>718425</v>
      </c>
      <c r="H311" s="14"/>
      <c r="I311" s="1"/>
      <c r="J311" s="1"/>
      <c r="K311" s="5"/>
    </row>
    <row r="312" spans="1:11" x14ac:dyDescent="0.25">
      <c r="A312" s="33">
        <v>305</v>
      </c>
      <c r="B312" s="36" t="str">
        <f>VLOOKUP(A312,'[1]Aging Schedule'!$A$7:$C$410,2,FALSE)</f>
        <v>The Oaks at Sweeten Creek</v>
      </c>
      <c r="C312" s="2">
        <f>VLOOKUP(A312,'[1]Aging Schedule'!$A$7:$C$444,3,FALSE)</f>
        <v>20.759999999999991</v>
      </c>
      <c r="D312" s="2"/>
      <c r="E312" s="1"/>
      <c r="F312" s="1"/>
      <c r="G312" s="5"/>
      <c r="H312" s="6"/>
      <c r="I312" s="1"/>
      <c r="J312" s="1"/>
      <c r="K312" s="5"/>
    </row>
    <row r="313" spans="1:11" x14ac:dyDescent="0.25">
      <c r="A313" s="33">
        <v>306</v>
      </c>
      <c r="B313" s="36" t="str">
        <f>VLOOKUP(A313,'[1]Aging Schedule'!$A$7:$C$410,2,FALSE)</f>
        <v>THREE RIVERS HEALTH AND REHAB CENTER</v>
      </c>
      <c r="C313" s="2">
        <f>VLOOKUP(A313,'[1]Aging Schedule'!$A$7:$C$444,3,FALSE)</f>
        <v>5</v>
      </c>
      <c r="D313" s="2"/>
      <c r="E313" s="1"/>
      <c r="F313" s="1"/>
      <c r="G313" s="5"/>
      <c r="H313" s="6"/>
      <c r="I313" s="1"/>
      <c r="J313" s="1"/>
      <c r="K313" s="5"/>
    </row>
    <row r="314" spans="1:11" x14ac:dyDescent="0.25">
      <c r="A314" s="33">
        <v>307</v>
      </c>
      <c r="B314" s="36" t="str">
        <f>VLOOKUP(A314,'[1]Aging Schedule'!$A$7:$C$410,2,FALSE)</f>
        <v>THS of Kannapolis</v>
      </c>
      <c r="C314" s="2">
        <f>VLOOKUP(A314,'[1]Aging Schedule'!$A$7:$C$444,3,FALSE)</f>
        <v>21.150000000000091</v>
      </c>
      <c r="D314" s="2"/>
      <c r="E314" s="1"/>
      <c r="F314" s="1"/>
      <c r="G314" s="5"/>
      <c r="H314" s="6"/>
      <c r="I314" s="1"/>
      <c r="J314" s="1"/>
      <c r="K314" s="5"/>
    </row>
    <row r="315" spans="1:11" x14ac:dyDescent="0.25">
      <c r="A315" s="33">
        <v>308</v>
      </c>
      <c r="B315" s="36" t="str">
        <f>VLOOKUP(A315,'[1]Aging Schedule'!$A$7:$C$410,2,FALSE)</f>
        <v>TRENT VILLAGE NURSING HOME</v>
      </c>
      <c r="C315" s="2">
        <f>VLOOKUP(A315,'[1]Aging Schedule'!$A$7:$C$444,3,FALSE)</f>
        <v>25.5</v>
      </c>
      <c r="D315" s="2"/>
      <c r="E315" s="1"/>
      <c r="F315" s="1"/>
      <c r="G315" s="5"/>
      <c r="H315" s="6"/>
      <c r="I315" s="1"/>
      <c r="J315" s="1"/>
      <c r="K315" s="5"/>
    </row>
    <row r="316" spans="1:11" x14ac:dyDescent="0.25">
      <c r="A316" s="33">
        <v>309</v>
      </c>
      <c r="B316" s="36" t="str">
        <f>VLOOKUP(A316,'[1]Aging Schedule'!$A$7:$C$410,2,FALSE)</f>
        <v>Treyburn Rehabilitation Center</v>
      </c>
      <c r="C316" s="2">
        <f>VLOOKUP(A316,'[1]Aging Schedule'!$A$7:$C$444,3,FALSE)</f>
        <v>25</v>
      </c>
      <c r="D316" s="2"/>
      <c r="E316" s="1"/>
      <c r="F316" s="1"/>
      <c r="G316" s="5"/>
      <c r="H316" s="6"/>
      <c r="I316" s="1"/>
      <c r="J316" s="1"/>
      <c r="K316" s="5"/>
    </row>
    <row r="317" spans="1:11" x14ac:dyDescent="0.25">
      <c r="A317" s="33">
        <v>310</v>
      </c>
      <c r="B317" s="36" t="str">
        <f>VLOOKUP(A317,'[1]Aging Schedule'!$A$7:$C$410,2,FALSE)</f>
        <v>TSALI CARE CENTER</v>
      </c>
      <c r="C317" s="2">
        <f>VLOOKUP(A317,'[1]Aging Schedule'!$A$7:$C$444,3,FALSE)</f>
        <v>13.680000000000064</v>
      </c>
      <c r="D317" s="2"/>
      <c r="E317" s="1"/>
      <c r="F317" s="1"/>
      <c r="G317" s="5"/>
      <c r="H317" s="6"/>
      <c r="I317" s="1"/>
      <c r="J317" s="1"/>
      <c r="K317" s="5"/>
    </row>
    <row r="318" spans="1:11" x14ac:dyDescent="0.25">
      <c r="A318" s="33">
        <v>311</v>
      </c>
      <c r="B318" s="36" t="str">
        <f>VLOOKUP(A318,'[1]Aging Schedule'!$A$7:$C$410,2,FALSE)</f>
        <v>Twin Lakes Community</v>
      </c>
      <c r="C318" s="2">
        <f>VLOOKUP(A318,'[1]Aging Schedule'!$A$7:$C$444,3,FALSE)</f>
        <v>3.6600000000000819</v>
      </c>
      <c r="D318" s="2"/>
      <c r="E318" s="1">
        <v>3</v>
      </c>
      <c r="F318" s="1">
        <v>2016</v>
      </c>
      <c r="G318" s="5">
        <v>54239</v>
      </c>
      <c r="H318" s="6"/>
      <c r="I318" s="1">
        <v>3</v>
      </c>
      <c r="J318" s="1">
        <v>2017</v>
      </c>
      <c r="K318" s="5">
        <v>56770</v>
      </c>
    </row>
    <row r="319" spans="1:11" x14ac:dyDescent="0.25">
      <c r="A319" s="33">
        <v>312</v>
      </c>
      <c r="B319" s="36" t="str">
        <f>VLOOKUP(A319,'[1]Aging Schedule'!$A$7:$C$410,2,FALSE)</f>
        <v>PruittHealth-Neuse</v>
      </c>
      <c r="C319" s="2">
        <f>VLOOKUP(A319,'[1]Aging Schedule'!$A$7:$C$444,3,FALSE)</f>
        <v>1.7000000000000455</v>
      </c>
      <c r="D319" s="2"/>
      <c r="E319" s="1">
        <v>3</v>
      </c>
      <c r="F319" s="1">
        <v>2016</v>
      </c>
      <c r="G319" s="5">
        <v>84245</v>
      </c>
      <c r="H319" s="6"/>
      <c r="I319" s="1">
        <v>3</v>
      </c>
      <c r="J319" s="1">
        <v>2017</v>
      </c>
      <c r="K319" s="5">
        <v>348434</v>
      </c>
    </row>
    <row r="320" spans="1:11" x14ac:dyDescent="0.25">
      <c r="A320" s="33">
        <v>313</v>
      </c>
      <c r="B320" s="36" t="str">
        <f>VLOOKUP(A320,'[1]Aging Schedule'!$A$7:$C$410,2,FALSE)</f>
        <v>Universal Healthcare - King</v>
      </c>
      <c r="C320" s="2">
        <f>VLOOKUP(A320,'[1]Aging Schedule'!$A$7:$C$444,3,FALSE)</f>
        <v>20.769999999999982</v>
      </c>
      <c r="D320" s="2"/>
      <c r="E320" s="1">
        <v>3</v>
      </c>
      <c r="F320" s="1">
        <v>2016</v>
      </c>
      <c r="G320" s="5">
        <v>114188</v>
      </c>
      <c r="H320" s="6"/>
      <c r="I320" s="1"/>
      <c r="J320" s="1"/>
      <c r="K320" s="5"/>
    </row>
    <row r="321" spans="1:11" x14ac:dyDescent="0.25">
      <c r="A321" s="33">
        <v>314</v>
      </c>
      <c r="B321" s="36" t="str">
        <f>VLOOKUP(A321,'[1]Aging Schedule'!$A$7:$C$410,2,FALSE)</f>
        <v>Universal Healthcare And Rehabilitation</v>
      </c>
      <c r="C321" s="2">
        <f>VLOOKUP(A321,'[1]Aging Schedule'!$A$7:$C$444,3,FALSE)</f>
        <v>30.910000000000082</v>
      </c>
      <c r="D321" s="2"/>
      <c r="E321" s="1"/>
      <c r="F321" s="1"/>
      <c r="G321" s="5"/>
      <c r="H321" s="6"/>
      <c r="I321" s="1"/>
      <c r="J321" s="1"/>
      <c r="K321" s="5"/>
    </row>
    <row r="322" spans="1:11" x14ac:dyDescent="0.25">
      <c r="A322" s="33">
        <v>315</v>
      </c>
      <c r="B322" s="36" t="str">
        <f>VLOOKUP(A322,'[1]Aging Schedule'!$A$7:$C$410,2,FALSE)</f>
        <v>Universal Healthcare Of Fletcher</v>
      </c>
      <c r="C322" s="2">
        <f>VLOOKUP(A322,'[1]Aging Schedule'!$A$7:$C$444,3,FALSE)</f>
        <v>13.230000000000018</v>
      </c>
      <c r="D322" s="2"/>
      <c r="E322" s="1">
        <v>3</v>
      </c>
      <c r="F322" s="1">
        <v>2016</v>
      </c>
      <c r="G322" s="5">
        <v>58352</v>
      </c>
      <c r="H322" s="6"/>
      <c r="I322" s="1"/>
      <c r="J322" s="1"/>
      <c r="K322" s="5"/>
    </row>
    <row r="323" spans="1:11" x14ac:dyDescent="0.25">
      <c r="A323" s="33">
        <v>316</v>
      </c>
      <c r="B323" s="36" t="str">
        <f>VLOOKUP(A323,'[1]Aging Schedule'!$A$7:$C$410,2,FALSE)</f>
        <v>Universal Healthcare Of Ramseur</v>
      </c>
      <c r="C323" s="2">
        <f>VLOOKUP(A323,'[1]Aging Schedule'!$A$7:$C$444,3,FALSE)</f>
        <v>13.440000000000055</v>
      </c>
      <c r="D323" s="2"/>
      <c r="E323" s="1"/>
      <c r="F323" s="1"/>
      <c r="G323" s="5"/>
      <c r="H323" s="6"/>
      <c r="I323" s="1"/>
      <c r="J323" s="1"/>
      <c r="K323" s="5"/>
    </row>
    <row r="324" spans="1:11" x14ac:dyDescent="0.25">
      <c r="A324" s="33">
        <v>317</v>
      </c>
      <c r="B324" s="36" t="str">
        <f>VLOOKUP(A324,'[1]Aging Schedule'!$A$7:$C$410,2,FALSE)</f>
        <v>UNIVERSAL HEALTHCARE - NORTH RALEIGH</v>
      </c>
      <c r="C324" s="2">
        <f>VLOOKUP(A324,'[1]Aging Schedule'!$A$7:$C$444,3,FALSE)</f>
        <v>10.470000000000027</v>
      </c>
      <c r="D324" s="2"/>
      <c r="E324" s="1">
        <v>3</v>
      </c>
      <c r="F324" s="1">
        <v>2016</v>
      </c>
      <c r="G324" s="5">
        <v>249409</v>
      </c>
      <c r="H324" s="6"/>
      <c r="I324" s="1"/>
      <c r="J324" s="1"/>
      <c r="K324" s="5"/>
    </row>
    <row r="325" spans="1:11" x14ac:dyDescent="0.25">
      <c r="A325" s="33"/>
      <c r="B325" s="36"/>
      <c r="C325" s="2"/>
      <c r="D325" s="2"/>
      <c r="E325" s="1">
        <v>2</v>
      </c>
      <c r="F325" s="1">
        <v>2016</v>
      </c>
      <c r="G325" s="5">
        <v>20</v>
      </c>
      <c r="H325" s="6"/>
      <c r="I325" s="1"/>
      <c r="J325" s="1"/>
      <c r="K325" s="5"/>
    </row>
    <row r="326" spans="1:11" x14ac:dyDescent="0.25">
      <c r="A326" s="33">
        <v>318</v>
      </c>
      <c r="B326" s="36" t="str">
        <f>VLOOKUP(A326,'[1]Aging Schedule'!$A$7:$C$410,2,FALSE)</f>
        <v>VALLEY NURSING CENTER</v>
      </c>
      <c r="C326" s="2">
        <f>VLOOKUP(A326,'[1]Aging Schedule'!$A$7:$C$444,3,FALSE)</f>
        <v>23.789999999999964</v>
      </c>
      <c r="D326" s="2"/>
      <c r="E326" s="1"/>
      <c r="F326" s="1"/>
      <c r="G326" s="5"/>
      <c r="H326" s="6"/>
      <c r="I326" s="1"/>
      <c r="J326" s="1"/>
      <c r="K326" s="5"/>
    </row>
    <row r="327" spans="1:11" x14ac:dyDescent="0.25">
      <c r="A327" s="33">
        <v>319</v>
      </c>
      <c r="B327" s="36" t="str">
        <f>VLOOKUP(A327,'[1]Aging Schedule'!$A$7:$C$410,2,FALSE)</f>
        <v>Valley View Care &amp; Rehab Center</v>
      </c>
      <c r="C327" s="2">
        <f>VLOOKUP(A327,'[1]Aging Schedule'!$A$7:$C$444,3,FALSE)</f>
        <v>20.8599999999999</v>
      </c>
      <c r="D327" s="2"/>
      <c r="E327" s="1">
        <v>3</v>
      </c>
      <c r="F327" s="1">
        <v>2016</v>
      </c>
      <c r="G327" s="5">
        <v>42465</v>
      </c>
      <c r="H327" s="6"/>
      <c r="I327" s="1">
        <v>3</v>
      </c>
      <c r="J327" s="1">
        <v>2017</v>
      </c>
      <c r="K327" s="5">
        <v>47234</v>
      </c>
    </row>
    <row r="328" spans="1:11" x14ac:dyDescent="0.25">
      <c r="A328" s="33">
        <v>320</v>
      </c>
      <c r="B328" s="36" t="str">
        <f>VLOOKUP(A328,'[1]Aging Schedule'!$A$7:$C$410,2,FALSE)</f>
        <v>VILLAGE CARE OF KING</v>
      </c>
      <c r="C328" s="2">
        <f>VLOOKUP(A328,'[1]Aging Schedule'!$A$7:$C$444,3,FALSE)</f>
        <v>22.710000000000036</v>
      </c>
      <c r="D328" s="2"/>
      <c r="E328" s="1"/>
      <c r="F328" s="1"/>
      <c r="G328" s="5"/>
      <c r="H328" s="6"/>
      <c r="I328" s="1"/>
      <c r="J328" s="1"/>
      <c r="K328" s="5"/>
    </row>
    <row r="329" spans="1:11" ht="30" x14ac:dyDescent="0.25">
      <c r="A329" s="33">
        <v>321</v>
      </c>
      <c r="B329" s="36" t="str">
        <f>VLOOKUP(A329,'[1]Aging Schedule'!$A$7:$C$410,2,FALSE)</f>
        <v>Elizabeth City Health and Rehabilitation Center</v>
      </c>
      <c r="C329" s="2">
        <f>VLOOKUP(A329,'[1]Aging Schedule'!$A$7:$C$444,3,FALSE)</f>
        <v>7.6700000000000728</v>
      </c>
      <c r="D329" s="2"/>
      <c r="E329" s="1">
        <v>3</v>
      </c>
      <c r="F329" s="1">
        <v>2016</v>
      </c>
      <c r="G329" s="5">
        <f>122978+51586+6191+31189+11217</f>
        <v>223161</v>
      </c>
      <c r="H329" s="6"/>
      <c r="I329" s="1"/>
      <c r="J329" s="1"/>
      <c r="K329" s="5"/>
    </row>
    <row r="330" spans="1:11" x14ac:dyDescent="0.25">
      <c r="A330" s="33">
        <v>322</v>
      </c>
      <c r="B330" s="36" t="str">
        <f>VLOOKUP(A330,'[1]Aging Schedule'!$A$7:$C$410,2,FALSE)</f>
        <v>WALNUT COVE HEALTHCARE CENTER</v>
      </c>
      <c r="C330" s="2">
        <f>VLOOKUP(A330,'[1]Aging Schedule'!$A$7:$C$444,3,FALSE)</f>
        <v>32.5</v>
      </c>
      <c r="D330" s="2"/>
      <c r="E330" s="1">
        <v>3</v>
      </c>
      <c r="F330" s="1">
        <v>2016</v>
      </c>
      <c r="G330" s="5">
        <v>173626</v>
      </c>
      <c r="H330" s="6"/>
      <c r="I330" s="1">
        <v>3</v>
      </c>
      <c r="J330" s="1">
        <v>2017</v>
      </c>
      <c r="K330" s="5">
        <v>141755</v>
      </c>
    </row>
    <row r="331" spans="1:11" x14ac:dyDescent="0.25">
      <c r="A331" s="33">
        <v>323</v>
      </c>
      <c r="B331" s="36" t="str">
        <f>VLOOKUP(A331,'[1]Aging Schedule'!$A$7:$C$410,2,FALSE)</f>
        <v>WARREN HILLS NURSING CENTER</v>
      </c>
      <c r="C331" s="2">
        <f>VLOOKUP(A331,'[1]Aging Schedule'!$A$7:$C$444,3,FALSE)</f>
        <v>32.5</v>
      </c>
      <c r="D331" s="2"/>
      <c r="E331" s="1"/>
      <c r="F331" s="1"/>
      <c r="G331" s="5"/>
      <c r="H331" s="6"/>
      <c r="I331" s="1"/>
      <c r="J331" s="1"/>
      <c r="K331" s="5"/>
    </row>
    <row r="332" spans="1:11" x14ac:dyDescent="0.25">
      <c r="A332" s="33">
        <v>324</v>
      </c>
      <c r="B332" s="36" t="str">
        <f>VLOOKUP(A332,'[1]Aging Schedule'!$A$7:$C$410,2,FALSE)</f>
        <v>Wellington Nursing And Rehab Center</v>
      </c>
      <c r="C332" s="2">
        <f>VLOOKUP(A332,'[1]Aging Schedule'!$A$7:$C$444,3,FALSE)</f>
        <v>18.309999999999945</v>
      </c>
      <c r="D332" s="2"/>
      <c r="E332" s="1">
        <v>3</v>
      </c>
      <c r="F332" s="1">
        <v>2016</v>
      </c>
      <c r="G332" s="5">
        <v>40585</v>
      </c>
      <c r="H332" s="6"/>
      <c r="I332" s="1"/>
      <c r="J332" s="1"/>
      <c r="K332" s="5"/>
    </row>
    <row r="333" spans="1:11" x14ac:dyDescent="0.25">
      <c r="A333" s="33">
        <v>325</v>
      </c>
      <c r="B333" s="36" t="str">
        <f>VLOOKUP(A333,'[1]Aging Schedule'!$A$7:$C$410,2,FALSE)</f>
        <v>WESLEY PINES</v>
      </c>
      <c r="C333" s="2">
        <f>VLOOKUP(A333,'[1]Aging Schedule'!$A$7:$C$444,3,FALSE)</f>
        <v>4.2599999999999909</v>
      </c>
      <c r="D333" s="2"/>
      <c r="E333" s="1">
        <v>3</v>
      </c>
      <c r="F333" s="1">
        <v>2016</v>
      </c>
      <c r="G333" s="5">
        <v>42469</v>
      </c>
      <c r="H333" s="6"/>
      <c r="I333" s="1">
        <v>3</v>
      </c>
      <c r="J333" s="1">
        <v>2017</v>
      </c>
      <c r="K333" s="5">
        <v>54361</v>
      </c>
    </row>
    <row r="334" spans="1:11" ht="30" x14ac:dyDescent="0.25">
      <c r="A334" s="33">
        <v>326</v>
      </c>
      <c r="B334" s="36" t="str">
        <f>VLOOKUP(A334,'[1]Aging Schedule'!$A$7:$C$410,2,FALSE)</f>
        <v>WESTCHESTER MANOR AT PROVIDENCE PLACE</v>
      </c>
      <c r="C334" s="2">
        <f>VLOOKUP(A334,'[1]Aging Schedule'!$A$7:$C$444,3,FALSE)</f>
        <v>10.259999999999991</v>
      </c>
      <c r="D334" s="2"/>
      <c r="E334" s="1"/>
      <c r="F334" s="1"/>
      <c r="G334" s="5"/>
      <c r="H334" s="6"/>
      <c r="I334" s="1">
        <v>3</v>
      </c>
      <c r="J334" s="1">
        <v>2017</v>
      </c>
      <c r="K334" s="5">
        <v>135625</v>
      </c>
    </row>
    <row r="335" spans="1:11" x14ac:dyDescent="0.25">
      <c r="A335" s="33">
        <v>327</v>
      </c>
      <c r="B335" s="36" t="str">
        <f>VLOOKUP(A335,'[1]Aging Schedule'!$A$7:$C$410,2,FALSE)</f>
        <v>Westwood Health &amp; Rehab Center</v>
      </c>
      <c r="C335" s="2">
        <f>VLOOKUP(A335,'[1]Aging Schedule'!$A$7:$C$444,3,FALSE)</f>
        <v>17.8900000000001</v>
      </c>
      <c r="D335" s="2"/>
      <c r="E335" s="1"/>
      <c r="F335" s="1"/>
      <c r="G335" s="5"/>
      <c r="H335" s="6"/>
      <c r="I335" s="1">
        <v>3</v>
      </c>
      <c r="J335" s="1">
        <v>2017</v>
      </c>
      <c r="K335" s="5">
        <v>58596</v>
      </c>
    </row>
    <row r="336" spans="1:11" x14ac:dyDescent="0.25">
      <c r="A336" s="33">
        <v>328</v>
      </c>
      <c r="B336" s="36" t="str">
        <f>VLOOKUP(A336,'[1]Aging Schedule'!$A$7:$C$410,2,FALSE)</f>
        <v>WHISPERING PINES NURSING HOME</v>
      </c>
      <c r="C336" s="2">
        <f>VLOOKUP(A336,'[1]Aging Schedule'!$A$7:$C$444,3,FALSE)</f>
        <v>10.029999999999973</v>
      </c>
      <c r="D336" s="2"/>
      <c r="E336" s="1">
        <v>3</v>
      </c>
      <c r="F336" s="1">
        <v>2016</v>
      </c>
      <c r="G336" s="5">
        <v>267359</v>
      </c>
      <c r="H336" s="6"/>
      <c r="I336" s="1">
        <v>3</v>
      </c>
      <c r="J336" s="1">
        <v>2017</v>
      </c>
      <c r="K336" s="5">
        <v>105007</v>
      </c>
    </row>
    <row r="337" spans="1:11" x14ac:dyDescent="0.25">
      <c r="A337" s="33">
        <v>329</v>
      </c>
      <c r="B337" s="36" t="str">
        <f>VLOOKUP(A337,'[1]Aging Schedule'!$A$7:$C$410,2,FALSE)</f>
        <v>White Oak Manor Burlington Inc</v>
      </c>
      <c r="C337" s="2">
        <f>VLOOKUP(A337,'[1]Aging Schedule'!$A$7:$C$444,3,FALSE)</f>
        <v>18.75</v>
      </c>
      <c r="D337" s="2"/>
      <c r="E337" s="1">
        <v>3</v>
      </c>
      <c r="F337" s="1">
        <v>2016</v>
      </c>
      <c r="G337" s="5">
        <v>227903</v>
      </c>
      <c r="H337" s="6"/>
      <c r="I337" s="1">
        <v>3</v>
      </c>
      <c r="J337" s="1">
        <v>2017</v>
      </c>
      <c r="K337" s="5">
        <v>145608</v>
      </c>
    </row>
    <row r="338" spans="1:11" x14ac:dyDescent="0.25">
      <c r="A338" s="33">
        <v>330</v>
      </c>
      <c r="B338" s="36" t="str">
        <f>VLOOKUP(A338,'[1]Aging Schedule'!$A$7:$C$410,2,FALSE)</f>
        <v>White Oak Manor Charlotte Inc</v>
      </c>
      <c r="C338" s="2">
        <f>VLOOKUP(A338,'[1]Aging Schedule'!$A$7:$C$444,3,FALSE)</f>
        <v>16.059999999999945</v>
      </c>
      <c r="D338" s="2"/>
      <c r="E338" s="1">
        <v>3</v>
      </c>
      <c r="F338" s="1">
        <v>2016</v>
      </c>
      <c r="G338" s="5">
        <v>293981</v>
      </c>
      <c r="H338" s="6"/>
      <c r="I338" s="1">
        <v>3</v>
      </c>
      <c r="J338" s="1">
        <v>2017</v>
      </c>
      <c r="K338" s="5">
        <v>276094</v>
      </c>
    </row>
    <row r="339" spans="1:11" x14ac:dyDescent="0.25">
      <c r="A339" s="33">
        <v>331</v>
      </c>
      <c r="B339" s="36" t="str">
        <f>VLOOKUP(A339,'[1]Aging Schedule'!$A$7:$C$410,2,FALSE)</f>
        <v>White Oak Manor Kings Mountain Inc</v>
      </c>
      <c r="C339" s="2">
        <f>VLOOKUP(A339,'[1]Aging Schedule'!$A$7:$C$444,3,FALSE)</f>
        <v>22.039999999999964</v>
      </c>
      <c r="D339" s="2"/>
      <c r="E339" s="1">
        <v>3</v>
      </c>
      <c r="F339" s="1">
        <v>2016</v>
      </c>
      <c r="G339" s="5">
        <v>129521</v>
      </c>
      <c r="H339" s="6"/>
      <c r="I339" s="1">
        <v>3</v>
      </c>
      <c r="J339" s="1">
        <v>2017</v>
      </c>
      <c r="K339" s="5">
        <v>195624</v>
      </c>
    </row>
    <row r="340" spans="1:11" x14ac:dyDescent="0.25">
      <c r="A340" s="33">
        <v>332</v>
      </c>
      <c r="B340" s="36" t="str">
        <f>VLOOKUP(A340,'[1]Aging Schedule'!$A$7:$C$410,2,FALSE)</f>
        <v>White Oak Manor Rutherfordton Inc</v>
      </c>
      <c r="C340" s="2">
        <f>VLOOKUP(A340,'[1]Aging Schedule'!$A$7:$C$444,3,FALSE)</f>
        <v>13.240000000000009</v>
      </c>
      <c r="D340" s="2"/>
      <c r="E340" s="1">
        <v>3</v>
      </c>
      <c r="F340" s="1">
        <v>2016</v>
      </c>
      <c r="G340" s="5">
        <v>50007</v>
      </c>
      <c r="H340" s="6"/>
      <c r="I340" s="1">
        <v>3</v>
      </c>
      <c r="J340" s="1">
        <v>2017</v>
      </c>
      <c r="K340" s="5">
        <v>95997</v>
      </c>
    </row>
    <row r="341" spans="1:11" x14ac:dyDescent="0.25">
      <c r="A341" s="33">
        <v>333</v>
      </c>
      <c r="B341" s="36" t="str">
        <f>VLOOKUP(A341,'[1]Aging Schedule'!$A$7:$C$410,2,FALSE)</f>
        <v>White Oak Manor Shelby Inc</v>
      </c>
      <c r="C341" s="2">
        <f>VLOOKUP(A341,'[1]Aging Schedule'!$A$7:$C$444,3,FALSE)</f>
        <v>1.2699999999999818</v>
      </c>
      <c r="D341" s="2"/>
      <c r="E341" s="1">
        <v>3</v>
      </c>
      <c r="F341" s="1">
        <v>2016</v>
      </c>
      <c r="G341" s="5">
        <v>741898</v>
      </c>
      <c r="H341" s="6"/>
      <c r="I341" s="1">
        <v>3</v>
      </c>
      <c r="J341" s="1">
        <v>2017</v>
      </c>
      <c r="K341" s="5">
        <v>148076</v>
      </c>
    </row>
    <row r="342" spans="1:11" x14ac:dyDescent="0.25">
      <c r="A342" s="33">
        <v>334</v>
      </c>
      <c r="B342" s="36" t="str">
        <f>VLOOKUP(A342,'[1]Aging Schedule'!$A$7:$C$410,2,FALSE)</f>
        <v>White Oak Manor Tryon Inc</v>
      </c>
      <c r="C342" s="2">
        <f>VLOOKUP(A342,'[1]Aging Schedule'!$A$7:$C$444,3,FALSE)</f>
        <v>1</v>
      </c>
      <c r="D342" s="2"/>
      <c r="E342" s="1">
        <v>3</v>
      </c>
      <c r="F342" s="1">
        <v>2016</v>
      </c>
      <c r="G342" s="5">
        <v>289885</v>
      </c>
      <c r="H342" s="6"/>
      <c r="I342" s="1">
        <v>3</v>
      </c>
      <c r="J342" s="1">
        <v>2017</v>
      </c>
      <c r="K342" s="5">
        <f>203702-62651</f>
        <v>141051</v>
      </c>
    </row>
    <row r="343" spans="1:11" x14ac:dyDescent="0.25">
      <c r="A343" s="33">
        <v>335</v>
      </c>
      <c r="B343" s="36" t="str">
        <f>VLOOKUP(A343,'[1]Aging Schedule'!$A$7:$C$410,2,FALSE)</f>
        <v>WILKES SENIOR VILLAGE</v>
      </c>
      <c r="C343" s="2">
        <f>VLOOKUP(A343,'[1]Aging Schedule'!$A$7:$C$444,3,FALSE)</f>
        <v>2.5599999999999454</v>
      </c>
      <c r="D343" s="2"/>
      <c r="E343" s="1">
        <v>3</v>
      </c>
      <c r="F343" s="1">
        <v>2016</v>
      </c>
      <c r="G343" s="5">
        <f>119759+24159+7119+6040</f>
        <v>157077</v>
      </c>
      <c r="H343" s="6"/>
      <c r="I343" s="1"/>
      <c r="J343" s="1"/>
      <c r="K343" s="5"/>
    </row>
    <row r="344" spans="1:11" ht="30" x14ac:dyDescent="0.25">
      <c r="A344" s="33">
        <v>336</v>
      </c>
      <c r="B344" s="36" t="str">
        <f>VLOOKUP(A344,'[1]Aging Schedule'!$A$7:$C$410,2,FALSE)</f>
        <v>Roanoke River Nursing and Rehabilitation Center</v>
      </c>
      <c r="C344" s="2">
        <f>VLOOKUP(A344,'[1]Aging Schedule'!$A$7:$C$444,3,FALSE)</f>
        <v>32.5</v>
      </c>
      <c r="D344" s="2"/>
      <c r="E344" s="1"/>
      <c r="F344" s="1"/>
      <c r="G344" s="5"/>
      <c r="H344" s="6"/>
      <c r="I344" s="1"/>
      <c r="J344" s="1"/>
      <c r="K344" s="5"/>
    </row>
    <row r="345" spans="1:11" x14ac:dyDescent="0.25">
      <c r="A345" s="33">
        <v>337</v>
      </c>
      <c r="B345" s="36" t="str">
        <f>VLOOKUP(A345,'[1]Aging Schedule'!$A$7:$C$410,2,FALSE)</f>
        <v>Willow Ridge Of North Carolina, Llc</v>
      </c>
      <c r="C345" s="2">
        <f>VLOOKUP(A345,'[1]Aging Schedule'!$A$7:$C$444,3,FALSE)</f>
        <v>26.180000000000064</v>
      </c>
      <c r="D345" s="2"/>
      <c r="E345" s="1"/>
      <c r="F345" s="1"/>
      <c r="G345" s="5"/>
      <c r="H345" s="6"/>
      <c r="I345" s="1"/>
      <c r="J345" s="1"/>
      <c r="K345" s="5"/>
    </row>
    <row r="346" spans="1:11" x14ac:dyDescent="0.25">
      <c r="A346" s="33">
        <v>338</v>
      </c>
      <c r="B346" s="36" t="str">
        <f>VLOOKUP(A346,'[1]Aging Schedule'!$A$7:$C$410,2,FALSE)</f>
        <v>Willowbrook Healthcare Center</v>
      </c>
      <c r="C346" s="2">
        <f>VLOOKUP(A346,'[1]Aging Schedule'!$A$7:$C$444,3,FALSE)</f>
        <v>21.009999999999991</v>
      </c>
      <c r="D346" s="2"/>
      <c r="E346" s="1"/>
      <c r="F346" s="1"/>
      <c r="G346" s="5"/>
      <c r="H346" s="6"/>
      <c r="I346" s="1">
        <v>3</v>
      </c>
      <c r="J346" s="1">
        <v>2017</v>
      </c>
      <c r="K346" s="5">
        <v>44210</v>
      </c>
    </row>
    <row r="347" spans="1:11" x14ac:dyDescent="0.25">
      <c r="A347" s="33">
        <v>339</v>
      </c>
      <c r="B347" s="36" t="str">
        <f>VLOOKUP(A347,'[1]Aging Schedule'!$A$7:$C$410,2,FALSE)</f>
        <v>Wilson Rehabilitation and Nursing Ctr</v>
      </c>
      <c r="C347" s="2">
        <f>VLOOKUP(A347,'[1]Aging Schedule'!$A$7:$C$444,3,FALSE)</f>
        <v>12.1099999999999</v>
      </c>
      <c r="D347" s="2"/>
      <c r="E347" s="1"/>
      <c r="F347" s="1"/>
      <c r="G347" s="5"/>
      <c r="H347" s="14"/>
      <c r="I347" s="1"/>
      <c r="J347" s="1"/>
      <c r="K347" s="5"/>
    </row>
    <row r="348" spans="1:11" x14ac:dyDescent="0.25">
      <c r="A348" s="33">
        <v>340</v>
      </c>
      <c r="B348" s="36" t="str">
        <f>VLOOKUP(A348,'[1]Aging Schedule'!$A$7:$C$410,2,FALSE)</f>
        <v>WILORA LAKE HEALTHCARE CENTER</v>
      </c>
      <c r="C348" s="2">
        <f>VLOOKUP(A348,'[1]Aging Schedule'!$A$7:$C$444,3,FALSE)</f>
        <v>10.920000000000073</v>
      </c>
      <c r="D348" s="2"/>
      <c r="E348" s="1">
        <v>3</v>
      </c>
      <c r="F348" s="1">
        <v>2016</v>
      </c>
      <c r="G348" s="5">
        <v>487980</v>
      </c>
      <c r="H348" s="6"/>
      <c r="I348" s="1"/>
      <c r="J348" s="1"/>
      <c r="K348" s="5"/>
    </row>
    <row r="349" spans="1:11" ht="30" x14ac:dyDescent="0.25">
      <c r="A349" s="33">
        <v>341</v>
      </c>
      <c r="B349" s="36" t="str">
        <f>VLOOKUP(A349,'[1]Aging Schedule'!$A$7:$C$410,2,FALSE)</f>
        <v>Winston Salem Nursing &amp; Rehabilitation Center</v>
      </c>
      <c r="C349" s="2">
        <f>VLOOKUP(A349,'[1]Aging Schedule'!$A$7:$C$444,3,FALSE)</f>
        <v>31.5</v>
      </c>
      <c r="D349" s="2"/>
      <c r="E349" s="1"/>
      <c r="F349" s="1"/>
      <c r="G349" s="5"/>
      <c r="H349" s="14"/>
      <c r="I349" s="1"/>
      <c r="J349" s="1"/>
      <c r="K349" s="5"/>
    </row>
    <row r="350" spans="1:11" x14ac:dyDescent="0.25">
      <c r="A350" s="33">
        <v>342</v>
      </c>
      <c r="B350" s="36" t="str">
        <f>VLOOKUP(A350,'[1]Aging Schedule'!$A$7:$C$410,2,FALSE)</f>
        <v>WOODBURY WELLNESS CENTER</v>
      </c>
      <c r="C350" s="2">
        <f>VLOOKUP(A350,'[1]Aging Schedule'!$A$7:$C$444,3,FALSE)</f>
        <v>13.210000000000036</v>
      </c>
      <c r="D350" s="2"/>
      <c r="E350" s="1"/>
      <c r="F350" s="1"/>
      <c r="G350" s="5"/>
      <c r="H350" s="6"/>
      <c r="I350" s="1"/>
      <c r="J350" s="1"/>
      <c r="K350" s="5"/>
    </row>
    <row r="351" spans="1:11" x14ac:dyDescent="0.25">
      <c r="A351" s="33">
        <v>343</v>
      </c>
      <c r="B351" s="36" t="str">
        <f>VLOOKUP(A351,'[1]Aging Schedule'!$A$7:$C$410,2,FALSE)</f>
        <v>Woodlands Nursing &amp; Rehabilitation Center</v>
      </c>
      <c r="C351" s="2">
        <f>VLOOKUP(A351,'[1]Aging Schedule'!$A$7:$C$444,3,FALSE)</f>
        <v>3.9300000000000637</v>
      </c>
      <c r="D351" s="2"/>
      <c r="E351" s="1"/>
      <c r="F351" s="1"/>
      <c r="G351" s="5"/>
      <c r="H351" s="6"/>
      <c r="I351" s="1">
        <v>3</v>
      </c>
      <c r="J351" s="1">
        <v>2017</v>
      </c>
      <c r="K351" s="5">
        <v>200382</v>
      </c>
    </row>
    <row r="352" spans="1:11" x14ac:dyDescent="0.25">
      <c r="A352" s="33">
        <v>344</v>
      </c>
      <c r="B352" s="36" t="str">
        <f>VLOOKUP(A352,'[1]Aging Schedule'!$A$7:$C$410,2,FALSE)</f>
        <v>YADKIN NURSING CARE CENTER, INC.</v>
      </c>
      <c r="C352" s="2">
        <f>VLOOKUP(A352,'[1]Aging Schedule'!$A$7:$C$444,3,FALSE)</f>
        <v>32.5</v>
      </c>
      <c r="D352" s="2"/>
      <c r="E352" s="1"/>
      <c r="F352" s="1"/>
      <c r="G352" s="5"/>
      <c r="H352" s="6"/>
      <c r="I352" s="1">
        <v>3</v>
      </c>
      <c r="J352" s="1">
        <v>2017</v>
      </c>
      <c r="K352" s="5">
        <f>79092+11353</f>
        <v>90445</v>
      </c>
    </row>
    <row r="353" spans="1:11" x14ac:dyDescent="0.25">
      <c r="A353" s="33">
        <v>345</v>
      </c>
      <c r="B353" s="36" t="str">
        <f>VLOOKUP(A353,'[1]Aging Schedule'!$A$7:$C$410,2,FALSE)</f>
        <v>Smoky Ridge Health &amp; Rehabilitation</v>
      </c>
      <c r="C353" s="2">
        <f>VLOOKUP(A353,'[1]Aging Schedule'!$A$7:$C$444,3,FALSE)</f>
        <v>32.5</v>
      </c>
      <c r="D353" s="2"/>
      <c r="E353" s="1"/>
      <c r="F353" s="1"/>
      <c r="G353" s="5"/>
      <c r="H353" s="6"/>
      <c r="I353" s="1"/>
      <c r="J353" s="1"/>
      <c r="K353" s="5"/>
    </row>
    <row r="354" spans="1:11" x14ac:dyDescent="0.25">
      <c r="A354" s="33">
        <v>346</v>
      </c>
      <c r="B354" s="36" t="str">
        <f>VLOOKUP(A354,'[1]Aging Schedule'!$A$7:$C$410,2,FALSE)</f>
        <v>Anson Health and Rehabilitation, LLC</v>
      </c>
      <c r="C354" s="2">
        <f>VLOOKUP(A354,'[1]Aging Schedule'!$A$7:$C$444,3,FALSE)</f>
        <v>16.690000000000055</v>
      </c>
      <c r="D354" s="2"/>
      <c r="E354" s="1">
        <v>3</v>
      </c>
      <c r="F354" s="1">
        <v>2016</v>
      </c>
      <c r="G354" s="5">
        <v>569351</v>
      </c>
      <c r="H354" s="6"/>
      <c r="I354" s="1">
        <v>3</v>
      </c>
      <c r="J354" s="1">
        <v>2017</v>
      </c>
      <c r="K354" s="5">
        <f>13470+5900+91083</f>
        <v>110453</v>
      </c>
    </row>
    <row r="355" spans="1:11" x14ac:dyDescent="0.25">
      <c r="A355" s="33">
        <v>347</v>
      </c>
      <c r="B355" s="36" t="str">
        <f>VLOOKUP(A355,'[1]Aging Schedule'!$A$7:$C$410,2,FALSE)</f>
        <v>The Foley Center at Chestnut Ridge</v>
      </c>
      <c r="C355" s="2">
        <f>VLOOKUP(A355,'[1]Aging Schedule'!$A$7:$C$444,3,FALSE)</f>
        <v>32.5</v>
      </c>
      <c r="D355" s="2"/>
      <c r="E355" s="1"/>
      <c r="F355" s="1"/>
      <c r="G355" s="5"/>
      <c r="H355" s="6"/>
      <c r="I355" s="1"/>
      <c r="J355" s="1"/>
      <c r="K355" s="5"/>
    </row>
    <row r="356" spans="1:11" ht="30" x14ac:dyDescent="0.25">
      <c r="A356" s="33">
        <v>348</v>
      </c>
      <c r="B356" s="36" t="str">
        <f>VLOOKUP(A356,'[1]Aging Schedule'!$A$7:$C$410,2,FALSE)</f>
        <v>BRANTWOOD NURSING &amp; RETIREMENT CENTER</v>
      </c>
      <c r="C356" s="2">
        <f>VLOOKUP(A356,'[1]Aging Schedule'!$A$7:$C$444,3,FALSE)</f>
        <v>19.200000000000045</v>
      </c>
      <c r="D356" s="2"/>
      <c r="E356" s="1">
        <v>3</v>
      </c>
      <c r="F356" s="1">
        <v>2016</v>
      </c>
      <c r="G356" s="5">
        <v>62830</v>
      </c>
      <c r="H356" s="6"/>
      <c r="I356" s="1"/>
      <c r="J356" s="1"/>
      <c r="K356" s="5"/>
    </row>
    <row r="357" spans="1:11" x14ac:dyDescent="0.25">
      <c r="A357" s="33">
        <v>349</v>
      </c>
      <c r="B357" s="36" t="str">
        <f>VLOOKUP(A357,'[1]Aging Schedule'!$A$7:$C$410,2,FALSE)</f>
        <v>Cleveland Pines</v>
      </c>
      <c r="C357" s="2">
        <f>VLOOKUP(A357,'[1]Aging Schedule'!$A$7:$C$444,3,FALSE)</f>
        <v>6.6500000000000909</v>
      </c>
      <c r="D357" s="2"/>
      <c r="E357" s="1">
        <v>3</v>
      </c>
      <c r="F357" s="1">
        <v>2016</v>
      </c>
      <c r="G357" s="5">
        <v>193672</v>
      </c>
      <c r="H357" s="6"/>
      <c r="I357" s="1">
        <v>3</v>
      </c>
      <c r="J357" s="1">
        <v>2017</v>
      </c>
      <c r="K357" s="5">
        <f>131624-1725</f>
        <v>129899</v>
      </c>
    </row>
    <row r="358" spans="1:11" x14ac:dyDescent="0.25">
      <c r="A358" s="33">
        <v>350</v>
      </c>
      <c r="B358" s="36" t="str">
        <f>VLOOKUP(A358,'[1]Aging Schedule'!$A$7:$C$410,2,FALSE)</f>
        <v>Edwin Morgan Center/Scotland Mem Hosp</v>
      </c>
      <c r="C358" s="2">
        <f>VLOOKUP(A358,'[1]Aging Schedule'!$A$7:$C$444,3,FALSE)</f>
        <v>21.509999999999991</v>
      </c>
      <c r="D358" s="2"/>
      <c r="E358" s="1"/>
      <c r="F358" s="1"/>
      <c r="G358" s="5"/>
      <c r="H358" s="14"/>
      <c r="I358" s="1"/>
      <c r="J358" s="1"/>
      <c r="K358" s="5"/>
    </row>
    <row r="359" spans="1:11" x14ac:dyDescent="0.25">
      <c r="A359" s="33">
        <v>351</v>
      </c>
      <c r="B359" s="36" t="str">
        <f>VLOOKUP(A359,'[1]Aging Schedule'!$A$7:$C$410,2,FALSE)</f>
        <v>Highlands-Cashiers Hospital - Nf</v>
      </c>
      <c r="C359" s="2">
        <f>VLOOKUP(A359,'[1]Aging Schedule'!$A$7:$C$444,3,FALSE)</f>
        <v>14.599999999999909</v>
      </c>
      <c r="D359" s="2"/>
      <c r="E359" s="1"/>
      <c r="F359" s="1"/>
      <c r="G359" s="5"/>
      <c r="H359" s="6"/>
      <c r="I359" s="1"/>
      <c r="J359" s="1"/>
      <c r="K359" s="5"/>
    </row>
    <row r="360" spans="1:11" x14ac:dyDescent="0.25">
      <c r="A360" s="33">
        <v>352</v>
      </c>
      <c r="B360" s="36" t="str">
        <f>VLOOKUP(A360,'[1]Aging Schedule'!$A$7:$C$410,2,FALSE)</f>
        <v>HUGH CHATHAM MEMORIAL HOSPITAL</v>
      </c>
      <c r="C360" s="2">
        <f>VLOOKUP(A360,'[1]Aging Schedule'!$A$7:$C$444,3,FALSE)</f>
        <v>14.420000000000073</v>
      </c>
      <c r="D360" s="2"/>
      <c r="E360" s="1">
        <v>3</v>
      </c>
      <c r="F360" s="1">
        <v>2016</v>
      </c>
      <c r="G360" s="5">
        <v>83973</v>
      </c>
      <c r="H360" s="6"/>
      <c r="I360" s="1">
        <v>3</v>
      </c>
      <c r="J360" s="1">
        <v>2017</v>
      </c>
      <c r="K360" s="5">
        <v>119905</v>
      </c>
    </row>
    <row r="361" spans="1:11" x14ac:dyDescent="0.25">
      <c r="A361" s="33">
        <v>353</v>
      </c>
      <c r="B361" s="36" t="str">
        <f>VLOOKUP(A361,'[1]Aging Schedule'!$A$7:$C$410,2,FALSE)</f>
        <v>Iredell Memorial Hospital, Incorporated</v>
      </c>
      <c r="C361" s="2">
        <f>VLOOKUP(A361,'[1]Aging Schedule'!$A$7:$C$444,3,FALSE)</f>
        <v>32.5</v>
      </c>
      <c r="D361" s="2"/>
      <c r="E361" s="1"/>
      <c r="F361" s="1"/>
      <c r="G361" s="5"/>
      <c r="H361" s="6"/>
      <c r="I361" s="1"/>
      <c r="J361" s="1"/>
      <c r="K361" s="5"/>
    </row>
    <row r="362" spans="1:11" x14ac:dyDescent="0.25">
      <c r="A362" s="33">
        <v>354</v>
      </c>
      <c r="B362" s="36" t="str">
        <f>VLOOKUP(A362,'[1]Aging Schedule'!$A$7:$C$410,2,FALSE)</f>
        <v>Southport Nursing Center</v>
      </c>
      <c r="C362" s="2">
        <f>VLOOKUP(A362,'[1]Aging Schedule'!$A$7:$C$444,3,FALSE)</f>
        <v>11.670000000000073</v>
      </c>
      <c r="D362" s="2"/>
      <c r="E362" s="1"/>
      <c r="F362" s="1"/>
      <c r="G362" s="5"/>
      <c r="H362" s="6"/>
      <c r="I362" s="1"/>
      <c r="J362" s="1"/>
      <c r="K362" s="5"/>
    </row>
    <row r="363" spans="1:11" x14ac:dyDescent="0.25">
      <c r="A363" s="33">
        <v>355</v>
      </c>
      <c r="B363" s="36" t="str">
        <f>VLOOKUP(A363,'[1]Aging Schedule'!$A$7:$C$410,2,FALSE)</f>
        <v>Lenoir Memorial Hospital-Nf</v>
      </c>
      <c r="C363" s="2">
        <f>VLOOKUP(A363,'[1]Aging Schedule'!$A$7:$C$444,3,FALSE)</f>
        <v>32.5</v>
      </c>
      <c r="D363" s="2"/>
      <c r="E363" s="1"/>
      <c r="F363" s="1"/>
      <c r="G363" s="5"/>
      <c r="H363" s="6"/>
      <c r="I363" s="1"/>
      <c r="J363" s="1"/>
      <c r="K363" s="5"/>
    </row>
    <row r="364" spans="1:11" x14ac:dyDescent="0.25">
      <c r="A364" s="33">
        <v>356</v>
      </c>
      <c r="B364" s="36" t="str">
        <f>VLOOKUP(A364,'[1]Aging Schedule'!$A$7:$C$410,2,FALSE)</f>
        <v>Rex Nursing Care Center Of Apex</v>
      </c>
      <c r="C364" s="2">
        <f>VLOOKUP(A364,'[1]Aging Schedule'!$A$7:$C$444,3,FALSE)</f>
        <v>14.339999999999918</v>
      </c>
      <c r="D364" s="2"/>
      <c r="E364" s="1">
        <v>3</v>
      </c>
      <c r="F364" s="1">
        <v>2016</v>
      </c>
      <c r="G364" s="5">
        <v>104436</v>
      </c>
      <c r="H364" s="6"/>
      <c r="I364" s="1"/>
      <c r="J364" s="1"/>
      <c r="K364" s="5"/>
    </row>
    <row r="365" spans="1:11" x14ac:dyDescent="0.25">
      <c r="A365" s="33">
        <v>357</v>
      </c>
      <c r="B365" s="36" t="str">
        <f>VLOOKUP(A365,'[1]Aging Schedule'!$A$7:$C$410,2,FALSE)</f>
        <v>MOREHEAD NURSING CENTER</v>
      </c>
      <c r="C365" s="2">
        <f>VLOOKUP(A365,'[1]Aging Schedule'!$A$7:$C$444,3,FALSE)</f>
        <v>24</v>
      </c>
      <c r="D365" s="2"/>
      <c r="E365" s="1"/>
      <c r="F365" s="1"/>
      <c r="G365" s="5"/>
      <c r="H365" s="6"/>
      <c r="I365" s="1"/>
      <c r="J365" s="1"/>
      <c r="K365" s="5"/>
    </row>
    <row r="366" spans="1:11" ht="30" x14ac:dyDescent="0.25">
      <c r="A366" s="33">
        <v>358</v>
      </c>
      <c r="B366" s="36" t="str">
        <f>VLOOKUP(A366,'[1]Aging Schedule'!$A$7:$C$410,2,FALSE)</f>
        <v>Heartland Living &amp; Rehab @ The Moses H Cone Mem</v>
      </c>
      <c r="C366" s="2">
        <f>VLOOKUP(A366,'[1]Aging Schedule'!$A$7:$C$444,3,FALSE)</f>
        <v>25.589999999999918</v>
      </c>
      <c r="D366" s="2"/>
      <c r="E366" s="1"/>
      <c r="F366" s="1"/>
      <c r="G366" s="5"/>
      <c r="H366" s="6"/>
      <c r="I366" s="1">
        <v>3</v>
      </c>
      <c r="J366" s="1">
        <v>2017</v>
      </c>
      <c r="K366" s="5">
        <v>190043</v>
      </c>
    </row>
    <row r="367" spans="1:11" x14ac:dyDescent="0.25">
      <c r="A367" s="33">
        <v>359</v>
      </c>
      <c r="B367" s="36" t="str">
        <f>VLOOKUP(A367,'[1]Aging Schedule'!$A$7:$C$410,2,FALSE)</f>
        <v>NORTHERN HOSPITAL OF SURRY COUNTY-LTC</v>
      </c>
      <c r="C367" s="2">
        <f>VLOOKUP(A367,'[1]Aging Schedule'!$A$7:$C$444,3,FALSE)</f>
        <v>12.660000000000082</v>
      </c>
      <c r="D367" s="2"/>
      <c r="E367" s="1"/>
      <c r="F367" s="1"/>
      <c r="G367" s="5"/>
      <c r="H367" s="6"/>
      <c r="I367" s="1"/>
      <c r="J367" s="1"/>
      <c r="K367" s="5"/>
    </row>
    <row r="368" spans="1:11" x14ac:dyDescent="0.25">
      <c r="A368" s="33">
        <v>360</v>
      </c>
      <c r="B368" s="36" t="str">
        <f>VLOOKUP(A368,'[1]Aging Schedule'!$A$7:$C$410,2,FALSE)</f>
        <v>Our Community Hospital-Ltc</v>
      </c>
      <c r="C368" s="2">
        <f>VLOOKUP(A368,'[1]Aging Schedule'!$A$7:$C$444,3,FALSE)</f>
        <v>26</v>
      </c>
      <c r="D368" s="2"/>
      <c r="E368" s="1"/>
      <c r="F368" s="1"/>
      <c r="G368" s="5"/>
      <c r="H368" s="6"/>
      <c r="I368" s="1"/>
      <c r="J368" s="1"/>
      <c r="K368" s="5"/>
    </row>
    <row r="369" spans="1:11" x14ac:dyDescent="0.25">
      <c r="A369" s="33">
        <v>361</v>
      </c>
      <c r="B369" s="36" t="str">
        <f>VLOOKUP(A369,'[1]Aging Schedule'!$A$7:$C$410,2,FALSE)</f>
        <v>PENDER MEMORIAL HOSPITAL SNF</v>
      </c>
      <c r="C369" s="2">
        <f>VLOOKUP(A369,'[1]Aging Schedule'!$A$7:$C$444,3,FALSE)</f>
        <v>21.480000000000018</v>
      </c>
      <c r="D369" s="2"/>
      <c r="E369" s="1"/>
      <c r="F369" s="1"/>
      <c r="G369" s="5"/>
      <c r="H369" s="6"/>
      <c r="I369" s="1"/>
      <c r="J369" s="1"/>
      <c r="K369" s="5"/>
    </row>
    <row r="370" spans="1:11" x14ac:dyDescent="0.25">
      <c r="A370" s="33">
        <v>362</v>
      </c>
      <c r="B370" s="36" t="str">
        <f>VLOOKUP(A370,'[1]Aging Schedule'!$A$7:$C$410,2,FALSE)</f>
        <v>Person Memorial Hospital</v>
      </c>
      <c r="C370" s="2">
        <f>VLOOKUP(A370,'[1]Aging Schedule'!$A$7:$C$444,3,FALSE)</f>
        <v>1</v>
      </c>
      <c r="D370" s="2"/>
      <c r="E370" s="1"/>
      <c r="F370" s="1"/>
      <c r="G370" s="5"/>
      <c r="H370" s="6"/>
      <c r="I370" s="1">
        <v>3</v>
      </c>
      <c r="J370" s="1">
        <v>2017</v>
      </c>
      <c r="K370" s="5">
        <f>1927130+1295792</f>
        <v>3222922</v>
      </c>
    </row>
    <row r="371" spans="1:11" x14ac:dyDescent="0.25">
      <c r="A371" s="33">
        <v>363</v>
      </c>
      <c r="B371" s="36" t="str">
        <f>VLOOKUP(A371,'[1]Aging Schedule'!$A$7:$C$410,2,FALSE)</f>
        <v>SAMPSON REGIONAL MEDICAL CENTER</v>
      </c>
      <c r="C371" s="2">
        <f>VLOOKUP(A371,'[1]Aging Schedule'!$A$7:$C$444,3,FALSE)</f>
        <v>20.759999999999991</v>
      </c>
      <c r="D371" s="2"/>
      <c r="E371" s="1"/>
      <c r="F371" s="1"/>
      <c r="G371" s="5"/>
      <c r="H371" s="6"/>
      <c r="I371" s="1"/>
      <c r="J371" s="1"/>
      <c r="K371" s="5"/>
    </row>
    <row r="372" spans="1:11" x14ac:dyDescent="0.25">
      <c r="A372" s="33">
        <v>364</v>
      </c>
      <c r="B372" s="36" t="str">
        <f>VLOOKUP(A372,'[1]Aging Schedule'!$A$7:$C$410,2,FALSE)</f>
        <v>Jesse Helms Nursing Center</v>
      </c>
      <c r="C372" s="2">
        <f>VLOOKUP(A372,'[1]Aging Schedule'!$A$7:$C$444,3,FALSE)</f>
        <v>10.25</v>
      </c>
      <c r="D372" s="2"/>
      <c r="E372" s="1"/>
      <c r="F372" s="1"/>
      <c r="G372" s="5"/>
      <c r="H372" s="6"/>
      <c r="I372" s="1">
        <v>3</v>
      </c>
      <c r="J372" s="1">
        <v>2017</v>
      </c>
      <c r="K372" s="5">
        <f>66154-31</f>
        <v>66123</v>
      </c>
    </row>
    <row r="373" spans="1:11" x14ac:dyDescent="0.25">
      <c r="A373" s="33">
        <v>365</v>
      </c>
      <c r="B373" s="36" t="str">
        <f>VLOOKUP(A373,'[1]Aging Schedule'!$A$7:$C$410,2,FALSE)</f>
        <v>Woodhaven Nursing &amp; Alzheimer's Care Ctr</v>
      </c>
      <c r="C373" s="2">
        <f>VLOOKUP(A373,'[1]Aging Schedule'!$A$7:$C$444,3,FALSE)</f>
        <v>4</v>
      </c>
      <c r="D373" s="2"/>
      <c r="E373" s="1"/>
      <c r="F373" s="1"/>
      <c r="G373" s="5"/>
      <c r="H373" s="14"/>
      <c r="I373" s="1"/>
      <c r="J373" s="1"/>
      <c r="K373" s="5"/>
    </row>
    <row r="374" spans="1:11" x14ac:dyDescent="0.25">
      <c r="A374" s="33">
        <v>366</v>
      </c>
      <c r="B374" s="36" t="str">
        <f>VLOOKUP(A374,'[1]Aging Schedule'!$A$7:$C$410,2,FALSE)</f>
        <v>Kindred Hospital-Greensboro</v>
      </c>
      <c r="C374" s="2">
        <f>VLOOKUP(A374,'[1]Aging Schedule'!$A$7:$C$444,3,FALSE)</f>
        <v>7</v>
      </c>
      <c r="D374" s="2"/>
      <c r="E374" s="1"/>
      <c r="F374" s="1"/>
      <c r="G374" s="5"/>
      <c r="H374" s="6"/>
      <c r="I374" s="1"/>
      <c r="J374" s="1"/>
      <c r="K374" s="5"/>
    </row>
    <row r="375" spans="1:11" x14ac:dyDescent="0.25">
      <c r="A375" s="33">
        <v>367</v>
      </c>
      <c r="B375" s="36" t="str">
        <f>VLOOKUP(A375,'[1]Aging Schedule'!$A$7:$C$410,2,FALSE)</f>
        <v xml:space="preserve">Murphy Rehabilitation and Nursing </v>
      </c>
      <c r="C375" s="2">
        <f>VLOOKUP(A375,'[1]Aging Schedule'!$A$7:$C$444,3,FALSE)</f>
        <v>28.3599999999999</v>
      </c>
      <c r="D375" s="2"/>
      <c r="E375" s="1"/>
      <c r="F375" s="1"/>
      <c r="G375" s="5"/>
      <c r="H375" s="6"/>
      <c r="I375" s="1"/>
      <c r="J375" s="1"/>
      <c r="K375" s="5"/>
    </row>
    <row r="376" spans="1:11" x14ac:dyDescent="0.25">
      <c r="A376" s="33">
        <v>368</v>
      </c>
      <c r="B376" s="36" t="str">
        <f>VLOOKUP(A376,'[1]Aging Schedule'!$A$7:$C$410,2,FALSE)</f>
        <v>Rex Rehab And Nursing Care Center</v>
      </c>
      <c r="C376" s="2">
        <f>VLOOKUP(A376,'[1]Aging Schedule'!$A$7:$C$444,3,FALSE)</f>
        <v>12.430000000000064</v>
      </c>
      <c r="D376" s="2"/>
      <c r="E376" s="1"/>
      <c r="F376" s="1"/>
      <c r="G376" s="5"/>
      <c r="H376" s="6"/>
      <c r="I376" s="1">
        <v>3</v>
      </c>
      <c r="J376" s="1">
        <v>2017</v>
      </c>
      <c r="K376" s="5">
        <v>230244</v>
      </c>
    </row>
    <row r="377" spans="1:11" x14ac:dyDescent="0.25">
      <c r="A377" s="33">
        <v>369</v>
      </c>
      <c r="B377" s="36" t="str">
        <f>VLOOKUP(A377,'[1]Aging Schedule'!$A$7:$C$410,2,FALSE)</f>
        <v>Stokes County Nursing Home</v>
      </c>
      <c r="C377" s="2">
        <f>VLOOKUP(A377,'[1]Aging Schedule'!$A$7:$C$444,3,FALSE)</f>
        <v>32.5</v>
      </c>
      <c r="D377" s="2"/>
      <c r="E377" s="1"/>
      <c r="F377" s="1"/>
      <c r="G377" s="5"/>
      <c r="H377" s="6"/>
      <c r="I377" s="1"/>
      <c r="J377" s="1"/>
      <c r="K377" s="5"/>
    </row>
    <row r="378" spans="1:11" x14ac:dyDescent="0.25">
      <c r="A378" s="33">
        <v>370</v>
      </c>
      <c r="B378" s="36" t="str">
        <f>VLOOKUP(A378,'[1]Aging Schedule'!$A$7:$C$410,2,FALSE)</f>
        <v>Penn Nursing Center</v>
      </c>
      <c r="C378" s="2">
        <f>VLOOKUP(A378,'[1]Aging Schedule'!$A$7:$C$444,3,FALSE)</f>
        <v>11.809999999999945</v>
      </c>
      <c r="D378" s="2"/>
      <c r="E378" s="1"/>
      <c r="F378" s="1"/>
      <c r="G378" s="5"/>
      <c r="H378" s="6"/>
      <c r="I378" s="1"/>
      <c r="J378" s="1"/>
      <c r="K378" s="5"/>
    </row>
    <row r="379" spans="1:11" ht="30" x14ac:dyDescent="0.25">
      <c r="A379" s="33">
        <v>371</v>
      </c>
      <c r="B379" s="36" t="str">
        <f>VLOOKUP(A379,'[1]Aging Schedule'!$A$7:$C$410,2,FALSE)</f>
        <v>WhiteStone:  A Masonic and Eastern Star Community</v>
      </c>
      <c r="C379" s="2">
        <f>VLOOKUP(A379,'[1]Aging Schedule'!$A$7:$C$444,3,FALSE)</f>
        <v>18</v>
      </c>
      <c r="D379" s="2"/>
      <c r="E379" s="1"/>
      <c r="F379" s="1"/>
      <c r="G379" s="5"/>
      <c r="H379" s="6"/>
      <c r="I379" s="1"/>
      <c r="J379" s="1"/>
      <c r="K379" s="5"/>
    </row>
    <row r="380" spans="1:11" x14ac:dyDescent="0.25">
      <c r="A380" s="33">
        <v>372</v>
      </c>
      <c r="B380" s="36" t="str">
        <f>VLOOKUP(A380,'[1]Aging Schedule'!$A$7:$C$410,2,FALSE)</f>
        <v>Wakemed Fuquay Varina</v>
      </c>
      <c r="C380" s="2">
        <f>VLOOKUP(A380,'[1]Aging Schedule'!$A$7:$C$444,3,FALSE)</f>
        <v>32.5</v>
      </c>
      <c r="D380" s="2"/>
      <c r="E380" s="1"/>
      <c r="F380" s="1"/>
      <c r="G380" s="5"/>
      <c r="H380" s="6"/>
      <c r="I380" s="1"/>
      <c r="J380" s="1"/>
      <c r="K380" s="5"/>
    </row>
    <row r="381" spans="1:11" x14ac:dyDescent="0.25">
      <c r="A381" s="33">
        <v>373</v>
      </c>
      <c r="B381" s="36" t="str">
        <f>VLOOKUP(A381,'[1]Aging Schedule'!$A$7:$C$410,2,FALSE)</f>
        <v>Wake Med For Zebulon</v>
      </c>
      <c r="C381" s="2">
        <f>VLOOKUP(A381,'[1]Aging Schedule'!$A$7:$C$444,3,FALSE)</f>
        <v>32.5</v>
      </c>
      <c r="D381" s="2"/>
      <c r="E381" s="1"/>
      <c r="F381" s="1"/>
      <c r="G381" s="5"/>
      <c r="H381" s="6"/>
      <c r="I381" s="1"/>
      <c r="J381" s="1"/>
      <c r="K381" s="5"/>
    </row>
    <row r="382" spans="1:11" x14ac:dyDescent="0.25">
      <c r="A382" s="33">
        <v>374</v>
      </c>
      <c r="B382" s="36" t="str">
        <f>VLOOKUP(A382,'[1]Aging Schedule'!$A$7:$C$410,2,FALSE)</f>
        <v>Snug Harbor</v>
      </c>
      <c r="C382" s="2">
        <f>VLOOKUP(A382,'[1]Aging Schedule'!$A$7:$C$444,3,FALSE)</f>
        <v>32.5</v>
      </c>
      <c r="D382" s="2"/>
      <c r="E382" s="1"/>
      <c r="F382" s="1"/>
      <c r="G382" s="5"/>
      <c r="H382" s="6"/>
      <c r="I382" s="1"/>
      <c r="J382" s="1"/>
      <c r="K382" s="5"/>
    </row>
    <row r="383" spans="1:11" x14ac:dyDescent="0.25">
      <c r="A383" s="33">
        <v>375</v>
      </c>
      <c r="B383" s="36" t="str">
        <f>VLOOKUP(A383,'[1]Aging Schedule'!$A$7:$C$410,2,FALSE)</f>
        <v>Adams Farm and Living Rehab</v>
      </c>
      <c r="C383" s="2">
        <f>VLOOKUP(A383,'[1]Aging Schedule'!$A$7:$C$444,3,FALSE)</f>
        <v>16.980000000000018</v>
      </c>
      <c r="D383" s="2"/>
      <c r="E383" s="1"/>
      <c r="F383" s="1"/>
      <c r="G383" s="5"/>
      <c r="H383" s="6"/>
      <c r="I383" s="1"/>
      <c r="J383" s="1"/>
      <c r="K383" s="5"/>
    </row>
    <row r="384" spans="1:11" x14ac:dyDescent="0.25">
      <c r="A384" s="33">
        <v>376</v>
      </c>
      <c r="B384" s="36" t="str">
        <f>VLOOKUP(A384,'[1]Aging Schedule'!$A$7:$C$410,2,FALSE)</f>
        <v>River Landing At Sandy Ridge</v>
      </c>
      <c r="C384" s="2">
        <f>VLOOKUP(A384,'[1]Aging Schedule'!$A$7:$C$444,3,FALSE)</f>
        <v>7.9500000000000455</v>
      </c>
      <c r="D384" s="2"/>
      <c r="E384" s="1"/>
      <c r="F384" s="1"/>
      <c r="G384" s="5"/>
      <c r="H384" s="6"/>
      <c r="I384" s="1"/>
      <c r="J384" s="1"/>
      <c r="K384" s="5"/>
    </row>
    <row r="385" spans="1:11" x14ac:dyDescent="0.25">
      <c r="A385" s="33">
        <v>377</v>
      </c>
      <c r="B385" s="36" t="str">
        <f>VLOOKUP(A385,'[1]Aging Schedule'!$A$7:$C$410,2,FALSE)</f>
        <v>Sanford Health and Rehabilitation</v>
      </c>
      <c r="C385" s="2">
        <f>VLOOKUP(A385,'[1]Aging Schedule'!$A$7:$C$444,3,FALSE)</f>
        <v>22.529999999999973</v>
      </c>
      <c r="D385" s="2"/>
      <c r="E385" s="1">
        <v>3</v>
      </c>
      <c r="F385" s="1">
        <v>2016</v>
      </c>
      <c r="G385" s="5">
        <v>191762</v>
      </c>
      <c r="H385" s="6"/>
      <c r="I385" s="1"/>
      <c r="J385" s="1"/>
      <c r="K385" s="5"/>
    </row>
    <row r="386" spans="1:11" x14ac:dyDescent="0.25">
      <c r="A386" s="33">
        <v>378</v>
      </c>
      <c r="B386" s="36" t="str">
        <f>VLOOKUP(A386,'[1]Aging Schedule'!$A$7:$C$410,2,FALSE)</f>
        <v>Liberty Commons N&amp;R Ctr. Of Lee County</v>
      </c>
      <c r="C386" s="2">
        <f>VLOOKUP(A386,'[1]Aging Schedule'!$A$7:$C$444,3,FALSE)</f>
        <v>14</v>
      </c>
      <c r="D386" s="2"/>
      <c r="E386" s="1"/>
      <c r="F386" s="1"/>
      <c r="G386" s="5"/>
      <c r="H386" s="6"/>
      <c r="I386" s="1"/>
      <c r="J386" s="1"/>
      <c r="K386" s="5"/>
    </row>
    <row r="387" spans="1:11" x14ac:dyDescent="0.25">
      <c r="A387" s="33">
        <v>379</v>
      </c>
      <c r="B387" s="36" t="str">
        <f>VLOOKUP(A387,'[1]Aging Schedule'!$A$7:$C$410,2,FALSE)</f>
        <v>PruittHealth-Raleigh</v>
      </c>
      <c r="C387" s="2">
        <f>VLOOKUP(A387,'[1]Aging Schedule'!$A$7:$C$444,3,FALSE)</f>
        <v>1.9600000000000364</v>
      </c>
      <c r="D387" s="2"/>
      <c r="E387" s="1">
        <v>3</v>
      </c>
      <c r="F387" s="1">
        <v>2016</v>
      </c>
      <c r="G387" s="5">
        <v>109068</v>
      </c>
      <c r="H387" s="6"/>
      <c r="I387" s="1">
        <v>3</v>
      </c>
      <c r="J387" s="1">
        <v>2017</v>
      </c>
      <c r="K387" s="5">
        <v>85197</v>
      </c>
    </row>
    <row r="388" spans="1:11" x14ac:dyDescent="0.25">
      <c r="A388" s="33">
        <v>380</v>
      </c>
      <c r="B388" s="36" t="str">
        <f>VLOOKUP(A388,'[1]Aging Schedule'!$A$7:$C$410,2,FALSE)</f>
        <v xml:space="preserve">Olde Knox Commons </v>
      </c>
      <c r="C388" s="2">
        <f>VLOOKUP(A388,'[1]Aging Schedule'!$A$7:$C$444,3,FALSE)</f>
        <v>9.6099999999999</v>
      </c>
      <c r="D388" s="2"/>
      <c r="E388" s="1">
        <v>3</v>
      </c>
      <c r="F388" s="1">
        <v>2016</v>
      </c>
      <c r="G388" s="5">
        <f>25276+16531+10433+6456</f>
        <v>58696</v>
      </c>
      <c r="H388" s="6"/>
      <c r="I388" s="1"/>
      <c r="J388" s="1"/>
      <c r="K388" s="5"/>
    </row>
    <row r="389" spans="1:11" x14ac:dyDescent="0.25">
      <c r="A389" s="33">
        <v>381</v>
      </c>
      <c r="B389" s="36" t="str">
        <f>VLOOKUP(A389,'[1]Aging Schedule'!$A$7:$C$410,2,FALSE)</f>
        <v>Bermuda Commons</v>
      </c>
      <c r="C389" s="2">
        <f>VLOOKUP(A389,'[1]Aging Schedule'!$A$7:$C$444,3,FALSE)</f>
        <v>17</v>
      </c>
      <c r="D389" s="2"/>
      <c r="E389" s="1"/>
      <c r="F389" s="1"/>
      <c r="G389" s="5"/>
      <c r="H389" s="6"/>
      <c r="I389" s="1"/>
      <c r="J389" s="1"/>
      <c r="K389" s="5"/>
    </row>
    <row r="390" spans="1:11" x14ac:dyDescent="0.25">
      <c r="A390" s="33">
        <v>382</v>
      </c>
      <c r="B390" s="36" t="str">
        <f>VLOOKUP(A390,'[1]Aging Schedule'!$A$7:$C$410,2,FALSE)</f>
        <v>Silver Stream Health &amp; Rehab Center</v>
      </c>
      <c r="C390" s="2">
        <f>VLOOKUP(A390,'[1]Aging Schedule'!$A$7:$C$444,3,FALSE)</f>
        <v>9.9900000000000091</v>
      </c>
      <c r="D390" s="2"/>
      <c r="E390" s="1">
        <v>3</v>
      </c>
      <c r="F390" s="1">
        <v>2016</v>
      </c>
      <c r="G390" s="5">
        <v>80128</v>
      </c>
      <c r="H390" s="6"/>
      <c r="I390" s="1">
        <v>3</v>
      </c>
      <c r="J390" s="1">
        <v>2017</v>
      </c>
      <c r="K390" s="5">
        <v>67880.56</v>
      </c>
    </row>
    <row r="391" spans="1:11" x14ac:dyDescent="0.25">
      <c r="A391" s="33">
        <v>383</v>
      </c>
      <c r="B391" s="36" t="str">
        <f>VLOOKUP(A391,'[1]Aging Schedule'!$A$7:$C$410,2,FALSE)</f>
        <v>Twin Lakes Community Memory Care</v>
      </c>
      <c r="C391" s="2">
        <f>VLOOKUP(A391,'[1]Aging Schedule'!$A$7:$C$444,3,FALSE)</f>
        <v>1.6199999999998909</v>
      </c>
      <c r="D391" s="2"/>
      <c r="E391" s="1">
        <v>3</v>
      </c>
      <c r="F391" s="1">
        <v>2016</v>
      </c>
      <c r="G391" s="5">
        <v>42052</v>
      </c>
      <c r="H391" s="6"/>
      <c r="I391" s="1">
        <v>3</v>
      </c>
      <c r="J391" s="1">
        <v>2017</v>
      </c>
      <c r="K391" s="5">
        <v>12814</v>
      </c>
    </row>
    <row r="392" spans="1:11" x14ac:dyDescent="0.25">
      <c r="A392" s="33">
        <v>384</v>
      </c>
      <c r="B392" s="36" t="str">
        <f>VLOOKUP(A392,'[1]Aging Schedule'!$A$7:$C$410,2,FALSE)</f>
        <v>Camden Place Health and Rehab LLC</v>
      </c>
      <c r="C392" s="2">
        <f>VLOOKUP(A392,'[1]Aging Schedule'!$A$7:$C$444,3,FALSE)</f>
        <v>9</v>
      </c>
      <c r="D392" s="2"/>
      <c r="E392" s="1"/>
      <c r="F392" s="1"/>
      <c r="G392" s="5"/>
      <c r="H392" s="6"/>
      <c r="I392" s="1"/>
      <c r="J392" s="1"/>
      <c r="K392" s="5"/>
    </row>
    <row r="393" spans="1:11" x14ac:dyDescent="0.25">
      <c r="A393" s="33">
        <v>385</v>
      </c>
      <c r="B393" s="36" t="str">
        <f>VLOOKUP(A393,'[1]Aging Schedule'!$A$7:$C$410,2,FALSE)</f>
        <v>Universal Healthcare / Brunswick Inc.</v>
      </c>
      <c r="C393" s="2">
        <f>VLOOKUP(A393,'[1]Aging Schedule'!$A$7:$C$444,3,FALSE)</f>
        <v>3.4900000000000091</v>
      </c>
      <c r="D393" s="2"/>
      <c r="E393" s="1">
        <v>3</v>
      </c>
      <c r="F393" s="1">
        <v>2016</v>
      </c>
      <c r="G393" s="5">
        <v>56465</v>
      </c>
      <c r="H393" s="6"/>
      <c r="I393" s="1"/>
      <c r="J393" s="1"/>
      <c r="K393" s="5"/>
    </row>
    <row r="394" spans="1:11" x14ac:dyDescent="0.25">
      <c r="A394" s="33">
        <v>386</v>
      </c>
      <c r="B394" s="36" t="str">
        <f>VLOOKUP(A394,'[1]Aging Schedule'!$A$7:$C$410,2,FALSE)</f>
        <v>Ashton Health and Rehabilitation</v>
      </c>
      <c r="C394" s="2">
        <f>VLOOKUP(A394,'[1]Aging Schedule'!$A$7:$C$444,3,FALSE)</f>
        <v>9</v>
      </c>
      <c r="D394" s="2"/>
      <c r="E394" s="1"/>
      <c r="F394" s="1"/>
      <c r="G394" s="5"/>
      <c r="H394" s="6"/>
      <c r="I394" s="1"/>
      <c r="J394" s="1"/>
      <c r="K394" s="5"/>
    </row>
    <row r="395" spans="1:11" x14ac:dyDescent="0.25">
      <c r="A395" s="33">
        <v>387</v>
      </c>
      <c r="B395" s="36" t="str">
        <f>VLOOKUP(A395,'[1]Aging Schedule'!$A$7:$C$410,2,FALSE)</f>
        <v>White Oak of Waxhaw</v>
      </c>
      <c r="C395" s="2">
        <f>VLOOKUP(A395,'[1]Aging Schedule'!$A$7:$C$444,3,FALSE)</f>
        <v>4.1099999999999</v>
      </c>
      <c r="D395" s="2"/>
      <c r="E395" s="1">
        <v>3</v>
      </c>
      <c r="F395" s="1">
        <v>2016</v>
      </c>
      <c r="G395" s="5">
        <v>64105</v>
      </c>
      <c r="H395" s="6"/>
      <c r="I395" s="1"/>
      <c r="J395" s="1"/>
      <c r="K395" s="5"/>
    </row>
    <row r="396" spans="1:11" x14ac:dyDescent="0.25">
      <c r="A396" s="33">
        <v>388</v>
      </c>
      <c r="B396" s="36" t="str">
        <f>VLOOKUP(A396,'[1]Aging Schedule'!$A$7:$C$410,2,FALSE)</f>
        <v>The Shannon Gray Rehab &amp; Recovery Center</v>
      </c>
      <c r="C396" s="2"/>
      <c r="D396" s="2"/>
      <c r="E396" s="1"/>
      <c r="F396" s="1"/>
      <c r="G396" s="5"/>
      <c r="H396" s="6"/>
      <c r="I396" s="1"/>
      <c r="J396" s="1"/>
      <c r="K396" s="5"/>
    </row>
    <row r="397" spans="1:11" x14ac:dyDescent="0.25">
      <c r="A397" s="33">
        <v>389</v>
      </c>
      <c r="B397" s="36" t="str">
        <f>VLOOKUP(A397,'[1]Aging Schedule'!$A$7:$C$410,2,FALSE)</f>
        <v>PruittHealth-Carolina Point</v>
      </c>
      <c r="C397" s="2">
        <f>VLOOKUP(A397,'[1]Aging Schedule'!$A$7:$C$444,3,FALSE)</f>
        <v>3.4000000000000909</v>
      </c>
      <c r="D397" s="2"/>
      <c r="E397" s="1">
        <v>3</v>
      </c>
      <c r="F397" s="1">
        <v>2016</v>
      </c>
      <c r="G397" s="5">
        <v>177066</v>
      </c>
      <c r="H397" s="6"/>
      <c r="I397" s="1">
        <v>3</v>
      </c>
      <c r="J397" s="1">
        <v>2017</v>
      </c>
      <c r="K397" s="5">
        <v>71779</v>
      </c>
    </row>
    <row r="398" spans="1:11" x14ac:dyDescent="0.25">
      <c r="A398" s="33">
        <v>390</v>
      </c>
      <c r="B398" s="36" t="str">
        <f>VLOOKUP(A398,'[1]Aging Schedule'!$A$7:$C$410,2,FALSE)</f>
        <v>Autumn Care of Fayetteville</v>
      </c>
      <c r="C398" s="2"/>
      <c r="D398" s="2"/>
      <c r="E398" s="1"/>
      <c r="F398" s="1"/>
      <c r="G398" s="5"/>
      <c r="H398" s="6"/>
      <c r="I398" s="1"/>
      <c r="J398" s="1"/>
      <c r="K398" s="5"/>
    </row>
    <row r="399" spans="1:11" x14ac:dyDescent="0.25">
      <c r="A399" s="33">
        <v>391</v>
      </c>
      <c r="B399" s="36" t="str">
        <f>VLOOKUP(A399,'[1]Aging Schedule'!$A$7:$C$410,2,FALSE)</f>
        <v>Trinity Grove</v>
      </c>
      <c r="C399" s="2">
        <f>VLOOKUP(A399,'[1]Aging Schedule'!$A$7:$C$444,3,FALSE)</f>
        <v>4.5699999999999363</v>
      </c>
      <c r="D399" s="2"/>
      <c r="E399" s="1"/>
      <c r="F399" s="1"/>
      <c r="G399" s="5"/>
      <c r="H399" s="6"/>
      <c r="I399" s="1"/>
      <c r="J399" s="1"/>
      <c r="K399" s="5"/>
    </row>
    <row r="400" spans="1:11" x14ac:dyDescent="0.25">
      <c r="A400" s="33">
        <v>392</v>
      </c>
      <c r="B400" s="36" t="str">
        <f>VLOOKUP(A400,'[1]Aging Schedule'!$A$7:$C$410,2,FALSE)</f>
        <v>Presbyterian Orthopaedic Hospital, LLC</v>
      </c>
      <c r="C400" s="2">
        <f>VLOOKUP(A400,'[1]Aging Schedule'!$A$7:$C$444,3,FALSE)</f>
        <v>20</v>
      </c>
      <c r="D400" s="2"/>
      <c r="E400" s="1"/>
      <c r="F400" s="1"/>
      <c r="G400" s="5"/>
      <c r="H400" s="6"/>
      <c r="I400" s="1"/>
      <c r="J400" s="1"/>
      <c r="K400" s="5"/>
    </row>
    <row r="401" spans="1:11" x14ac:dyDescent="0.25">
      <c r="A401" s="33">
        <v>393</v>
      </c>
      <c r="B401" s="36" t="str">
        <f>VLOOKUP(A401,'[1]Aging Schedule'!$A$7:$C$410,2,FALSE)</f>
        <v>Azalea Health and Rehab Center</v>
      </c>
      <c r="C401" s="2">
        <f>VLOOKUP(A401,'[1]Aging Schedule'!$A$7:$C$444,3,FALSE)</f>
        <v>5</v>
      </c>
      <c r="D401" s="2"/>
      <c r="E401" s="1"/>
      <c r="F401" s="1"/>
      <c r="G401" s="5"/>
      <c r="H401" s="6"/>
      <c r="I401" s="1"/>
      <c r="J401" s="1"/>
      <c r="K401" s="5"/>
    </row>
    <row r="402" spans="1:11" x14ac:dyDescent="0.25">
      <c r="A402" s="33">
        <v>394</v>
      </c>
      <c r="B402" s="36" t="str">
        <f>VLOOKUP(A402,'[1]Aging Schedule'!$A$7:$C$410,2,FALSE)</f>
        <v>Hillcrest Raleigh at Crabtree Valley</v>
      </c>
      <c r="C402" s="2">
        <f>VLOOKUP(A402,'[1]Aging Schedule'!$A$7:$C$444,3,FALSE)</f>
        <v>6.8800000000001091</v>
      </c>
      <c r="D402" s="2"/>
      <c r="E402" s="1"/>
      <c r="F402" s="1"/>
      <c r="G402" s="5"/>
      <c r="H402" s="6"/>
      <c r="I402" s="1">
        <v>3</v>
      </c>
      <c r="J402" s="1">
        <v>2017</v>
      </c>
      <c r="K402" s="5">
        <v>238203</v>
      </c>
    </row>
    <row r="403" spans="1:11" x14ac:dyDescent="0.25">
      <c r="A403" s="33">
        <v>395</v>
      </c>
      <c r="B403" s="36" t="str">
        <f>VLOOKUP(A403,'[1]Aging Schedule'!$A$7:$C$410,2,FALSE)</f>
        <v>Universal Healthcare/Fuquay-Varina</v>
      </c>
      <c r="C403" s="2">
        <f>VLOOKUP(A403,'[1]Aging Schedule'!$A$7:$C$444,3,FALSE)</f>
        <v>2</v>
      </c>
      <c r="D403" s="2"/>
      <c r="E403" s="1">
        <v>3</v>
      </c>
      <c r="F403" s="1">
        <v>2016</v>
      </c>
      <c r="G403" s="5">
        <v>95117</v>
      </c>
      <c r="H403" s="6"/>
      <c r="I403" s="1"/>
      <c r="J403" s="1"/>
      <c r="K403" s="5"/>
    </row>
    <row r="404" spans="1:11" x14ac:dyDescent="0.25">
      <c r="A404" s="33">
        <v>396</v>
      </c>
      <c r="B404" s="36" t="str">
        <f>VLOOKUP(A404,'[1]Aging Schedule'!$A$7:$C$410,2,FALSE)</f>
        <v>Pavillion Health Center at Brightmore</v>
      </c>
      <c r="C404" s="2">
        <f>VLOOKUP(A404,'[1]Aging Schedule'!$A$7:$C$444,3,FALSE)</f>
        <v>5</v>
      </c>
      <c r="D404" s="2"/>
      <c r="E404" s="1"/>
      <c r="F404" s="1"/>
      <c r="G404" s="5"/>
      <c r="H404" s="6"/>
      <c r="I404" s="1"/>
      <c r="J404" s="1"/>
      <c r="K404" s="5"/>
    </row>
    <row r="405" spans="1:11" x14ac:dyDescent="0.25">
      <c r="A405" s="33">
        <v>397</v>
      </c>
      <c r="B405" s="36" t="str">
        <f>VLOOKUP(A405,'[1]Aging Schedule'!$A$7:$C$410,2,FALSE)</f>
        <v>Clear Creek Nursing &amp; Rehabilitation Center</v>
      </c>
      <c r="C405" s="2">
        <f>VLOOKUP(A405,'[1]Aging Schedule'!$A$7:$C$444,3,FALSE)</f>
        <v>4.5</v>
      </c>
      <c r="D405" s="2"/>
      <c r="E405" s="1"/>
      <c r="F405" s="1"/>
      <c r="G405" s="5"/>
      <c r="H405" s="6"/>
      <c r="I405" s="1"/>
      <c r="J405" s="1"/>
      <c r="K405" s="5"/>
    </row>
    <row r="406" spans="1:11" x14ac:dyDescent="0.25">
      <c r="A406" s="33">
        <v>398</v>
      </c>
      <c r="B406" s="36" t="str">
        <f>VLOOKUP(A406,'[1]Aging Schedule'!$A$7:$C$410,2,FALSE)</f>
        <v>PruittHealth-Union Pointe</v>
      </c>
      <c r="C406" s="2">
        <f>VLOOKUP(A406,'[1]Aging Schedule'!$A$7:$C$444,3,FALSE)</f>
        <v>2.3800000000001091</v>
      </c>
      <c r="D406" s="2"/>
      <c r="E406" s="15">
        <v>3</v>
      </c>
      <c r="F406" s="1">
        <v>2016</v>
      </c>
      <c r="G406" s="5">
        <v>57656</v>
      </c>
      <c r="H406" s="25"/>
      <c r="I406" s="1">
        <v>3</v>
      </c>
      <c r="J406" s="1">
        <v>2017</v>
      </c>
      <c r="K406" s="5">
        <v>124613</v>
      </c>
    </row>
    <row r="407" spans="1:11" x14ac:dyDescent="0.25">
      <c r="A407" s="33">
        <v>399</v>
      </c>
      <c r="B407" s="36" t="str">
        <f>VLOOKUP(A407,'[1]Aging Schedule'!$A$7:$C$410,2,FALSE)</f>
        <v>Autumn Care of Cornelius</v>
      </c>
      <c r="C407" s="2">
        <f>VLOOKUP(A407,'[1]Aging Schedule'!$A$7:$C$444,3,FALSE)</f>
        <v>3</v>
      </c>
      <c r="D407" s="2"/>
      <c r="E407" s="1"/>
      <c r="F407" s="1"/>
      <c r="G407" s="5"/>
      <c r="H407" s="25"/>
      <c r="I407" s="1"/>
      <c r="J407" s="1"/>
      <c r="K407" s="5"/>
    </row>
    <row r="408" spans="1:11" x14ac:dyDescent="0.25">
      <c r="A408" s="33">
        <v>400</v>
      </c>
      <c r="B408" s="36" t="str">
        <f>VLOOKUP(A408,'[1]Aging Schedule'!$A$7:$C$410,2,FALSE)</f>
        <v>Trinity Elms</v>
      </c>
      <c r="C408" s="2">
        <f>VLOOKUP(A408,'[1]Aging Schedule'!$A$7:$C$444,3,FALSE)</f>
        <v>4</v>
      </c>
      <c r="D408" s="2"/>
      <c r="E408" s="1"/>
      <c r="F408" s="1"/>
      <c r="G408" s="5"/>
      <c r="H408" s="25"/>
      <c r="I408" s="1"/>
      <c r="J408" s="1"/>
      <c r="K408" s="5"/>
    </row>
    <row r="409" spans="1:11" ht="30" x14ac:dyDescent="0.25">
      <c r="A409" s="33">
        <v>401</v>
      </c>
      <c r="B409" s="36" t="str">
        <f>VLOOKUP(A409,'[1]Aging Schedule'!$A$7:$C$410,2,FALSE)</f>
        <v>Davis Health and Wellness Center at Cambridge Village</v>
      </c>
      <c r="C409" s="2">
        <f>VLOOKUP(A409,'[1]Aging Schedule'!$A$7:$C$444,3,FALSE)</f>
        <v>3.5</v>
      </c>
      <c r="D409" s="2"/>
      <c r="E409" s="1"/>
      <c r="F409" s="1"/>
      <c r="G409" s="5"/>
      <c r="H409" s="25"/>
      <c r="I409" s="1"/>
      <c r="J409" s="1"/>
      <c r="K409" s="5"/>
    </row>
    <row r="410" spans="1:11" ht="30" x14ac:dyDescent="0.25">
      <c r="A410" s="33">
        <v>402</v>
      </c>
      <c r="B410" s="36" t="str">
        <f>VLOOKUP(A410,'[1]Aging Schedule'!$A$7:$C$410,2,FALSE)</f>
        <v>Springbrook Nursing and Rehabilitation Center</v>
      </c>
      <c r="C410" s="2">
        <f>VLOOKUP(A410,'[1]Aging Schedule'!$A$7:$C$444,3,FALSE)</f>
        <v>3</v>
      </c>
      <c r="D410" s="2"/>
      <c r="E410" s="1"/>
      <c r="F410" s="1"/>
      <c r="G410" s="5"/>
      <c r="H410" s="25"/>
      <c r="I410" s="1"/>
      <c r="J410" s="1"/>
      <c r="K410" s="5"/>
    </row>
    <row r="411" spans="1:11" ht="30" x14ac:dyDescent="0.25">
      <c r="A411" s="33">
        <v>403</v>
      </c>
      <c r="B411" s="36" t="str">
        <f>VLOOKUP(A411,'[1]Aging Schedule'!$A$7:$C$410,2,FALSE)</f>
        <v>Huntersville Health and Rehabilitation Center</v>
      </c>
      <c r="C411" s="2">
        <f>VLOOKUP(A411,'[1]Aging Schedule'!$A$7:$C$444,3,FALSE)</f>
        <v>1.1800000000000637</v>
      </c>
      <c r="D411" s="2"/>
      <c r="E411" s="1"/>
      <c r="F411" s="1"/>
      <c r="G411" s="5"/>
      <c r="H411" s="25"/>
      <c r="I411" s="1">
        <v>3</v>
      </c>
      <c r="J411" s="1">
        <v>2017</v>
      </c>
      <c r="K411" s="5">
        <v>92785</v>
      </c>
    </row>
    <row r="412" spans="1:11" x14ac:dyDescent="0.25">
      <c r="A412" s="33">
        <v>404</v>
      </c>
      <c r="B412" s="36" t="str">
        <f>VLOOKUP(A412,'[1]Aging Schedule'!$A$7:$C$410,2,FALSE)</f>
        <v>Bermuda Village Retirement Center</v>
      </c>
      <c r="C412" s="2">
        <f>VLOOKUP(A412,'[1]Aging Schedule'!$A$7:$C$444,3,FALSE)</f>
        <v>1</v>
      </c>
      <c r="D412" s="2"/>
      <c r="E412" s="1"/>
      <c r="F412" s="1"/>
      <c r="G412" s="5"/>
      <c r="H412" s="2"/>
      <c r="I412" s="1"/>
      <c r="J412" s="1"/>
      <c r="K412" s="5"/>
    </row>
    <row r="413" spans="1:11" x14ac:dyDescent="0.25">
      <c r="E413" s="27"/>
      <c r="F413" s="27"/>
      <c r="G413" s="27"/>
    </row>
  </sheetData>
  <mergeCells count="3">
    <mergeCell ref="I1:K1"/>
    <mergeCell ref="E2:G2"/>
    <mergeCell ref="I2:K2"/>
  </mergeCells>
  <printOptions gridLines="1"/>
  <pageMargins left="0.7" right="0.7" top="0.75" bottom="0.75" header="0.3" footer="0.3"/>
  <pageSetup scale="96" fitToHeight="0" orientation="portrait" horizontalDpi="1200" verticalDpi="12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Aging Schedule 2017</vt:lpstr>
      <vt:lpstr>'Aging Schedule 2017'!Print_Titles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Counts, Michelle R</dc:creator>
  <cp:lastModifiedBy>Plotnick, Joan B</cp:lastModifiedBy>
  <cp:lastPrinted>2018-04-04T17:41:01Z</cp:lastPrinted>
  <dcterms:created xsi:type="dcterms:W3CDTF">2018-02-22T19:35:50Z</dcterms:created>
  <dcterms:modified xsi:type="dcterms:W3CDTF">2018-04-04T18:03:27Z</dcterms:modified>
</cp:coreProperties>
</file>