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02"/>
  <workbookPr/>
  <mc:AlternateContent xmlns:mc="http://schemas.openxmlformats.org/markup-compatibility/2006">
    <mc:Choice Requires="x15">
      <x15ac:absPath xmlns:x15ac="http://schemas.microsoft.com/office/spreadsheetml/2010/11/ac" url="K:\Data Requests\Padmaja Maganti\SFY2023\2023.0003-Sri Kanukuri-Annual Tables Report - All Other Sections SFY2022\Programs &amp; Reports\"/>
    </mc:Choice>
  </mc:AlternateContent>
  <xr:revisionPtr revIDLastSave="0" documentId="8_{EC33429D-8955-4B33-B478-7132889EDAF0}" xr6:coauthVersionLast="47" xr6:coauthVersionMax="47" xr10:uidLastSave="{00000000-0000-0000-0000-000000000000}"/>
  <bookViews>
    <workbookView xWindow="-120" yWindow="-120" windowWidth="29040" windowHeight="15840" tabRatio="742" xr2:uid="{00000000-000D-0000-FFFF-FFFF00000000}"/>
  </bookViews>
  <sheets>
    <sheet name="Table 3 Providers" sheetId="10" r:id="rId1"/>
    <sheet name="Table 4 Sources" sheetId="13" r:id="rId2"/>
    <sheet name="Table 5 Pgrm &amp; Admin Expend" sheetId="14" r:id="rId3"/>
    <sheet name="Table 6 Eligibility History" sheetId="9" r:id="rId4"/>
    <sheet name="Table 7 Elig. &amp; Prgm Payments" sheetId="15" r:id="rId5"/>
    <sheet name="Table 8 Exp by Type of Service" sheetId="5" r:id="rId6"/>
    <sheet name="Table 9 Exp by Eligibility Grp" sheetId="16" r:id="rId7"/>
    <sheet name="Table 10 Exp by Service Categ" sheetId="1" r:id="rId8"/>
    <sheet name="Table 11 Exp for Elderly" sheetId="2" r:id="rId9"/>
    <sheet name="Table 12 Exp Blind Disabled" sheetId="3" r:id="rId10"/>
    <sheet name="Table 13 Exp for Fam. &amp; Child." sheetId="4" r:id="rId11"/>
    <sheet name="Table 14 Exp MedSol,Alien,Adju" sheetId="8" r:id="rId12"/>
  </sheets>
  <definedNames>
    <definedName name="_xlnm._FilterDatabase" localSheetId="4" hidden="1">'Table 7 Elig. &amp; Prgm Payments'!$A$8:$BE$8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5" l="1"/>
  <c r="F36" i="5"/>
  <c r="F35" i="5"/>
  <c r="F34" i="5"/>
  <c r="F33" i="5"/>
  <c r="N54" i="9"/>
  <c r="N55" i="9"/>
  <c r="D111" i="15" l="1"/>
  <c r="E32" i="1"/>
  <c r="N38" i="1"/>
  <c r="O38" i="1"/>
  <c r="P38" i="1"/>
  <c r="Q38" i="1"/>
  <c r="H34" i="2"/>
  <c r="H35" i="2"/>
  <c r="H36" i="2"/>
  <c r="H37" i="2"/>
  <c r="H33" i="2"/>
  <c r="H10" i="2"/>
  <c r="H11" i="2"/>
  <c r="H12" i="2"/>
  <c r="H13" i="2"/>
  <c r="H14" i="2"/>
  <c r="H15" i="2"/>
  <c r="H16" i="2"/>
  <c r="H17" i="2"/>
  <c r="H18" i="2"/>
  <c r="H19" i="2"/>
  <c r="H20" i="2"/>
  <c r="H21" i="2"/>
  <c r="H22" i="2"/>
  <c r="H23" i="2"/>
  <c r="H24" i="2"/>
  <c r="H25" i="2"/>
  <c r="H26" i="2"/>
  <c r="H27" i="2"/>
  <c r="H28" i="2"/>
  <c r="H29" i="2"/>
  <c r="H9" i="2"/>
  <c r="P37" i="4" l="1"/>
  <c r="P36" i="4"/>
  <c r="P35" i="4"/>
  <c r="P34" i="4"/>
  <c r="F34" i="2" l="1"/>
  <c r="B38" i="1" l="1"/>
  <c r="F37" i="3" l="1"/>
  <c r="F36" i="3"/>
  <c r="F35" i="3"/>
  <c r="F35" i="2"/>
  <c r="F38" i="1" l="1"/>
  <c r="E38" i="1"/>
  <c r="M38" i="1"/>
  <c r="L38" i="1"/>
  <c r="K38" i="1"/>
  <c r="J38" i="1"/>
  <c r="H38" i="1"/>
  <c r="G38" i="1"/>
  <c r="D38" i="1"/>
  <c r="E55" i="9"/>
  <c r="F55" i="9"/>
  <c r="G55" i="9"/>
  <c r="H55" i="9"/>
  <c r="I55" i="9"/>
  <c r="J55" i="9"/>
  <c r="K55" i="9"/>
  <c r="L55" i="9"/>
  <c r="M55" i="9"/>
  <c r="O55" i="9"/>
  <c r="D55" i="9"/>
  <c r="C55" i="9"/>
  <c r="B55" i="9"/>
  <c r="P52" i="9"/>
  <c r="B30" i="5"/>
  <c r="E13" i="16"/>
  <c r="E14" i="16"/>
  <c r="E17" i="16"/>
  <c r="E18" i="16"/>
  <c r="E19" i="16"/>
  <c r="E20" i="16"/>
  <c r="E21" i="16"/>
  <c r="E22" i="16"/>
  <c r="E25" i="16"/>
  <c r="E10" i="16"/>
  <c r="E9" i="16"/>
  <c r="B111" i="15" l="1"/>
  <c r="O54" i="9"/>
  <c r="M54" i="9"/>
  <c r="L54" i="9"/>
  <c r="K54" i="9"/>
  <c r="J54" i="9"/>
  <c r="I54" i="9"/>
  <c r="H54" i="9"/>
  <c r="G54" i="9"/>
  <c r="F54" i="9"/>
  <c r="E54" i="9"/>
  <c r="D54" i="9"/>
  <c r="C54" i="9"/>
  <c r="B54" i="9"/>
  <c r="P51" i="9"/>
  <c r="L30" i="4"/>
  <c r="F18" i="5"/>
  <c r="P50" i="9" l="1"/>
  <c r="F42" i="3" l="1"/>
  <c r="P49" i="9" l="1"/>
  <c r="P9" i="4"/>
  <c r="G25" i="16" l="1"/>
  <c r="B23" i="16"/>
  <c r="G22" i="16"/>
  <c r="G21" i="16"/>
  <c r="G20" i="16"/>
  <c r="G19" i="16"/>
  <c r="G18" i="16"/>
  <c r="G17" i="16"/>
  <c r="B15" i="16"/>
  <c r="G14" i="16"/>
  <c r="G13" i="16"/>
  <c r="B11" i="16"/>
  <c r="G10" i="16"/>
  <c r="G9" i="16"/>
  <c r="C111" i="15"/>
  <c r="I108" i="15"/>
  <c r="H108" i="15" s="1"/>
  <c r="F108" i="15"/>
  <c r="E108" i="15"/>
  <c r="I107" i="15"/>
  <c r="H107" i="15" s="1"/>
  <c r="F107" i="15"/>
  <c r="E107" i="15"/>
  <c r="I106" i="15"/>
  <c r="H106" i="15" s="1"/>
  <c r="F106" i="15"/>
  <c r="E106" i="15"/>
  <c r="I105" i="15"/>
  <c r="H105" i="15" s="1"/>
  <c r="F105" i="15"/>
  <c r="E105" i="15"/>
  <c r="I104" i="15"/>
  <c r="H104" i="15" s="1"/>
  <c r="F104" i="15"/>
  <c r="E104" i="15"/>
  <c r="I103" i="15"/>
  <c r="H103" i="15" s="1"/>
  <c r="F103" i="15"/>
  <c r="E103" i="15"/>
  <c r="I102" i="15"/>
  <c r="H102" i="15" s="1"/>
  <c r="F102" i="15"/>
  <c r="E102" i="15"/>
  <c r="I101" i="15"/>
  <c r="H101" i="15" s="1"/>
  <c r="F101" i="15"/>
  <c r="E101" i="15"/>
  <c r="I100" i="15"/>
  <c r="H100" i="15" s="1"/>
  <c r="F100" i="15"/>
  <c r="E100" i="15"/>
  <c r="I99" i="15"/>
  <c r="H99" i="15" s="1"/>
  <c r="F99" i="15"/>
  <c r="E99" i="15"/>
  <c r="I98" i="15"/>
  <c r="H98" i="15" s="1"/>
  <c r="F98" i="15"/>
  <c r="E98" i="15"/>
  <c r="I97" i="15"/>
  <c r="H97" i="15" s="1"/>
  <c r="F97" i="15"/>
  <c r="E97" i="15"/>
  <c r="I96" i="15"/>
  <c r="H96" i="15" s="1"/>
  <c r="F96" i="15"/>
  <c r="E96" i="15"/>
  <c r="I95" i="15"/>
  <c r="H95" i="15" s="1"/>
  <c r="F95" i="15"/>
  <c r="E95" i="15"/>
  <c r="I94" i="15"/>
  <c r="H94" i="15" s="1"/>
  <c r="F94" i="15"/>
  <c r="E94" i="15"/>
  <c r="I93" i="15"/>
  <c r="H93" i="15" s="1"/>
  <c r="F93" i="15"/>
  <c r="E93" i="15"/>
  <c r="I92" i="15"/>
  <c r="H92" i="15" s="1"/>
  <c r="F92" i="15"/>
  <c r="E92" i="15"/>
  <c r="I91" i="15"/>
  <c r="H91" i="15" s="1"/>
  <c r="F91" i="15"/>
  <c r="E91" i="15"/>
  <c r="I90" i="15"/>
  <c r="H90" i="15" s="1"/>
  <c r="F90" i="15"/>
  <c r="E90" i="15"/>
  <c r="I89" i="15"/>
  <c r="H89" i="15" s="1"/>
  <c r="F89" i="15"/>
  <c r="E89" i="15"/>
  <c r="I88" i="15"/>
  <c r="H88" i="15" s="1"/>
  <c r="F88" i="15"/>
  <c r="E88" i="15"/>
  <c r="I87" i="15"/>
  <c r="H87" i="15" s="1"/>
  <c r="F87" i="15"/>
  <c r="E87" i="15"/>
  <c r="I86" i="15"/>
  <c r="H86" i="15" s="1"/>
  <c r="F86" i="15"/>
  <c r="E86" i="15"/>
  <c r="I85" i="15"/>
  <c r="H85" i="15" s="1"/>
  <c r="F85" i="15"/>
  <c r="E85" i="15"/>
  <c r="I84" i="15"/>
  <c r="H84" i="15" s="1"/>
  <c r="F84" i="15"/>
  <c r="E84" i="15"/>
  <c r="I83" i="15"/>
  <c r="H83" i="15" s="1"/>
  <c r="F83" i="15"/>
  <c r="E83" i="15"/>
  <c r="I82" i="15"/>
  <c r="H82" i="15" s="1"/>
  <c r="F82" i="15"/>
  <c r="E82" i="15"/>
  <c r="I81" i="15"/>
  <c r="H81" i="15" s="1"/>
  <c r="F81" i="15"/>
  <c r="E81" i="15"/>
  <c r="I80" i="15"/>
  <c r="H80" i="15" s="1"/>
  <c r="F80" i="15"/>
  <c r="E80" i="15"/>
  <c r="I79" i="15"/>
  <c r="H79" i="15" s="1"/>
  <c r="F79" i="15"/>
  <c r="E79" i="15"/>
  <c r="I78" i="15"/>
  <c r="H78" i="15" s="1"/>
  <c r="F78" i="15"/>
  <c r="E78" i="15"/>
  <c r="I77" i="15"/>
  <c r="H77" i="15" s="1"/>
  <c r="F77" i="15"/>
  <c r="E77" i="15"/>
  <c r="I76" i="15"/>
  <c r="H76" i="15" s="1"/>
  <c r="F76" i="15"/>
  <c r="E76" i="15"/>
  <c r="I75" i="15"/>
  <c r="H75" i="15" s="1"/>
  <c r="F75" i="15"/>
  <c r="E75" i="15"/>
  <c r="I74" i="15"/>
  <c r="H74" i="15" s="1"/>
  <c r="F74" i="15"/>
  <c r="E74" i="15"/>
  <c r="I73" i="15"/>
  <c r="H73" i="15" s="1"/>
  <c r="F73" i="15"/>
  <c r="E73" i="15"/>
  <c r="I72" i="15"/>
  <c r="H72" i="15" s="1"/>
  <c r="F72" i="15"/>
  <c r="E72" i="15"/>
  <c r="I71" i="15"/>
  <c r="H71" i="15" s="1"/>
  <c r="F71" i="15"/>
  <c r="E71" i="15"/>
  <c r="I70" i="15"/>
  <c r="H70" i="15" s="1"/>
  <c r="F70" i="15"/>
  <c r="E70" i="15"/>
  <c r="I69" i="15"/>
  <c r="H69" i="15" s="1"/>
  <c r="F69" i="15"/>
  <c r="E69" i="15"/>
  <c r="I68" i="15"/>
  <c r="H68" i="15" s="1"/>
  <c r="F68" i="15"/>
  <c r="E68" i="15"/>
  <c r="I67" i="15"/>
  <c r="H67" i="15" s="1"/>
  <c r="F67" i="15"/>
  <c r="E67" i="15"/>
  <c r="I66" i="15"/>
  <c r="H66" i="15" s="1"/>
  <c r="F66" i="15"/>
  <c r="E66" i="15"/>
  <c r="I65" i="15"/>
  <c r="H65" i="15" s="1"/>
  <c r="F65" i="15"/>
  <c r="E65" i="15"/>
  <c r="I64" i="15"/>
  <c r="H64" i="15" s="1"/>
  <c r="F64" i="15"/>
  <c r="E64" i="15"/>
  <c r="I63" i="15"/>
  <c r="H63" i="15" s="1"/>
  <c r="F63" i="15"/>
  <c r="E63" i="15"/>
  <c r="I62" i="15"/>
  <c r="H62" i="15" s="1"/>
  <c r="F62" i="15"/>
  <c r="E62" i="15"/>
  <c r="I61" i="15"/>
  <c r="H61" i="15" s="1"/>
  <c r="F61" i="15"/>
  <c r="E61" i="15"/>
  <c r="I60" i="15"/>
  <c r="H60" i="15" s="1"/>
  <c r="F60" i="15"/>
  <c r="E60" i="15"/>
  <c r="I59" i="15"/>
  <c r="H59" i="15" s="1"/>
  <c r="F59" i="15"/>
  <c r="E59" i="15"/>
  <c r="I58" i="15"/>
  <c r="H58" i="15" s="1"/>
  <c r="F58" i="15"/>
  <c r="E58" i="15"/>
  <c r="I57" i="15"/>
  <c r="H57" i="15" s="1"/>
  <c r="F57" i="15"/>
  <c r="E57" i="15"/>
  <c r="I56" i="15"/>
  <c r="H56" i="15" s="1"/>
  <c r="F56" i="15"/>
  <c r="E56" i="15"/>
  <c r="I55" i="15"/>
  <c r="H55" i="15" s="1"/>
  <c r="F55" i="15"/>
  <c r="E55" i="15"/>
  <c r="I54" i="15"/>
  <c r="H54" i="15" s="1"/>
  <c r="F54" i="15"/>
  <c r="E54" i="15"/>
  <c r="I53" i="15"/>
  <c r="H53" i="15" s="1"/>
  <c r="F53" i="15"/>
  <c r="E53" i="15"/>
  <c r="I52" i="15"/>
  <c r="H52" i="15" s="1"/>
  <c r="F52" i="15"/>
  <c r="E52" i="15"/>
  <c r="I51" i="15"/>
  <c r="H51" i="15" s="1"/>
  <c r="F51" i="15"/>
  <c r="E51" i="15"/>
  <c r="I50" i="15"/>
  <c r="H50" i="15" s="1"/>
  <c r="F50" i="15"/>
  <c r="E50" i="15"/>
  <c r="I49" i="15"/>
  <c r="H49" i="15" s="1"/>
  <c r="F49" i="15"/>
  <c r="E49" i="15"/>
  <c r="I48" i="15"/>
  <c r="H48" i="15" s="1"/>
  <c r="F48" i="15"/>
  <c r="E48" i="15"/>
  <c r="I47" i="15"/>
  <c r="H47" i="15" s="1"/>
  <c r="F47" i="15"/>
  <c r="E47" i="15"/>
  <c r="I46" i="15"/>
  <c r="H46" i="15" s="1"/>
  <c r="F46" i="15"/>
  <c r="E46" i="15"/>
  <c r="I45" i="15"/>
  <c r="H45" i="15" s="1"/>
  <c r="F45" i="15"/>
  <c r="E45" i="15"/>
  <c r="I44" i="15"/>
  <c r="H44" i="15" s="1"/>
  <c r="F44" i="15"/>
  <c r="E44" i="15"/>
  <c r="I43" i="15"/>
  <c r="H43" i="15" s="1"/>
  <c r="F43" i="15"/>
  <c r="E43" i="15"/>
  <c r="I42" i="15"/>
  <c r="H42" i="15" s="1"/>
  <c r="F42" i="15"/>
  <c r="E42" i="15"/>
  <c r="I41" i="15"/>
  <c r="H41" i="15" s="1"/>
  <c r="F41" i="15"/>
  <c r="E41" i="15"/>
  <c r="I40" i="15"/>
  <c r="H40" i="15" s="1"/>
  <c r="F40" i="15"/>
  <c r="E40" i="15"/>
  <c r="I39" i="15"/>
  <c r="H39" i="15" s="1"/>
  <c r="F39" i="15"/>
  <c r="E39" i="15"/>
  <c r="I38" i="15"/>
  <c r="H38" i="15" s="1"/>
  <c r="F38" i="15"/>
  <c r="E38" i="15"/>
  <c r="I37" i="15"/>
  <c r="H37" i="15" s="1"/>
  <c r="F37" i="15"/>
  <c r="E37" i="15"/>
  <c r="I36" i="15"/>
  <c r="H36" i="15" s="1"/>
  <c r="F36" i="15"/>
  <c r="E36" i="15"/>
  <c r="I35" i="15"/>
  <c r="H35" i="15" s="1"/>
  <c r="F35" i="15"/>
  <c r="E35" i="15"/>
  <c r="I34" i="15"/>
  <c r="H34" i="15" s="1"/>
  <c r="F34" i="15"/>
  <c r="E34" i="15"/>
  <c r="I33" i="15"/>
  <c r="H33" i="15" s="1"/>
  <c r="F33" i="15"/>
  <c r="E33" i="15"/>
  <c r="I32" i="15"/>
  <c r="H32" i="15" s="1"/>
  <c r="F32" i="15"/>
  <c r="E32" i="15"/>
  <c r="I31" i="15"/>
  <c r="H31" i="15" s="1"/>
  <c r="F31" i="15"/>
  <c r="E31" i="15"/>
  <c r="I30" i="15"/>
  <c r="H30" i="15" s="1"/>
  <c r="F30" i="15"/>
  <c r="E30" i="15"/>
  <c r="I29" i="15"/>
  <c r="H29" i="15" s="1"/>
  <c r="F29" i="15"/>
  <c r="E29" i="15"/>
  <c r="I28" i="15"/>
  <c r="H28" i="15" s="1"/>
  <c r="F28" i="15"/>
  <c r="E28" i="15"/>
  <c r="I27" i="15"/>
  <c r="H27" i="15" s="1"/>
  <c r="F27" i="15"/>
  <c r="E27" i="15"/>
  <c r="I26" i="15"/>
  <c r="H26" i="15" s="1"/>
  <c r="F26" i="15"/>
  <c r="E26" i="15"/>
  <c r="I25" i="15"/>
  <c r="H25" i="15" s="1"/>
  <c r="F25" i="15"/>
  <c r="E25" i="15"/>
  <c r="I24" i="15"/>
  <c r="H24" i="15" s="1"/>
  <c r="F24" i="15"/>
  <c r="E24" i="15"/>
  <c r="I23" i="15"/>
  <c r="H23" i="15" s="1"/>
  <c r="F23" i="15"/>
  <c r="E23" i="15"/>
  <c r="I22" i="15"/>
  <c r="H22" i="15" s="1"/>
  <c r="F22" i="15"/>
  <c r="E22" i="15"/>
  <c r="I21" i="15"/>
  <c r="H21" i="15" s="1"/>
  <c r="F21" i="15"/>
  <c r="E21" i="15"/>
  <c r="I20" i="15"/>
  <c r="H20" i="15" s="1"/>
  <c r="F20" i="15"/>
  <c r="E20" i="15"/>
  <c r="I19" i="15"/>
  <c r="H19" i="15" s="1"/>
  <c r="F19" i="15"/>
  <c r="E19" i="15"/>
  <c r="I18" i="15"/>
  <c r="H18" i="15" s="1"/>
  <c r="F18" i="15"/>
  <c r="E18" i="15"/>
  <c r="I17" i="15"/>
  <c r="H17" i="15" s="1"/>
  <c r="F17" i="15"/>
  <c r="E17" i="15"/>
  <c r="I16" i="15"/>
  <c r="H16" i="15" s="1"/>
  <c r="F16" i="15"/>
  <c r="E16" i="15"/>
  <c r="I15" i="15"/>
  <c r="H15" i="15" s="1"/>
  <c r="F15" i="15"/>
  <c r="E15" i="15"/>
  <c r="I14" i="15"/>
  <c r="H14" i="15" s="1"/>
  <c r="F14" i="15"/>
  <c r="E14" i="15"/>
  <c r="I13" i="15"/>
  <c r="H13" i="15" s="1"/>
  <c r="F13" i="15"/>
  <c r="E13" i="15"/>
  <c r="I12" i="15"/>
  <c r="H12" i="15" s="1"/>
  <c r="F12" i="15"/>
  <c r="E12" i="15"/>
  <c r="I11" i="15"/>
  <c r="H11" i="15" s="1"/>
  <c r="F11" i="15"/>
  <c r="E11" i="15"/>
  <c r="I10" i="15"/>
  <c r="H10" i="15" s="1"/>
  <c r="F10" i="15"/>
  <c r="E10" i="15"/>
  <c r="I9" i="15"/>
  <c r="H9" i="15" s="1"/>
  <c r="F9" i="15"/>
  <c r="E9" i="15"/>
  <c r="B27" i="16" l="1"/>
  <c r="C22" i="16" l="1"/>
  <c r="E27" i="16"/>
  <c r="G27" i="16" s="1"/>
  <c r="C23" i="16"/>
  <c r="C14" i="16"/>
  <c r="C25" i="16"/>
  <c r="C15" i="16"/>
  <c r="C9" i="16"/>
  <c r="C10" i="16"/>
  <c r="C18" i="16"/>
  <c r="C17" i="16"/>
  <c r="C21" i="16"/>
  <c r="C20" i="16"/>
  <c r="C13" i="16"/>
  <c r="C11" i="16"/>
  <c r="C19" i="16"/>
  <c r="C27" i="16" l="1"/>
  <c r="D30" i="1" l="1"/>
  <c r="D42" i="1" l="1"/>
  <c r="B38" i="8"/>
  <c r="I30" i="1" l="1"/>
  <c r="E30" i="1"/>
  <c r="F30" i="1"/>
  <c r="F42" i="1" s="1"/>
  <c r="G30" i="1"/>
  <c r="G42" i="1" s="1"/>
  <c r="H30" i="1"/>
  <c r="J30" i="1"/>
  <c r="J42" i="1" s="1"/>
  <c r="K30" i="1"/>
  <c r="K42" i="1" s="1"/>
  <c r="L30" i="1"/>
  <c r="L42" i="1" s="1"/>
  <c r="M30" i="1"/>
  <c r="M42" i="1" s="1"/>
  <c r="N30" i="1"/>
  <c r="N42" i="1" s="1"/>
  <c r="O30" i="1"/>
  <c r="P30" i="1"/>
  <c r="P42" i="1" s="1"/>
  <c r="Q30" i="1"/>
  <c r="Q42" i="1" s="1"/>
  <c r="H42" i="1" l="1"/>
  <c r="E42" i="1"/>
  <c r="F9" i="5"/>
  <c r="F10" i="5"/>
  <c r="F12" i="5"/>
  <c r="F13" i="5"/>
  <c r="F14" i="5"/>
  <c r="F15" i="5"/>
  <c r="F16" i="5"/>
  <c r="F17" i="5"/>
  <c r="F19" i="5"/>
  <c r="F20" i="5"/>
  <c r="F21" i="5"/>
  <c r="F22" i="5"/>
  <c r="F23" i="5"/>
  <c r="F24" i="5"/>
  <c r="F25" i="5"/>
  <c r="F26" i="5"/>
  <c r="F27" i="5"/>
  <c r="F28" i="5"/>
  <c r="F29" i="5"/>
  <c r="D30" i="8" l="1"/>
  <c r="C30" i="8"/>
  <c r="B30" i="8"/>
  <c r="B40" i="8" l="1"/>
  <c r="B44" i="8" s="1"/>
  <c r="D38" i="8"/>
  <c r="D40" i="8" s="1"/>
  <c r="D44" i="8" s="1"/>
  <c r="C38" i="8"/>
  <c r="C40" i="8" s="1"/>
  <c r="C44" i="8" s="1"/>
  <c r="O47" i="9" l="1"/>
  <c r="O45" i="9"/>
  <c r="O44" i="9"/>
  <c r="P43" i="9"/>
  <c r="P42" i="9"/>
  <c r="P41" i="9"/>
  <c r="P40" i="9"/>
  <c r="P39" i="9"/>
  <c r="P38" i="9"/>
  <c r="E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48" i="9" l="1"/>
  <c r="P45" i="9"/>
  <c r="P46" i="9"/>
  <c r="P47" i="9"/>
  <c r="P21" i="4" l="1"/>
  <c r="P11" i="4"/>
  <c r="P12" i="4"/>
  <c r="P33" i="4"/>
  <c r="P10" i="4"/>
  <c r="P13" i="4"/>
  <c r="P14" i="4"/>
  <c r="P15" i="4"/>
  <c r="P16" i="4"/>
  <c r="P17" i="4"/>
  <c r="P18" i="4"/>
  <c r="P19" i="4"/>
  <c r="P20" i="4"/>
  <c r="P22" i="4"/>
  <c r="P23" i="4"/>
  <c r="P24" i="4"/>
  <c r="P25" i="4"/>
  <c r="P26" i="4"/>
  <c r="P27" i="4"/>
  <c r="P28" i="4"/>
  <c r="P29" i="4"/>
  <c r="D38" i="4"/>
  <c r="F38" i="4"/>
  <c r="H38" i="4"/>
  <c r="J38" i="4"/>
  <c r="L38" i="4"/>
  <c r="N38" i="4"/>
  <c r="B38" i="4"/>
  <c r="P38" i="4" l="1"/>
  <c r="P30" i="4"/>
  <c r="D30" i="4"/>
  <c r="F30" i="4"/>
  <c r="H30" i="4"/>
  <c r="J30" i="4"/>
  <c r="N30" i="4"/>
  <c r="B30" i="4"/>
  <c r="F11" i="3"/>
  <c r="F10" i="3"/>
  <c r="F12" i="3"/>
  <c r="F13" i="3"/>
  <c r="F14" i="3"/>
  <c r="F15" i="3"/>
  <c r="F16" i="3"/>
  <c r="F17" i="3"/>
  <c r="F18" i="3"/>
  <c r="F19" i="3"/>
  <c r="F20" i="3"/>
  <c r="F21" i="3"/>
  <c r="F22" i="3"/>
  <c r="F23" i="3"/>
  <c r="F24" i="3"/>
  <c r="F25" i="3"/>
  <c r="F26" i="3"/>
  <c r="F27" i="3"/>
  <c r="F28" i="3"/>
  <c r="F29" i="3"/>
  <c r="F33" i="3"/>
  <c r="F34" i="3"/>
  <c r="F9" i="3"/>
  <c r="D38" i="3"/>
  <c r="B38" i="3"/>
  <c r="B30" i="3"/>
  <c r="D30" i="3"/>
  <c r="F42" i="2"/>
  <c r="H42" i="2" s="1"/>
  <c r="F27" i="2"/>
  <c r="F16" i="2"/>
  <c r="F33" i="2"/>
  <c r="D38" i="2"/>
  <c r="E38" i="2"/>
  <c r="B38" i="2"/>
  <c r="F10" i="2"/>
  <c r="F11" i="2"/>
  <c r="F13" i="2"/>
  <c r="F14" i="2"/>
  <c r="F15" i="2"/>
  <c r="F17" i="2"/>
  <c r="F18" i="2"/>
  <c r="F19" i="2"/>
  <c r="F20" i="2"/>
  <c r="F21" i="2"/>
  <c r="F22" i="2"/>
  <c r="F23" i="2"/>
  <c r="F24" i="2"/>
  <c r="F25" i="2"/>
  <c r="F26" i="2"/>
  <c r="F28" i="2"/>
  <c r="F29" i="2"/>
  <c r="F9" i="2"/>
  <c r="D30" i="2"/>
  <c r="E30" i="2"/>
  <c r="B30" i="2"/>
  <c r="E16" i="3" l="1"/>
  <c r="E21" i="3"/>
  <c r="E13" i="3"/>
  <c r="E9" i="3"/>
  <c r="E17" i="3"/>
  <c r="E19" i="3"/>
  <c r="E10" i="3"/>
  <c r="E24" i="3"/>
  <c r="E11" i="3"/>
  <c r="B40" i="3"/>
  <c r="D40" i="3"/>
  <c r="D43" i="3" s="1"/>
  <c r="D40" i="4"/>
  <c r="B40" i="4"/>
  <c r="N40" i="4"/>
  <c r="L40" i="4"/>
  <c r="J40" i="4"/>
  <c r="F40" i="4"/>
  <c r="H40" i="4"/>
  <c r="P40" i="4"/>
  <c r="F38" i="3"/>
  <c r="F30" i="3"/>
  <c r="E25" i="3" s="1"/>
  <c r="D40" i="2"/>
  <c r="D43" i="2" s="1"/>
  <c r="B40" i="2"/>
  <c r="C34" i="2" s="1"/>
  <c r="E40" i="2"/>
  <c r="E43" i="2" s="1"/>
  <c r="F38" i="2"/>
  <c r="H38" i="2"/>
  <c r="F30" i="2"/>
  <c r="H30" i="2"/>
  <c r="E14" i="3" l="1"/>
  <c r="E18" i="3"/>
  <c r="E20" i="3"/>
  <c r="E22" i="3"/>
  <c r="E12" i="3"/>
  <c r="E26" i="3"/>
  <c r="E27" i="3"/>
  <c r="E28" i="3"/>
  <c r="E23" i="3"/>
  <c r="E30" i="3" s="1"/>
  <c r="E29" i="3"/>
  <c r="E15" i="3"/>
  <c r="Q34" i="4"/>
  <c r="Q35" i="4"/>
  <c r="Q36" i="4"/>
  <c r="Q37" i="4"/>
  <c r="G23" i="2"/>
  <c r="G15" i="2"/>
  <c r="G22" i="2"/>
  <c r="G14" i="2"/>
  <c r="G21" i="2"/>
  <c r="G13" i="2"/>
  <c r="G29" i="2"/>
  <c r="G28" i="2"/>
  <c r="G20" i="2"/>
  <c r="G12" i="2"/>
  <c r="G16" i="2"/>
  <c r="G27" i="2"/>
  <c r="G19" i="2"/>
  <c r="G11" i="2"/>
  <c r="G26" i="2"/>
  <c r="G18" i="2"/>
  <c r="G10" i="2"/>
  <c r="G25" i="2"/>
  <c r="G17" i="2"/>
  <c r="G9" i="2"/>
  <c r="G24" i="2"/>
  <c r="K30" i="4"/>
  <c r="K36" i="4"/>
  <c r="K35" i="4"/>
  <c r="K37" i="4"/>
  <c r="M30" i="4"/>
  <c r="M36" i="4"/>
  <c r="M35" i="4"/>
  <c r="M37" i="4"/>
  <c r="I30" i="4"/>
  <c r="I35" i="4"/>
  <c r="I37" i="4"/>
  <c r="I36" i="4"/>
  <c r="O30" i="4"/>
  <c r="O35" i="4"/>
  <c r="O36" i="4"/>
  <c r="O37" i="4"/>
  <c r="G35" i="4"/>
  <c r="G37" i="4"/>
  <c r="G36" i="4"/>
  <c r="C30" i="4"/>
  <c r="C36" i="4"/>
  <c r="C37" i="4"/>
  <c r="C35" i="4"/>
  <c r="E30" i="4"/>
  <c r="E37" i="4"/>
  <c r="E36" i="4"/>
  <c r="E35" i="4"/>
  <c r="B43" i="2"/>
  <c r="C11" i="3"/>
  <c r="C37" i="3"/>
  <c r="C36" i="3"/>
  <c r="C35" i="3"/>
  <c r="C17" i="3"/>
  <c r="C10" i="3"/>
  <c r="C19" i="3"/>
  <c r="C21" i="3"/>
  <c r="C29" i="3"/>
  <c r="C28" i="3"/>
  <c r="C33" i="3"/>
  <c r="C16" i="3"/>
  <c r="C40" i="3"/>
  <c r="C22" i="3"/>
  <c r="C20" i="3"/>
  <c r="C18" i="3"/>
  <c r="B43" i="3"/>
  <c r="C15" i="3"/>
  <c r="C24" i="3"/>
  <c r="C25" i="3"/>
  <c r="C26" i="3"/>
  <c r="C9" i="3"/>
  <c r="C14" i="3"/>
  <c r="C12" i="3"/>
  <c r="C13" i="3"/>
  <c r="C23" i="3"/>
  <c r="C34" i="3"/>
  <c r="C38" i="3"/>
  <c r="C30" i="3"/>
  <c r="C27" i="3"/>
  <c r="B44" i="4"/>
  <c r="C13" i="4"/>
  <c r="C21" i="4"/>
  <c r="C29" i="4"/>
  <c r="C15" i="4"/>
  <c r="C33" i="4"/>
  <c r="C16" i="4"/>
  <c r="C24" i="4"/>
  <c r="C25" i="4"/>
  <c r="C10" i="4"/>
  <c r="C9" i="4"/>
  <c r="C14" i="4"/>
  <c r="C22" i="4"/>
  <c r="C23" i="4"/>
  <c r="C26" i="4"/>
  <c r="C11" i="4"/>
  <c r="C19" i="4"/>
  <c r="C27" i="4"/>
  <c r="C40" i="4"/>
  <c r="C12" i="4"/>
  <c r="C20" i="4"/>
  <c r="C28" i="4"/>
  <c r="C34" i="4"/>
  <c r="C17" i="4"/>
  <c r="C18" i="4"/>
  <c r="C38" i="4"/>
  <c r="L44" i="4"/>
  <c r="M15" i="4"/>
  <c r="M23" i="4"/>
  <c r="M33" i="4"/>
  <c r="M9" i="4"/>
  <c r="M17" i="4"/>
  <c r="M25" i="4"/>
  <c r="M26" i="4"/>
  <c r="M27" i="4"/>
  <c r="M20" i="4"/>
  <c r="M28" i="4"/>
  <c r="M16" i="4"/>
  <c r="M24" i="4"/>
  <c r="M34" i="4"/>
  <c r="M18" i="4"/>
  <c r="M12" i="4"/>
  <c r="M13" i="4"/>
  <c r="M21" i="4"/>
  <c r="M29" i="4"/>
  <c r="M14" i="4"/>
  <c r="M22" i="4"/>
  <c r="M10" i="4"/>
  <c r="M11" i="4"/>
  <c r="M19" i="4"/>
  <c r="M40" i="4"/>
  <c r="M38" i="4"/>
  <c r="D44" i="4"/>
  <c r="E15" i="4"/>
  <c r="E23" i="4"/>
  <c r="E33" i="4"/>
  <c r="E17" i="4"/>
  <c r="E25" i="4"/>
  <c r="E18" i="4"/>
  <c r="E19" i="4"/>
  <c r="E40" i="4"/>
  <c r="E20" i="4"/>
  <c r="E16" i="4"/>
  <c r="E24" i="4"/>
  <c r="E34" i="4"/>
  <c r="E26" i="4"/>
  <c r="E9" i="4"/>
  <c r="E13" i="4"/>
  <c r="E21" i="4"/>
  <c r="E29" i="4"/>
  <c r="E14" i="4"/>
  <c r="E22" i="4"/>
  <c r="E10" i="4"/>
  <c r="E38" i="4"/>
  <c r="E11" i="4"/>
  <c r="E27" i="4"/>
  <c r="E12" i="4"/>
  <c r="E28" i="4"/>
  <c r="H44" i="4"/>
  <c r="I11" i="4"/>
  <c r="I19" i="4"/>
  <c r="I27" i="4"/>
  <c r="I40" i="4"/>
  <c r="I13" i="4"/>
  <c r="I21" i="4"/>
  <c r="I9" i="4"/>
  <c r="I33" i="4"/>
  <c r="I16" i="4"/>
  <c r="I34" i="4"/>
  <c r="I12" i="4"/>
  <c r="I20" i="4"/>
  <c r="I28" i="4"/>
  <c r="I29" i="4"/>
  <c r="I17" i="4"/>
  <c r="I25" i="4"/>
  <c r="I10" i="4"/>
  <c r="I18" i="4"/>
  <c r="I26" i="4"/>
  <c r="I14" i="4"/>
  <c r="I22" i="4"/>
  <c r="I15" i="4"/>
  <c r="I23" i="4"/>
  <c r="I24" i="4"/>
  <c r="I38" i="4"/>
  <c r="F44" i="4"/>
  <c r="G17" i="4"/>
  <c r="G25" i="4"/>
  <c r="G11" i="4"/>
  <c r="G19" i="4"/>
  <c r="G40" i="4"/>
  <c r="G28" i="4"/>
  <c r="G29" i="4"/>
  <c r="G10" i="4"/>
  <c r="G18" i="4"/>
  <c r="G26" i="4"/>
  <c r="G27" i="4"/>
  <c r="G20" i="4"/>
  <c r="G9" i="4"/>
  <c r="G21" i="4"/>
  <c r="G15" i="4"/>
  <c r="G23" i="4"/>
  <c r="G33" i="4"/>
  <c r="G16" i="4"/>
  <c r="G24" i="4"/>
  <c r="G34" i="4"/>
  <c r="G12" i="4"/>
  <c r="G13" i="4"/>
  <c r="G14" i="4"/>
  <c r="G22" i="4"/>
  <c r="G38" i="4"/>
  <c r="J44" i="4"/>
  <c r="K13" i="4"/>
  <c r="K21" i="4"/>
  <c r="K29" i="4"/>
  <c r="K15" i="4"/>
  <c r="K33" i="4"/>
  <c r="K24" i="4"/>
  <c r="K17" i="4"/>
  <c r="K18" i="4"/>
  <c r="K26" i="4"/>
  <c r="K14" i="4"/>
  <c r="K22" i="4"/>
  <c r="K9" i="4"/>
  <c r="K23" i="4"/>
  <c r="K34" i="4"/>
  <c r="K11" i="4"/>
  <c r="K19" i="4"/>
  <c r="K27" i="4"/>
  <c r="K40" i="4"/>
  <c r="K12" i="4"/>
  <c r="K20" i="4"/>
  <c r="K28" i="4"/>
  <c r="K16" i="4"/>
  <c r="K25" i="4"/>
  <c r="K10" i="4"/>
  <c r="K38" i="4"/>
  <c r="C38" i="2"/>
  <c r="G30" i="4"/>
  <c r="N44" i="4"/>
  <c r="O17" i="4"/>
  <c r="O25" i="4"/>
  <c r="O11" i="4"/>
  <c r="O27" i="4"/>
  <c r="O40" i="4"/>
  <c r="O12" i="4"/>
  <c r="O21" i="4"/>
  <c r="O14" i="4"/>
  <c r="O10" i="4"/>
  <c r="O18" i="4"/>
  <c r="O26" i="4"/>
  <c r="O19" i="4"/>
  <c r="O20" i="4"/>
  <c r="O29" i="4"/>
  <c r="O15" i="4"/>
  <c r="O23" i="4"/>
  <c r="O33" i="4"/>
  <c r="O16" i="4"/>
  <c r="O24" i="4"/>
  <c r="O34" i="4"/>
  <c r="O9" i="4"/>
  <c r="O28" i="4"/>
  <c r="O13" i="4"/>
  <c r="O22" i="4"/>
  <c r="O38" i="4"/>
  <c r="P44" i="4"/>
  <c r="Q10" i="4"/>
  <c r="Q40" i="4"/>
  <c r="Q20" i="4"/>
  <c r="Q13" i="4"/>
  <c r="Q29" i="4"/>
  <c r="Q14" i="4"/>
  <c r="Q22" i="4"/>
  <c r="Q15" i="4"/>
  <c r="Q23" i="4"/>
  <c r="Q16" i="4"/>
  <c r="Q24" i="4"/>
  <c r="Q17" i="4"/>
  <c r="Q12" i="4"/>
  <c r="Q11" i="4"/>
  <c r="Q21" i="4"/>
  <c r="Q27" i="4"/>
  <c r="Q9" i="4"/>
  <c r="Q18" i="4"/>
  <c r="Q28" i="4"/>
  <c r="Q19" i="4"/>
  <c r="Q26" i="4"/>
  <c r="Q33" i="4"/>
  <c r="Q25" i="4"/>
  <c r="Q30" i="4"/>
  <c r="Q38" i="4"/>
  <c r="F40" i="3"/>
  <c r="C10" i="2"/>
  <c r="C18" i="2"/>
  <c r="C26" i="2"/>
  <c r="C9" i="2"/>
  <c r="C21" i="2"/>
  <c r="C15" i="2"/>
  <c r="C33" i="2"/>
  <c r="C11" i="2"/>
  <c r="C19" i="2"/>
  <c r="C27" i="2"/>
  <c r="C40" i="2"/>
  <c r="C12" i="2"/>
  <c r="C20" i="2"/>
  <c r="C13" i="2"/>
  <c r="C29" i="2"/>
  <c r="C14" i="2"/>
  <c r="C30" i="2"/>
  <c r="C16" i="2"/>
  <c r="C24" i="2"/>
  <c r="C17" i="2"/>
  <c r="C25" i="2"/>
  <c r="C28" i="2"/>
  <c r="C22" i="2"/>
  <c r="C23" i="2"/>
  <c r="H40" i="2"/>
  <c r="I34" i="2" s="1"/>
  <c r="F40" i="2"/>
  <c r="F43" i="2" s="1"/>
  <c r="G30" i="2" l="1"/>
  <c r="G36" i="3"/>
  <c r="G35" i="3"/>
  <c r="G37" i="3"/>
  <c r="F43" i="3"/>
  <c r="G10" i="3"/>
  <c r="G26" i="3"/>
  <c r="G19" i="3"/>
  <c r="G18" i="3"/>
  <c r="G11" i="3"/>
  <c r="G27" i="3"/>
  <c r="G20" i="3"/>
  <c r="G17" i="3"/>
  <c r="G25" i="3"/>
  <c r="G40" i="3"/>
  <c r="G12" i="3"/>
  <c r="G28" i="3"/>
  <c r="G9" i="3"/>
  <c r="G34" i="3"/>
  <c r="G21" i="3"/>
  <c r="G29" i="3"/>
  <c r="G15" i="3"/>
  <c r="G33" i="3"/>
  <c r="G14" i="3"/>
  <c r="G22" i="3"/>
  <c r="G24" i="3"/>
  <c r="G16" i="3"/>
  <c r="G23" i="3"/>
  <c r="G13" i="3"/>
  <c r="G30" i="3"/>
  <c r="G38" i="3"/>
  <c r="H43" i="2"/>
  <c r="I10" i="2"/>
  <c r="I18" i="2"/>
  <c r="I26" i="2"/>
  <c r="I28" i="2"/>
  <c r="I21" i="2"/>
  <c r="I14" i="2"/>
  <c r="I22" i="2"/>
  <c r="I30" i="2"/>
  <c r="I16" i="2"/>
  <c r="I24" i="2"/>
  <c r="I17" i="2"/>
  <c r="I11" i="2"/>
  <c r="I19" i="2"/>
  <c r="I27" i="2"/>
  <c r="I40" i="2"/>
  <c r="I12" i="2"/>
  <c r="I9" i="2"/>
  <c r="I13" i="2"/>
  <c r="I15" i="2"/>
  <c r="I23" i="2"/>
  <c r="I33" i="2"/>
  <c r="I25" i="2"/>
  <c r="I20" i="2"/>
  <c r="I29" i="2"/>
  <c r="I38" i="2"/>
  <c r="B30" i="1" l="1"/>
  <c r="O42" i="1" l="1"/>
  <c r="B42" i="1"/>
  <c r="K40" i="1"/>
  <c r="J40" i="1"/>
  <c r="H40" i="1"/>
  <c r="M40" i="1"/>
  <c r="O40" i="1"/>
  <c r="G40" i="1"/>
  <c r="D40" i="1"/>
  <c r="N40" i="1"/>
  <c r="L40" i="1"/>
  <c r="B40" i="1"/>
  <c r="C36" i="1" s="1"/>
  <c r="F40" i="1"/>
  <c r="E40" i="1"/>
  <c r="C40" i="1" l="1"/>
  <c r="C16" i="1"/>
  <c r="C24" i="1"/>
  <c r="C34" i="1"/>
  <c r="C10" i="1"/>
  <c r="C26" i="1"/>
  <c r="C20" i="1"/>
  <c r="C29" i="1"/>
  <c r="C22" i="1"/>
  <c r="C15" i="1"/>
  <c r="C23" i="1"/>
  <c r="C17" i="1"/>
  <c r="C25" i="1"/>
  <c r="C18" i="1"/>
  <c r="C9" i="1"/>
  <c r="C21" i="1"/>
  <c r="C30" i="1"/>
  <c r="C11" i="1"/>
  <c r="C19" i="1"/>
  <c r="C27" i="1"/>
  <c r="C12" i="1"/>
  <c r="C28" i="1"/>
  <c r="C13" i="1"/>
  <c r="C14" i="1"/>
  <c r="C33" i="1"/>
  <c r="C38" i="1"/>
  <c r="Q40" i="1" l="1"/>
  <c r="P40" i="1"/>
  <c r="B38" i="5" l="1"/>
  <c r="B40" i="5" s="1"/>
  <c r="D28" i="5" l="1"/>
  <c r="D17" i="5"/>
  <c r="D25" i="5"/>
  <c r="F30" i="5"/>
  <c r="D10" i="5"/>
  <c r="D14" i="5"/>
  <c r="D18" i="5"/>
  <c r="D22" i="5"/>
  <c r="D26" i="5"/>
  <c r="D30" i="5"/>
  <c r="D12" i="5"/>
  <c r="D20" i="5"/>
  <c r="D21" i="5"/>
  <c r="D9" i="5"/>
  <c r="D11" i="5"/>
  <c r="D15" i="5"/>
  <c r="D19" i="5"/>
  <c r="D23" i="5"/>
  <c r="D27" i="5"/>
  <c r="D16" i="5"/>
  <c r="D24" i="5"/>
  <c r="D13" i="5"/>
  <c r="D29" i="5"/>
  <c r="F42" i="5" l="1"/>
  <c r="C16" i="5"/>
  <c r="C13" i="5"/>
  <c r="C25" i="5"/>
  <c r="C10" i="5"/>
  <c r="C14" i="5"/>
  <c r="C18" i="5"/>
  <c r="C22" i="5"/>
  <c r="C26" i="5"/>
  <c r="C21" i="5"/>
  <c r="C40" i="5"/>
  <c r="C11" i="5"/>
  <c r="C15" i="5"/>
  <c r="C19" i="5"/>
  <c r="C23" i="5"/>
  <c r="C27" i="5"/>
  <c r="C33" i="5"/>
  <c r="C9" i="5"/>
  <c r="C34" i="5"/>
  <c r="C12" i="5"/>
  <c r="C20" i="5"/>
  <c r="C24" i="5"/>
  <c r="C28" i="5"/>
  <c r="C17" i="5"/>
  <c r="C29" i="5"/>
  <c r="C38" i="5"/>
  <c r="C30" i="5"/>
</calcChain>
</file>

<file path=xl/sharedStrings.xml><?xml version="1.0" encoding="utf-8"?>
<sst xmlns="http://schemas.openxmlformats.org/spreadsheetml/2006/main" count="830" uniqueCount="423">
  <si>
    <t>Table 3</t>
  </si>
  <si>
    <t>North Carolina Medicaid</t>
  </si>
  <si>
    <t>State Fiscal Year 2022</t>
  </si>
  <si>
    <t>Enrolled NC Medicaid Providers</t>
  </si>
  <si>
    <t>Provider  Type</t>
  </si>
  <si>
    <t xml:space="preserve">Unduplicated NPI Count By Type </t>
  </si>
  <si>
    <t>Agencies</t>
  </si>
  <si>
    <t>Allopathic &amp; Osteopathic Physicians</t>
  </si>
  <si>
    <t>Ambulatory Health Care Facilities</t>
  </si>
  <si>
    <t>Behavioral Health &amp; Social Service Providers</t>
  </si>
  <si>
    <t>Chiropractic Providers</t>
  </si>
  <si>
    <t>Dental Providers</t>
  </si>
  <si>
    <t>Dietary &amp; Nutritional Service Providers</t>
  </si>
  <si>
    <t>Eye and Vision Services Providers</t>
  </si>
  <si>
    <t>Group</t>
  </si>
  <si>
    <t>Hospital Units</t>
  </si>
  <si>
    <t>Hospitals</t>
  </si>
  <si>
    <t>Laboratories</t>
  </si>
  <si>
    <t>Managed Care Organizations</t>
  </si>
  <si>
    <t>Nursing &amp; Custodial Care Facilities</t>
  </si>
  <si>
    <t>Nursing Service Related Providers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</si>
  <si>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</si>
  <si>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</si>
  <si>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</si>
  <si>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</si>
  <si>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</si>
  <si>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t>
  </si>
  <si>
    <t>Respite Care Facility</t>
  </si>
  <si>
    <t>Speech, Language and Hearing Service Providers</t>
  </si>
  <si>
    <t>Student, Health Care</t>
  </si>
  <si>
    <t>Suppliers</t>
  </si>
  <si>
    <t>Transportation Services</t>
  </si>
  <si>
    <t>Note: This is a count of all NPI providers that have a active taxonomy as of end of SFY 2022</t>
  </si>
  <si>
    <t>Distinct NPI Count - 100,124</t>
  </si>
  <si>
    <t>Run Date: 09/28/2022</t>
  </si>
  <si>
    <t>Source: NCAnayltics Data warehouse</t>
  </si>
  <si>
    <t>Table 4</t>
  </si>
  <si>
    <t>State Fiscal Years 2010 - 2022</t>
  </si>
  <si>
    <t>Sources of NC Medicaid Funds</t>
  </si>
  <si>
    <t>SFY 2010</t>
  </si>
  <si>
    <t>SFY 2011</t>
  </si>
  <si>
    <t>SFY 2012</t>
  </si>
  <si>
    <t>SFY 2013</t>
  </si>
  <si>
    <t>SFY 2014</t>
  </si>
  <si>
    <t>SFY 2015</t>
  </si>
  <si>
    <t>SFY 2016</t>
  </si>
  <si>
    <t>SFY 2017</t>
  </si>
  <si>
    <t>SFY 2018</t>
  </si>
  <si>
    <t>SFY 2019</t>
  </si>
  <si>
    <t>SFY 2020</t>
  </si>
  <si>
    <t>SFY 2021</t>
  </si>
  <si>
    <t>SFY 2022</t>
  </si>
  <si>
    <t>Federal</t>
  </si>
  <si>
    <r>
      <t>State</t>
    </r>
    <r>
      <rPr>
        <vertAlign val="superscript"/>
        <sz val="10"/>
        <rFont val="Arial"/>
        <family val="2"/>
      </rPr>
      <t>1</t>
    </r>
  </si>
  <si>
    <r>
      <t>Other State</t>
    </r>
    <r>
      <rPr>
        <vertAlign val="superscript"/>
        <sz val="10"/>
        <rFont val="Arial"/>
        <family val="2"/>
      </rPr>
      <t>2</t>
    </r>
  </si>
  <si>
    <t>County</t>
  </si>
  <si>
    <t>Total</t>
  </si>
  <si>
    <r>
      <t>Total</t>
    </r>
    <r>
      <rPr>
        <b/>
        <vertAlign val="superscript"/>
        <sz val="10"/>
        <rFont val="Arial"/>
        <family val="2"/>
      </rPr>
      <t>3</t>
    </r>
  </si>
  <si>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</si>
  <si>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</si>
  <si>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</si>
  <si>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</si>
  <si>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     DHB pays only the federal share.</t>
  </si>
  <si>
    <t xml:space="preserve">3. Percentages are an aggregate of a variety of match rates applied at different periods during the state fiscal year and for different </t>
  </si>
  <si>
    <t xml:space="preserve">     programs/activities.</t>
  </si>
  <si>
    <t>Table 5</t>
  </si>
  <si>
    <t>State Fiscal Years 2008 - 2022</t>
  </si>
  <si>
    <t>Program and Administrative Expenditures</t>
  </si>
  <si>
    <t>STATE FISCAL YEAR</t>
  </si>
  <si>
    <t>Total Expenditures</t>
  </si>
  <si>
    <t>Change from Prior Year</t>
  </si>
  <si>
    <t>Eligibles Change from Prior Year</t>
  </si>
  <si>
    <t>Program Expenditures</t>
  </si>
  <si>
    <t>Administrative Expenditures</t>
  </si>
  <si>
    <t>SFY 2008</t>
  </si>
  <si>
    <t>N/A</t>
  </si>
  <si>
    <t>SFY 2009</t>
  </si>
  <si>
    <t>SFY 2014*</t>
  </si>
  <si>
    <t>SFY 2015*</t>
  </si>
  <si>
    <t>SFY 2016*</t>
  </si>
  <si>
    <t>SFY 2017*</t>
  </si>
  <si>
    <t>SFY 2018*</t>
  </si>
  <si>
    <t>SFY 2019*</t>
  </si>
  <si>
    <t>SFY 2020*</t>
  </si>
  <si>
    <t>SFY 2021*</t>
  </si>
  <si>
    <t>SFY 2022*</t>
  </si>
  <si>
    <t>Source: BD701 - State of NC General Ledger System Authorized Monthly Budget Report; Budget Code 14445, for periods ending June of each year.</t>
  </si>
  <si>
    <t>* eligibles change for SFY 2014 forward calculated based on NCAnalytics data warehouse.</t>
  </si>
  <si>
    <t>Note: the following amounts were included in the above figures in addition to the NCTRACKS payments:</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</si>
  <si>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</si>
  <si>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</si>
  <si>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</si>
  <si>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</si>
  <si>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</si>
  <si>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</si>
  <si>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</si>
  <si>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</si>
  <si>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</si>
  <si>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</si>
  <si>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Table 6</t>
  </si>
  <si>
    <t>State Fischal Years 1979 - 2022</t>
  </si>
  <si>
    <t>Annual Unduplicated NC Medicaid Eligibility</t>
  </si>
  <si>
    <t>Fiscal Year</t>
  </si>
  <si>
    <t>Aged</t>
  </si>
  <si>
    <t>Blind</t>
  </si>
  <si>
    <t>Disabled</t>
  </si>
  <si>
    <t>TANF(AFDC Adults &amp; Children)</t>
  </si>
  <si>
    <t xml:space="preserve">Family Planning </t>
  </si>
  <si>
    <t>Other Children</t>
  </si>
  <si>
    <t>Pregnant Women</t>
  </si>
  <si>
    <t>Infants &amp; Children</t>
  </si>
  <si>
    <t>Qualified Medicare Beneficiaries</t>
  </si>
  <si>
    <t>Aliens and Refugees</t>
  </si>
  <si>
    <t>Breast &amp; Cervical Cancer</t>
  </si>
  <si>
    <t>MCHIP</t>
  </si>
  <si>
    <t>COVID 19</t>
  </si>
  <si>
    <t>Unduplicated Total</t>
  </si>
  <si>
    <t>Percent 
Change</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</si>
  <si>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</si>
  <si>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</si>
  <si>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</si>
  <si>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</si>
  <si>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</si>
  <si>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</si>
  <si>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</si>
  <si>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</si>
  <si>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</si>
  <si>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</si>
  <si>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</si>
  <si>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</si>
  <si>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</si>
  <si>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</si>
  <si>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</si>
  <si>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</si>
  <si>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</si>
  <si>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</si>
  <si>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</si>
  <si>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</si>
  <si>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</si>
  <si>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</si>
  <si>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</si>
  <si>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</si>
  <si>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</si>
  <si>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</si>
  <si>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</si>
  <si>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</si>
  <si>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</si>
  <si>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</si>
  <si>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</si>
  <si>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</si>
  <si>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</si>
  <si>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</si>
  <si>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</si>
  <si>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</si>
  <si>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</si>
  <si>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</si>
  <si>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</si>
  <si>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</si>
  <si>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</si>
  <si>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</si>
  <si>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</si>
  <si>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</si>
  <si>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SFY 2021 -% of Total</t>
  </si>
  <si>
    <t>SFY 2022 -% of Total</t>
  </si>
  <si>
    <t>Source: EJ752</t>
  </si>
  <si>
    <t>Note1:  all categories are mutually exclusive in any given year; an eligible is counted in only one category during each year (the last category of record) regardless of whether they may have moved between categories.</t>
  </si>
  <si>
    <t>Note2:  Health Choice not included</t>
  </si>
  <si>
    <t>Table 7</t>
  </si>
  <si>
    <t xml:space="preserve">North Carolina Medicaid </t>
  </si>
  <si>
    <t>NC Medicaid Eligibles and Expenditures by County</t>
  </si>
  <si>
    <t>COUNTY</t>
  </si>
  <si>
    <t>2021 Est. County Population</t>
  </si>
  <si>
    <t>Number of Medicaid Eligibles</t>
  </si>
  <si>
    <t>Expenditure per Eligible</t>
  </si>
  <si>
    <t>Per Capita Expenditure</t>
  </si>
  <si>
    <t>Ranking</t>
  </si>
  <si>
    <t>Eligibles per 1,000 Population</t>
  </si>
  <si>
    <t>% of Medicaid Eligibles based on 2021 Population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</si>
  <si>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</si>
  <si>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</si>
  <si>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</si>
  <si>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</si>
  <si>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</si>
  <si>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</si>
  <si>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</si>
  <si>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</si>
  <si>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</si>
  <si>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</si>
  <si>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</si>
  <si>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</si>
  <si>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</si>
  <si>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</si>
  <si>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</si>
  <si>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</si>
  <si>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</si>
  <si>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</si>
  <si>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</si>
  <si>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</si>
  <si>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</si>
  <si>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</si>
  <si>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</si>
  <si>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</si>
  <si>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</si>
  <si>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</si>
  <si>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</si>
  <si>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</si>
  <si>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</si>
  <si>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</si>
  <si>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</si>
  <si>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</si>
  <si>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</si>
  <si>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</si>
  <si>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</si>
  <si>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</si>
  <si>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</si>
  <si>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</si>
  <si>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</si>
  <si>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</si>
  <si>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</si>
  <si>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</si>
  <si>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</si>
  <si>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</si>
  <si>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</si>
  <si>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</si>
  <si>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</si>
  <si>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</si>
  <si>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</si>
  <si>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</si>
  <si>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</si>
  <si>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</si>
  <si>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</si>
  <si>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</si>
  <si>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</si>
  <si>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</si>
  <si>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</si>
  <si>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</si>
  <si>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</si>
  <si>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</si>
  <si>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</si>
  <si>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</si>
  <si>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</si>
  <si>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</si>
  <si>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</si>
  <si>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</si>
  <si>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</si>
  <si>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</si>
  <si>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</si>
  <si>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</si>
  <si>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</si>
  <si>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</si>
  <si>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</si>
  <si>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</si>
  <si>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</si>
  <si>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</si>
  <si>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</si>
  <si>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</si>
  <si>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</si>
  <si>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</si>
  <si>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</si>
  <si>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</si>
  <si>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</si>
  <si>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</si>
  <si>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</si>
  <si>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</si>
  <si>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</si>
  <si>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</si>
  <si>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</si>
  <si>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</si>
  <si>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</si>
  <si>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</si>
  <si>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</si>
  <si>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</si>
  <si>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</si>
  <si>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</si>
  <si>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</si>
  <si>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</si>
  <si>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</si>
  <si>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</si>
  <si>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Other</t>
  </si>
  <si>
    <t>State Total</t>
  </si>
  <si>
    <t xml:space="preserve">Source: </t>
  </si>
  <si>
    <t>1.NCAnayltics Data warehouse.</t>
  </si>
  <si>
    <t>2.County population is obtained from NC Budget and Management (NC OSBM).</t>
  </si>
  <si>
    <t>3. Eligibles are counted in only one county during each year (the last county of record) regardless of whether they may have moved between counties.</t>
  </si>
  <si>
    <t>4. MedSolutions not included.</t>
  </si>
  <si>
    <t>Note:</t>
  </si>
  <si>
    <t>Health Choice expenditures and eligibles are not included.</t>
  </si>
  <si>
    <t>Table 8</t>
  </si>
  <si>
    <t>NC Medicaid Expenditures by Type of Service</t>
  </si>
  <si>
    <t>Type of Service</t>
  </si>
  <si>
    <t>Expenditures SFY 2022</t>
  </si>
  <si>
    <t>Percentage of Paid Claims and Premiums</t>
  </si>
  <si>
    <t>Percentage of Paid Claims only</t>
  </si>
  <si>
    <t>2022 
Number of Recipients</t>
  </si>
  <si>
    <t>2022 Expenditures per Recipient</t>
  </si>
  <si>
    <t>2021
Number of Recipients</t>
  </si>
  <si>
    <t>2021 Expenditures per Recipient</t>
  </si>
  <si>
    <t>Inpatient Hospital</t>
  </si>
  <si>
    <t>Outpatient Hospital</t>
  </si>
  <si>
    <t>Mental Hospital (&gt; 65)</t>
  </si>
  <si>
    <t>Psychiatric Hospital (&lt; 21)</t>
  </si>
  <si>
    <t>Physician</t>
  </si>
  <si>
    <t>Clinics</t>
  </si>
  <si>
    <t>Nursing Facility</t>
  </si>
  <si>
    <t>Intermediate Care Facility (Mentally Retarded)</t>
  </si>
  <si>
    <t>Dental</t>
  </si>
  <si>
    <t>Prescribed Drugs</t>
  </si>
  <si>
    <t>Home Health</t>
  </si>
  <si>
    <t>CAP/Disabled Adult</t>
  </si>
  <si>
    <t>CAP/Mentally Retarded</t>
  </si>
  <si>
    <t>CAP/Children</t>
  </si>
  <si>
    <t>Personal Care</t>
  </si>
  <si>
    <t>Hospice</t>
  </si>
  <si>
    <t>EPSDT (Health Check)</t>
  </si>
  <si>
    <t>Lab &amp; X-ray</t>
  </si>
  <si>
    <t>High Risk Intervention Residential</t>
  </si>
  <si>
    <t>Practitioner-Non Physician</t>
  </si>
  <si>
    <t>Other Services</t>
  </si>
  <si>
    <t>Total Services</t>
  </si>
  <si>
    <t>Premiums:</t>
  </si>
  <si>
    <t>Medicare, Part A Premiums</t>
  </si>
  <si>
    <t>Medicare, Part B Premiums</t>
  </si>
  <si>
    <t>LME-MCO HMO Premiums</t>
  </si>
  <si>
    <t>PHP HMO Premiums</t>
  </si>
  <si>
    <t>Other Premiums</t>
  </si>
  <si>
    <t>Total Premiums</t>
  </si>
  <si>
    <t>Grand Total Services and Premiums</t>
  </si>
  <si>
    <t>Total Recipients</t>
  </si>
  <si>
    <t>Expenditures per Recipient</t>
  </si>
  <si>
    <t xml:space="preserve">MedSolution Claims Excluded </t>
  </si>
  <si>
    <r>
      <rPr>
        <b/>
        <sz val="10"/>
        <rFont val="Arial"/>
        <family val="2"/>
      </rPr>
      <t>Note1:</t>
    </r>
    <r>
      <rPr>
        <sz val="10"/>
        <rFont val="Arial"/>
        <family val="2"/>
      </rPr>
      <t xml:space="preserve"> Program Category Totals do not include adjustments processed by DHB settlements, disproportionate share costs and State and county administration costs and certified public funds in other agencies. </t>
    </r>
  </si>
  <si>
    <r>
      <rPr>
        <b/>
        <sz val="10"/>
        <rFont val="Arial"/>
        <family val="2"/>
      </rPr>
      <t>Note2</t>
    </r>
    <r>
      <rPr>
        <sz val="10"/>
        <rFont val="Arial"/>
        <family val="2"/>
      </rPr>
      <t>: Med-Solution is not included.</t>
    </r>
  </si>
  <si>
    <r>
      <rPr>
        <b/>
        <sz val="10"/>
        <rFont val="Arial"/>
        <family val="2"/>
      </rPr>
      <t>Note3</t>
    </r>
    <r>
      <rPr>
        <sz val="10"/>
        <rFont val="Arial"/>
        <family val="2"/>
      </rPr>
      <t>: HealthChoice is not included.</t>
    </r>
  </si>
  <si>
    <r>
      <rPr>
        <b/>
        <sz val="10"/>
        <rFont val="Arial"/>
        <family val="2"/>
      </rPr>
      <t>Note4</t>
    </r>
    <r>
      <rPr>
        <sz val="10"/>
        <rFont val="Arial"/>
        <family val="2"/>
      </rPr>
      <t>: Recipients can appear in multiple services.</t>
    </r>
  </si>
  <si>
    <t>Source:  SFY2020 NCAnaytics data warehouse</t>
  </si>
  <si>
    <t>Table 9</t>
  </si>
  <si>
    <t>NC Medicaid Service Expenditures by Eligibility Group</t>
  </si>
  <si>
    <t>Eligibility Group</t>
  </si>
  <si>
    <t>Total Service Dollars</t>
  </si>
  <si>
    <t>Percent of Service Dollars</t>
  </si>
  <si>
    <t>SFY 2022 Expenditures Per Recipient</t>
  </si>
  <si>
    <t>SFY 2021 Expenditures Per Recipient</t>
  </si>
  <si>
    <t>2021 to 2022 % Change</t>
  </si>
  <si>
    <t>Medicare-Aid (MQBQ &amp; MQBB &amp; MQBE)</t>
  </si>
  <si>
    <t>Total Elderly</t>
  </si>
  <si>
    <t>Total Disabled</t>
  </si>
  <si>
    <t>TANF (AFDC) Adults (&gt; 21)</t>
  </si>
  <si>
    <t>Medicaid Pregnant Women (MPW)</t>
  </si>
  <si>
    <t>TANF (AFDC) Children &amp; Other Children</t>
  </si>
  <si>
    <t>Medicaid Infants&amp;Children (MIC)</t>
  </si>
  <si>
    <t>Breast and Cervical</t>
  </si>
  <si>
    <t>M-SCHIP</t>
  </si>
  <si>
    <t>Total Families &amp;Children</t>
  </si>
  <si>
    <t>Total Service Expenditures for the above groups</t>
  </si>
  <si>
    <t>Unduplicated total number of recipients</t>
  </si>
  <si>
    <t xml:space="preserve">Note1: Unduplicated number of recipients was obtained to reflect that the Medicaid recipient might have appeared more than once among the eligibility groups listed above. </t>
  </si>
  <si>
    <t xml:space="preserve">Note2: Medicare Part A&amp;B were excluded from this table. Also, Family Planning and Medsolution were excluded from this table.  </t>
  </si>
  <si>
    <t>Note3: HealthChoice is not included.</t>
  </si>
  <si>
    <t>Note 4: Includes HMO premiums.</t>
  </si>
  <si>
    <t>Source: NCAnalytics data warehouse.</t>
  </si>
  <si>
    <t>Table 10</t>
  </si>
  <si>
    <t>NC Medicaid Service Expenditures by Service Category</t>
  </si>
  <si>
    <t>MQBQ 
Medicare Qualified Beneficiary ****</t>
  </si>
  <si>
    <t>MQBB+MQBE
Part B Premium Only</t>
  </si>
  <si>
    <t>Other Adult**(Preg Wmn, AFDC Adults)</t>
  </si>
  <si>
    <t xml:space="preserve"> Children***</t>
  </si>
  <si>
    <t>MSCHIP</t>
  </si>
  <si>
    <t>Breast 
&amp; Cervical 
Cancer</t>
  </si>
  <si>
    <t>Family Planning</t>
  </si>
  <si>
    <t>Infants and Children</t>
  </si>
  <si>
    <t>Medsolution Encounters</t>
  </si>
  <si>
    <t>Alien 
&amp; Refugees</t>
  </si>
  <si>
    <t>Adjustments and Others</t>
  </si>
  <si>
    <t>.</t>
  </si>
  <si>
    <t>Mental Hospital (&gt; 65) *</t>
  </si>
  <si>
    <t>Psychiatric Hospital (&lt; 21) *</t>
  </si>
  <si>
    <t>CAP/Mentally Retarded *</t>
  </si>
  <si>
    <t>High Risk Intervention Residential *</t>
  </si>
  <si>
    <t>Practitioner-Non Physician *</t>
  </si>
  <si>
    <t>Other Services *</t>
  </si>
  <si>
    <t>Grand Total Services without Part A and B *****</t>
  </si>
  <si>
    <t>*          By April 2013 all Counties were under the Behavioral Health HMO (The LMEs) – The 1915(b) Waiver for all Behavioral Health Services – Psych Hospitals, ICF/MR,  Mental Health Provides like Psychiatrist, Psychologist, Licensed Mental Health Nurses, Substance Abuse Counselors.</t>
  </si>
  <si>
    <t xml:space="preserve">  In addition ALL CAP/MR Services were also as of April 2013 provided under 1915(c) – Innovations with service delivery through the LME under the authority of the 1915(b).  </t>
  </si>
  <si>
    <t>**       Includes individuals covered under SOBRA Pregnant Women policies or individuals age 21 &amp; over under TANF or AFDC-related coverage.</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</si>
  <si>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</si>
  <si>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</si>
  <si>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 This line is needed for comparison point of view only</t>
  </si>
  <si>
    <t>Note: Program Category Totals do not include adjustments processed by DHB settlements, disproportionate share costs and State and county administration costs and certified public funds in other agencies.  Also, financial data reported in the PER originates from and relates to "claims paid" within MMIS.</t>
  </si>
  <si>
    <t xml:space="preserve">          HealthChoice is not included.</t>
  </si>
  <si>
    <r>
      <rPr>
        <b/>
        <sz val="10"/>
        <color theme="1"/>
        <rFont val="Arial"/>
        <family val="2"/>
      </rPr>
      <t xml:space="preserve">Source: </t>
    </r>
    <r>
      <rPr>
        <sz val="10"/>
        <color theme="1"/>
        <rFont val="Arial"/>
        <family val="2"/>
      </rPr>
      <t xml:space="preserve"> </t>
    </r>
    <r>
      <rPr>
        <sz val="10"/>
        <rFont val="Arial"/>
        <family val="2"/>
      </rPr>
      <t>NCAnalytics data warehous</t>
    </r>
    <r>
      <rPr>
        <sz val="10"/>
        <color theme="1"/>
        <rFont val="Arial"/>
        <family val="2"/>
      </rPr>
      <t>e</t>
    </r>
  </si>
  <si>
    <t>Table 11</t>
  </si>
  <si>
    <t>NC Medicaid Service Expenditures for the Elderly</t>
  </si>
  <si>
    <t>MQBQ 
Medicare Qualified Beneficiary</t>
  </si>
  <si>
    <t>Total Qualified Beneficieries</t>
  </si>
  <si>
    <t>Total Elderly Dollars</t>
  </si>
  <si>
    <t>SFY 2022 
% of Total Dollars</t>
  </si>
  <si>
    <t>SFY 2021 
% of Total Dollars</t>
  </si>
  <si>
    <t>SFY 2020 
% of Total Dollars</t>
  </si>
  <si>
    <t>x*LME-MCO HMO Premiums</t>
  </si>
  <si>
    <t>x*PHP HMO Premiums</t>
  </si>
  <si>
    <t>Total Elderly Recipients</t>
  </si>
  <si>
    <t>Expenditures Per Recipient</t>
  </si>
  <si>
    <r>
      <rPr>
        <b/>
        <sz val="10"/>
        <rFont val="Arial"/>
        <family val="2"/>
      </rPr>
      <t>Note</t>
    </r>
    <r>
      <rPr>
        <sz val="10"/>
        <rFont val="Arial"/>
        <family val="2"/>
      </rPr>
      <t>: Service Expenditure/Recipient amounts do not contain adjustments, settlements or administrative costs.</t>
    </r>
  </si>
  <si>
    <r>
      <rPr>
        <b/>
        <sz val="10"/>
        <color theme="1"/>
        <rFont val="Arial"/>
        <family val="2"/>
      </rPr>
      <t xml:space="preserve">Source: </t>
    </r>
    <r>
      <rPr>
        <sz val="10"/>
        <color theme="1"/>
        <rFont val="Arial"/>
        <family val="2"/>
      </rPr>
      <t xml:space="preserve"> NCAnalytics data warehouse</t>
    </r>
  </si>
  <si>
    <t>Table 12</t>
  </si>
  <si>
    <t>NC Medicaid Service Expenditures for the Disabled &amp; Blind</t>
  </si>
  <si>
    <t>Total Blind &amp; Disabled Dollars</t>
  </si>
  <si>
    <t>SFY 2022
% of Total Dollars</t>
  </si>
  <si>
    <t>Total Disabled/Blind Recipients</t>
  </si>
  <si>
    <t>Service Expenditures Per Recipient</t>
  </si>
  <si>
    <r>
      <rPr>
        <b/>
        <sz val="8"/>
        <rFont val="Arial"/>
        <family val="2"/>
      </rPr>
      <t>Note</t>
    </r>
    <r>
      <rPr>
        <sz val="8"/>
        <rFont val="Arial"/>
        <family val="2"/>
      </rPr>
      <t>: Service Expenditure/Recipient amounts do not contain adjustments, settlements or administrative costs.</t>
    </r>
  </si>
  <si>
    <t>Table 13</t>
  </si>
  <si>
    <t xml:space="preserve">NC Medicaid Service Expenditures for Families and Children </t>
  </si>
  <si>
    <t>AFDC Adults</t>
  </si>
  <si>
    <t>% of Service Dollars</t>
  </si>
  <si>
    <t xml:space="preserve">Special  Pregnant  Women </t>
  </si>
  <si>
    <t>AFDC Children &amp; Other Children</t>
  </si>
  <si>
    <t>Total Families &amp;  Children  Dollars</t>
  </si>
  <si>
    <r>
      <rPr>
        <b/>
        <sz val="10"/>
        <color theme="1"/>
        <rFont val="Arial"/>
        <family val="2"/>
      </rPr>
      <t xml:space="preserve">Source: </t>
    </r>
    <r>
      <rPr>
        <sz val="10"/>
        <color theme="1"/>
        <rFont val="Arial"/>
        <family val="2"/>
      </rPr>
      <t xml:space="preserve"> NCAnalytics data warehouse </t>
    </r>
    <r>
      <rPr>
        <sz val="10"/>
        <color rgb="FFFF0000"/>
        <rFont val="Calibri"/>
        <family val="2"/>
        <scheme val="minor"/>
      </rPr>
      <t/>
    </r>
  </si>
  <si>
    <t>Table 14</t>
  </si>
  <si>
    <t>NC Medicaid Service Expenditures for MedSolution, Alien &amp; Refugees, and Adjustment</t>
  </si>
  <si>
    <r>
      <t>Service Expenditures Per Recipien</t>
    </r>
    <r>
      <rPr>
        <b/>
        <sz val="10"/>
        <color theme="1"/>
        <rFont val="Arial"/>
        <family val="2"/>
      </rPr>
      <t>t</t>
    </r>
  </si>
  <si>
    <r>
      <rPr>
        <b/>
        <sz val="10"/>
        <color theme="1"/>
        <rFont val="Arial"/>
        <family val="2"/>
      </rPr>
      <t xml:space="preserve">Source: </t>
    </r>
    <r>
      <rPr>
        <sz val="10"/>
        <color theme="1"/>
        <rFont val="Arial"/>
        <family val="2"/>
      </rPr>
      <t xml:space="preserve"> NCAnalytics data warehouse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</si>
</sst>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 numFmtId="168" formatCode="0.0%"/>
    <numFmt numFmtId="169" formatCode="General_)"/>
    <numFmt numFmtId="170" formatCode="0.0%_);\(0.0%\)"/>
    <numFmt numFmtId="171" formatCode="0.00%_);\(0.00%\)"/>
    <numFmt numFmtId="172" formatCode="[$$-409]#,##0"/>
  </numFmts>
  <fonts count="44">
    <font>
      <sz val="11"/>
      <color theme="1"/>
      <name val="Calibri"/>
      <family val="2"/>
      <scheme val="minor"/>
    </font>
    <font>
      <sz val="11"/>
      <color theme="1"/>
      <name val="Calibri"/>
      <family val="2"/>
      <scheme val="minor"/>
    </font>
    <font>
      <b/>
      <sz val="11"/>
      <color theme="1"/>
      <name val="Calibri"/>
      <family val="2"/>
      <scheme val="minor"/>
    </font>
    <font>
      <sz val="10"/>
      <name val="MS Sans Serif"/>
    </font>
    <font>
      <sz val="10"/>
      <name val="System"/>
    </font>
    <font>
      <sz val="10"/>
      <name val="Courie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rgb="FFFF0000"/>
      <name val="Calibri"/>
      <family val="2"/>
      <scheme val="minor"/>
    </font>
    <font>
      <sz val="11"/>
      <color theme="1"/>
      <name val="Arial"/>
      <family val="2"/>
    </font>
    <font>
      <b/>
      <sz val="10"/>
      <color theme="1"/>
      <name val="Arial"/>
      <family val="2"/>
    </font>
    <font>
      <sz val="10"/>
      <color theme="1"/>
      <name val="Arial"/>
      <family val="2"/>
    </font>
    <font>
      <sz val="14"/>
      <color theme="1"/>
      <name val="Arial"/>
      <family val="2"/>
    </font>
    <font>
      <sz val="11"/>
      <name val="Arial"/>
      <family val="2"/>
    </font>
    <font>
      <sz val="14"/>
      <name val="Arial"/>
      <family val="2"/>
    </font>
    <font>
      <b/>
      <sz val="10"/>
      <name val="Arial"/>
      <family val="2"/>
    </font>
    <font>
      <vertAlign val="superscript"/>
      <sz val="10"/>
      <name val="Arial"/>
      <family val="2"/>
    </font>
    <font>
      <b/>
      <vertAlign val="superscript"/>
      <sz val="10"/>
      <name val="Arial"/>
      <family val="2"/>
    </font>
    <font>
      <sz val="8"/>
      <name val="Arial"/>
      <family val="2"/>
    </font>
    <font>
      <b/>
      <sz val="10"/>
      <color indexed="8"/>
      <name val="Arial"/>
      <family val="2"/>
    </font>
    <font>
      <sz val="10"/>
      <color indexed="8"/>
      <name val="Arial"/>
      <family val="2"/>
    </font>
    <font>
      <b/>
      <sz val="10"/>
      <color indexed="12"/>
      <name val="Arial"/>
      <family val="2"/>
    </font>
    <font>
      <b/>
      <sz val="8"/>
      <color indexed="12"/>
      <name val="Arial"/>
      <family val="2"/>
    </font>
    <font>
      <sz val="8"/>
      <color theme="1"/>
      <name val="Arial"/>
      <family val="2"/>
    </font>
    <font>
      <b/>
      <sz val="8"/>
      <name val="Arial"/>
      <family val="2"/>
    </font>
    <font>
      <sz val="11"/>
      <color rgb="FF9C5700"/>
      <name val="Calibri"/>
      <family val="2"/>
      <scheme val="minor"/>
    </font>
    <font>
      <sz val="10"/>
      <name val="Trebuchet MS"/>
      <family val="2"/>
    </font>
    <font>
      <sz val="11"/>
      <name val="Calibri"/>
      <family val="2"/>
    </font>
    <font>
      <b/>
      <sz val="11"/>
      <name val="Calibri"/>
      <family val="2"/>
    </font>
    <font>
      <sz val="8"/>
      <name val="Calibri"/>
      <family val="2"/>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59">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169" fontId="5" fillId="0" borderId="0" applyFill="0"/>
    <xf numFmtId="0" fontId="6" fillId="0" borderId="0"/>
    <xf numFmtId="0" fontId="3" fillId="0" borderId="0"/>
    <xf numFmtId="0" fontId="6"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1" fillId="10"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6"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xf numFmtId="0" fontId="39"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41" fillId="0" borderId="0"/>
  </cellStyleXfs>
  <cellXfs count="341">
    <xf numFmtId="0" fontId="0" fillId="0" borderId="0" xfId="0"/>
    <xf numFmtId="0" fontId="23" fillId="0" borderId="0" xfId="0" applyFont="1"/>
    <xf numFmtId="165" fontId="23" fillId="0" borderId="0" xfId="2" applyNumberFormat="1" applyFont="1"/>
    <xf numFmtId="0" fontId="23" fillId="0" borderId="0" xfId="0" applyFont="1" applyAlignment="1">
      <alignment horizontal="right"/>
    </xf>
    <xf numFmtId="0" fontId="24" fillId="0" borderId="1" xfId="0" applyFont="1" applyBorder="1" applyAlignment="1">
      <alignment horizontal="left"/>
    </xf>
    <xf numFmtId="165" fontId="24" fillId="0" borderId="1" xfId="2" applyNumberFormat="1" applyFont="1" applyFill="1" applyBorder="1" applyAlignment="1">
      <alignment horizontal="right" wrapText="1"/>
    </xf>
    <xf numFmtId="165" fontId="25" fillId="0" borderId="0" xfId="2" applyNumberFormat="1" applyFont="1" applyFill="1"/>
    <xf numFmtId="49" fontId="24" fillId="0" borderId="0" xfId="0" applyNumberFormat="1" applyFont="1"/>
    <xf numFmtId="165" fontId="24" fillId="0" borderId="0" xfId="2" applyNumberFormat="1" applyFont="1" applyFill="1"/>
    <xf numFmtId="0" fontId="25" fillId="0" borderId="0" xfId="0" applyFont="1"/>
    <xf numFmtId="165" fontId="25" fillId="0" borderId="0" xfId="2" applyNumberFormat="1" applyFont="1" applyFill="1" applyBorder="1"/>
    <xf numFmtId="165" fontId="23" fillId="0" borderId="0" xfId="2" applyNumberFormat="1" applyFont="1" applyFill="1"/>
    <xf numFmtId="165" fontId="26" fillId="0" borderId="0" xfId="2" applyNumberFormat="1" applyFont="1" applyAlignment="1">
      <alignment horizontal="right"/>
    </xf>
    <xf numFmtId="0" fontId="27" fillId="0" borderId="0" xfId="9" applyFont="1"/>
    <xf numFmtId="0" fontId="27" fillId="0" borderId="0" xfId="9" applyFont="1" applyAlignment="1">
      <alignment horizontal="right"/>
    </xf>
    <xf numFmtId="0" fontId="6" fillId="0" borderId="0" xfId="9" applyAlignment="1">
      <alignment horizontal="center"/>
    </xf>
    <xf numFmtId="0" fontId="29" fillId="0" borderId="1" xfId="9" applyFont="1" applyBorder="1" applyAlignment="1">
      <alignment horizontal="right"/>
    </xf>
    <xf numFmtId="0" fontId="6" fillId="0" borderId="0" xfId="9"/>
    <xf numFmtId="166" fontId="6" fillId="0" borderId="0" xfId="9" applyNumberFormat="1" applyAlignment="1">
      <alignment horizontal="right"/>
    </xf>
    <xf numFmtId="166" fontId="6" fillId="0" borderId="1" xfId="9" applyNumberFormat="1" applyBorder="1" applyAlignment="1">
      <alignment horizontal="right"/>
    </xf>
    <xf numFmtId="0" fontId="29" fillId="0" borderId="0" xfId="9" applyFont="1"/>
    <xf numFmtId="0" fontId="6" fillId="0" borderId="0" xfId="9" applyAlignment="1">
      <alignment horizontal="right"/>
    </xf>
    <xf numFmtId="167" fontId="6" fillId="0" borderId="0" xfId="9" applyNumberFormat="1"/>
    <xf numFmtId="168" fontId="6" fillId="0" borderId="0" xfId="9" applyNumberFormat="1" applyAlignment="1">
      <alignment horizontal="right"/>
    </xf>
    <xf numFmtId="10" fontId="6" fillId="0" borderId="1" xfId="9" applyNumberFormat="1" applyBorder="1" applyAlignment="1">
      <alignment horizontal="right"/>
    </xf>
    <xf numFmtId="0" fontId="29" fillId="0" borderId="0" xfId="9" applyFont="1" applyAlignment="1">
      <alignment horizontal="left"/>
    </xf>
    <xf numFmtId="0" fontId="32" fillId="0" borderId="0" xfId="9" applyFont="1" applyAlignment="1">
      <alignment horizontal="center"/>
    </xf>
    <xf numFmtId="0" fontId="32" fillId="0" borderId="0" xfId="9" applyFont="1"/>
    <xf numFmtId="0" fontId="32" fillId="0" borderId="0" xfId="9" applyFont="1" applyAlignment="1">
      <alignment horizontal="right"/>
    </xf>
    <xf numFmtId="166" fontId="32" fillId="0" borderId="0" xfId="9" applyNumberFormat="1" applyFont="1" applyAlignment="1">
      <alignment horizontal="right"/>
    </xf>
    <xf numFmtId="0" fontId="29" fillId="0" borderId="1" xfId="9" applyFont="1" applyBorder="1" applyAlignment="1">
      <alignment horizontal="left" wrapText="1"/>
    </xf>
    <xf numFmtId="0" fontId="29" fillId="0" borderId="1" xfId="9" applyFont="1" applyBorder="1" applyAlignment="1">
      <alignment horizontal="right" wrapText="1"/>
    </xf>
    <xf numFmtId="0" fontId="29" fillId="0" borderId="0" xfId="9" applyFont="1" applyAlignment="1">
      <alignment wrapText="1"/>
    </xf>
    <xf numFmtId="0" fontId="6" fillId="0" borderId="0" xfId="9" applyAlignment="1">
      <alignment horizontal="right" wrapText="1"/>
    </xf>
    <xf numFmtId="0" fontId="6" fillId="0" borderId="0" xfId="9" applyAlignment="1">
      <alignment wrapText="1"/>
    </xf>
    <xf numFmtId="0" fontId="25" fillId="0" borderId="0" xfId="0" applyFont="1" applyAlignment="1">
      <alignment vertical="center"/>
    </xf>
    <xf numFmtId="10" fontId="6" fillId="0" borderId="0" xfId="9" applyNumberFormat="1"/>
    <xf numFmtId="166" fontId="6" fillId="0" borderId="0" xfId="9" applyNumberFormat="1"/>
    <xf numFmtId="10" fontId="25" fillId="0" borderId="0" xfId="9" applyNumberFormat="1" applyFont="1"/>
    <xf numFmtId="0" fontId="25" fillId="0" borderId="0" xfId="9" applyFont="1"/>
    <xf numFmtId="0" fontId="29" fillId="0" borderId="0" xfId="7" applyFont="1" applyAlignment="1">
      <alignment horizontal="left" wrapText="1"/>
    </xf>
    <xf numFmtId="0" fontId="29" fillId="0" borderId="0" xfId="7" applyFont="1" applyAlignment="1">
      <alignment horizontal="right" wrapText="1"/>
    </xf>
    <xf numFmtId="0" fontId="29" fillId="0" borderId="0" xfId="7" applyFont="1" applyAlignment="1">
      <alignment wrapText="1"/>
    </xf>
    <xf numFmtId="0" fontId="6" fillId="0" borderId="0" xfId="7" applyAlignment="1">
      <alignment horizontal="left"/>
    </xf>
    <xf numFmtId="3" fontId="6" fillId="0" borderId="0" xfId="7" applyNumberFormat="1" applyAlignment="1">
      <alignment horizontal="right"/>
    </xf>
    <xf numFmtId="10" fontId="6" fillId="0" borderId="0" xfId="7" applyNumberFormat="1" applyAlignment="1">
      <alignment horizontal="right"/>
    </xf>
    <xf numFmtId="0" fontId="6" fillId="0" borderId="0" xfId="7"/>
    <xf numFmtId="3" fontId="6" fillId="0" borderId="0" xfId="7" applyNumberFormat="1"/>
    <xf numFmtId="0" fontId="25" fillId="0" borderId="0" xfId="7" applyFont="1" applyAlignment="1">
      <alignment horizontal="left"/>
    </xf>
    <xf numFmtId="0" fontId="6" fillId="0" borderId="0" xfId="7" applyAlignment="1">
      <alignment horizontal="left" wrapText="1"/>
    </xf>
    <xf numFmtId="0" fontId="6" fillId="0" borderId="0" xfId="7" applyAlignment="1">
      <alignment horizontal="right"/>
    </xf>
    <xf numFmtId="168" fontId="25" fillId="0" borderId="0" xfId="7" applyNumberFormat="1" applyFont="1" applyAlignment="1">
      <alignment horizontal="right"/>
    </xf>
    <xf numFmtId="0" fontId="29" fillId="0" borderId="0" xfId="7" applyFont="1" applyAlignment="1">
      <alignment horizontal="left"/>
    </xf>
    <xf numFmtId="0" fontId="29" fillId="0" borderId="0" xfId="7" applyFont="1" applyAlignment="1">
      <alignment horizontal="right"/>
    </xf>
    <xf numFmtId="3" fontId="25" fillId="0" borderId="0" xfId="0" applyNumberFormat="1" applyFont="1"/>
    <xf numFmtId="3" fontId="25" fillId="0" borderId="0" xfId="2" applyNumberFormat="1" applyFont="1"/>
    <xf numFmtId="0" fontId="28" fillId="0" borderId="0" xfId="7" applyFont="1" applyAlignment="1">
      <alignment horizontal="right"/>
    </xf>
    <xf numFmtId="169" fontId="33" fillId="0" borderId="1" xfId="6" applyFont="1" applyFill="1" applyBorder="1" applyAlignment="1" applyProtection="1">
      <alignment horizontal="left" wrapText="1"/>
      <protection locked="0"/>
    </xf>
    <xf numFmtId="165" fontId="24" fillId="0" borderId="1" xfId="6" applyNumberFormat="1" applyFont="1" applyFill="1" applyBorder="1" applyAlignment="1" applyProtection="1">
      <alignment horizontal="right" wrapText="1"/>
      <protection locked="0"/>
    </xf>
    <xf numFmtId="165" fontId="33" fillId="0" borderId="1" xfId="6" applyNumberFormat="1" applyFont="1" applyFill="1" applyBorder="1" applyAlignment="1" applyProtection="1">
      <alignment horizontal="right" wrapText="1"/>
      <protection locked="0"/>
    </xf>
    <xf numFmtId="164" fontId="33" fillId="0" borderId="1" xfId="1" applyNumberFormat="1" applyFont="1" applyFill="1" applyBorder="1" applyAlignment="1" applyProtection="1">
      <alignment horizontal="right" wrapText="1"/>
      <protection locked="0"/>
    </xf>
    <xf numFmtId="165" fontId="33" fillId="0" borderId="1" xfId="2" applyNumberFormat="1" applyFont="1" applyFill="1" applyBorder="1" applyAlignment="1" applyProtection="1">
      <alignment horizontal="right" wrapText="1"/>
      <protection locked="0"/>
    </xf>
    <xf numFmtId="0" fontId="24" fillId="0" borderId="1" xfId="0" applyFont="1" applyBorder="1" applyAlignment="1">
      <alignment horizontal="right" wrapText="1"/>
    </xf>
    <xf numFmtId="0" fontId="34" fillId="3" borderId="0" xfId="0" applyFont="1" applyFill="1" applyAlignment="1">
      <alignment horizontal="left" wrapText="1"/>
    </xf>
    <xf numFmtId="166" fontId="25" fillId="0" borderId="0" xfId="1" applyNumberFormat="1" applyFont="1" applyBorder="1"/>
    <xf numFmtId="165" fontId="25" fillId="0" borderId="0" xfId="2" applyNumberFormat="1" applyFont="1" applyBorder="1"/>
    <xf numFmtId="168" fontId="25" fillId="0" borderId="0" xfId="3" applyNumberFormat="1" applyFont="1" applyBorder="1"/>
    <xf numFmtId="165" fontId="24" fillId="0" borderId="0" xfId="0" applyNumberFormat="1" applyFont="1"/>
    <xf numFmtId="164" fontId="25" fillId="0" borderId="0" xfId="1" applyNumberFormat="1" applyFont="1" applyBorder="1"/>
    <xf numFmtId="0" fontId="33" fillId="3" borderId="0" xfId="0" applyFont="1" applyFill="1" applyAlignment="1">
      <alignment horizontal="left" wrapText="1"/>
    </xf>
    <xf numFmtId="165" fontId="24" fillId="0" borderId="0" xfId="2" applyNumberFormat="1" applyFont="1" applyBorder="1"/>
    <xf numFmtId="166" fontId="24" fillId="0" borderId="0" xfId="1" applyNumberFormat="1" applyFont="1" applyBorder="1"/>
    <xf numFmtId="164" fontId="24" fillId="0" borderId="0" xfId="1" applyNumberFormat="1" applyFont="1" applyBorder="1"/>
    <xf numFmtId="0" fontId="24" fillId="0" borderId="0" xfId="0" applyFont="1"/>
    <xf numFmtId="10" fontId="24" fillId="0" borderId="0" xfId="3" applyNumberFormat="1" applyFont="1" applyBorder="1"/>
    <xf numFmtId="0" fontId="25" fillId="0" borderId="0" xfId="0" applyFont="1" applyAlignment="1">
      <alignment horizontal="left"/>
    </xf>
    <xf numFmtId="10" fontId="25" fillId="0" borderId="0" xfId="3" applyNumberFormat="1" applyFont="1" applyBorder="1"/>
    <xf numFmtId="0" fontId="29" fillId="2" borderId="0" xfId="0" applyFont="1" applyFill="1" applyAlignment="1">
      <alignment horizontal="left" wrapText="1"/>
    </xf>
    <xf numFmtId="9" fontId="24" fillId="0" borderId="0" xfId="3" applyFont="1" applyBorder="1"/>
    <xf numFmtId="169" fontId="33" fillId="2" borderId="0" xfId="6" applyFont="1" applyFill="1" applyAlignment="1" applyProtection="1">
      <alignment horizontal="right"/>
      <protection locked="0"/>
    </xf>
    <xf numFmtId="3" fontId="34" fillId="2" borderId="0" xfId="6" applyNumberFormat="1" applyFont="1" applyFill="1" applyAlignment="1" applyProtection="1">
      <alignment horizontal="left"/>
      <protection locked="0"/>
    </xf>
    <xf numFmtId="0" fontId="24" fillId="0" borderId="0" xfId="0" applyFont="1" applyAlignment="1">
      <alignment horizontal="right" indent="2"/>
    </xf>
    <xf numFmtId="164" fontId="25" fillId="0" borderId="0" xfId="1" applyNumberFormat="1" applyFont="1"/>
    <xf numFmtId="0" fontId="29" fillId="2" borderId="0" xfId="0" applyFont="1" applyFill="1" applyAlignment="1">
      <alignment horizontal="center"/>
    </xf>
    <xf numFmtId="0" fontId="29" fillId="2" borderId="0" xfId="0" applyFont="1" applyFill="1"/>
    <xf numFmtId="164" fontId="25" fillId="0" borderId="0" xfId="1" applyNumberFormat="1" applyFont="1" applyFill="1" applyBorder="1"/>
    <xf numFmtId="9" fontId="25" fillId="0" borderId="0" xfId="3" applyFont="1" applyFill="1" applyBorder="1"/>
    <xf numFmtId="165" fontId="25" fillId="0" borderId="0" xfId="2" applyNumberFormat="1" applyFont="1"/>
    <xf numFmtId="10" fontId="25" fillId="0" borderId="0" xfId="3" applyNumberFormat="1" applyFont="1"/>
    <xf numFmtId="0" fontId="24" fillId="0" borderId="0" xfId="0" applyFont="1" applyAlignment="1">
      <alignment horizontal="right" wrapText="1"/>
    </xf>
    <xf numFmtId="0" fontId="24" fillId="0" borderId="0" xfId="0" applyFont="1" applyAlignment="1">
      <alignment horizontal="center" wrapText="1"/>
    </xf>
    <xf numFmtId="165" fontId="24" fillId="0" borderId="0" xfId="2" applyNumberFormat="1" applyFont="1" applyBorder="1" applyAlignment="1">
      <alignment horizontal="right"/>
    </xf>
    <xf numFmtId="10" fontId="26" fillId="0" borderId="0" xfId="3" applyNumberFormat="1" applyFont="1" applyAlignment="1">
      <alignment horizontal="right"/>
    </xf>
    <xf numFmtId="4" fontId="29" fillId="0" borderId="1" xfId="0" applyNumberFormat="1" applyFont="1" applyBorder="1" applyAlignment="1">
      <alignment horizontal="left" wrapText="1"/>
    </xf>
    <xf numFmtId="3" fontId="24" fillId="0" borderId="1" xfId="0" applyNumberFormat="1" applyFont="1" applyBorder="1" applyAlignment="1">
      <alignment horizontal="right" wrapText="1"/>
    </xf>
    <xf numFmtId="168" fontId="29" fillId="0" borderId="1" xfId="0" applyNumberFormat="1" applyFont="1" applyBorder="1" applyAlignment="1">
      <alignment horizontal="right" wrapText="1"/>
    </xf>
    <xf numFmtId="3" fontId="29" fillId="0" borderId="1" xfId="0" applyNumberFormat="1" applyFont="1" applyBorder="1" applyAlignment="1">
      <alignment horizontal="right" wrapText="1"/>
    </xf>
    <xf numFmtId="164" fontId="24" fillId="0" borderId="1" xfId="1" applyNumberFormat="1" applyFont="1" applyFill="1" applyBorder="1" applyAlignment="1">
      <alignment horizontal="right" wrapText="1"/>
    </xf>
    <xf numFmtId="0" fontId="29" fillId="0" borderId="0" xfId="0" applyFont="1" applyAlignment="1">
      <alignment horizontal="center"/>
    </xf>
    <xf numFmtId="0" fontId="6" fillId="0" borderId="0" xfId="0" applyFont="1" applyAlignment="1">
      <alignment horizontal="center"/>
    </xf>
    <xf numFmtId="49" fontId="25" fillId="0" borderId="0" xfId="0" applyNumberFormat="1" applyFont="1"/>
    <xf numFmtId="168" fontId="6" fillId="0" borderId="0" xfId="1" quotePrefix="1" applyNumberFormat="1" applyFont="1" applyBorder="1"/>
    <xf numFmtId="166" fontId="25" fillId="0" borderId="0" xfId="1" applyNumberFormat="1" applyFont="1" applyFill="1" applyBorder="1"/>
    <xf numFmtId="0" fontId="6" fillId="0" borderId="0" xfId="0" quotePrefix="1" applyFont="1"/>
    <xf numFmtId="166" fontId="25" fillId="0" borderId="1" xfId="1" applyNumberFormat="1" applyFont="1" applyBorder="1"/>
    <xf numFmtId="168" fontId="25" fillId="0" borderId="1" xfId="3" applyNumberFormat="1" applyFont="1" applyBorder="1"/>
    <xf numFmtId="168" fontId="6" fillId="0" borderId="1" xfId="1" quotePrefix="1" applyNumberFormat="1" applyFont="1" applyBorder="1"/>
    <xf numFmtId="165" fontId="25" fillId="0" borderId="1" xfId="2" applyNumberFormat="1" applyFont="1" applyBorder="1"/>
    <xf numFmtId="0" fontId="29" fillId="0" borderId="0" xfId="0" applyFont="1" applyAlignment="1">
      <alignment horizontal="left"/>
    </xf>
    <xf numFmtId="166" fontId="24" fillId="0" borderId="0" xfId="0" applyNumberFormat="1" applyFont="1"/>
    <xf numFmtId="168" fontId="24" fillId="0" borderId="0" xfId="3" applyNumberFormat="1" applyFont="1" applyBorder="1"/>
    <xf numFmtId="168" fontId="29" fillId="0" borderId="0" xfId="1" quotePrefix="1" applyNumberFormat="1" applyFont="1" applyBorder="1"/>
    <xf numFmtId="0" fontId="29" fillId="0" borderId="0" xfId="0" applyFont="1"/>
    <xf numFmtId="164" fontId="29" fillId="0" borderId="0" xfId="0" quotePrefix="1" applyNumberFormat="1" applyFont="1"/>
    <xf numFmtId="0" fontId="25" fillId="0" borderId="1" xfId="0" applyFont="1" applyBorder="1"/>
    <xf numFmtId="165" fontId="24" fillId="35" borderId="0" xfId="2" applyNumberFormat="1" applyFont="1" applyFill="1" applyBorder="1"/>
    <xf numFmtId="0" fontId="29" fillId="0" borderId="0" xfId="0" quotePrefix="1" applyFont="1"/>
    <xf numFmtId="0" fontId="29" fillId="0" borderId="0" xfId="0" applyFont="1" applyAlignment="1">
      <alignment horizontal="left" indent="1"/>
    </xf>
    <xf numFmtId="166" fontId="24" fillId="0" borderId="0" xfId="1" applyNumberFormat="1" applyFont="1" applyFill="1" applyBorder="1"/>
    <xf numFmtId="0" fontId="6" fillId="0" borderId="0" xfId="0" applyFont="1"/>
    <xf numFmtId="0" fontId="25" fillId="0" borderId="0" xfId="0" applyFont="1" applyAlignment="1">
      <alignment horizontal="right"/>
    </xf>
    <xf numFmtId="3" fontId="29" fillId="0" borderId="0" xfId="0" applyNumberFormat="1" applyFont="1" applyAlignment="1">
      <alignment horizontal="left"/>
    </xf>
    <xf numFmtId="164" fontId="29" fillId="0" borderId="0" xfId="1" applyNumberFormat="1" applyFont="1" applyFill="1" applyBorder="1" applyAlignment="1">
      <alignment horizontal="left"/>
    </xf>
    <xf numFmtId="3" fontId="29" fillId="0" borderId="0" xfId="0" applyNumberFormat="1" applyFont="1" applyAlignment="1">
      <alignment horizontal="center"/>
    </xf>
    <xf numFmtId="168" fontId="24" fillId="0" borderId="0" xfId="0" applyNumberFormat="1" applyFont="1"/>
    <xf numFmtId="168" fontId="25" fillId="0" borderId="0" xfId="0" applyNumberFormat="1" applyFont="1"/>
    <xf numFmtId="44" fontId="24" fillId="0" borderId="0" xfId="0" applyNumberFormat="1" applyFont="1"/>
    <xf numFmtId="166" fontId="25" fillId="0" borderId="0" xfId="0" applyNumberFormat="1" applyFont="1"/>
    <xf numFmtId="164" fontId="25" fillId="0" borderId="0" xfId="0" applyNumberFormat="1" applyFont="1"/>
    <xf numFmtId="0" fontId="6" fillId="0" borderId="0" xfId="0" applyFont="1" applyAlignment="1">
      <alignment horizontal="left"/>
    </xf>
    <xf numFmtId="164" fontId="6" fillId="0" borderId="0" xfId="1" applyNumberFormat="1" applyFont="1"/>
    <xf numFmtId="0" fontId="6" fillId="0" borderId="0" xfId="4" applyFont="1"/>
    <xf numFmtId="168" fontId="25" fillId="0" borderId="0" xfId="3" applyNumberFormat="1" applyFont="1"/>
    <xf numFmtId="0" fontId="26" fillId="0" borderId="0" xfId="0" applyFont="1" applyAlignment="1">
      <alignment horizontal="right"/>
    </xf>
    <xf numFmtId="0" fontId="28" fillId="0" borderId="0" xfId="0" applyFont="1" applyAlignment="1">
      <alignment horizontal="right"/>
    </xf>
    <xf numFmtId="0" fontId="29" fillId="0" borderId="1" xfId="0" applyFont="1" applyBorder="1" applyAlignment="1">
      <alignment horizontal="left" wrapText="1"/>
    </xf>
    <xf numFmtId="10" fontId="29" fillId="0" borderId="1" xfId="4" applyNumberFormat="1" applyFont="1" applyBorder="1" applyAlignment="1">
      <alignment horizontal="right" wrapText="1"/>
    </xf>
    <xf numFmtId="168" fontId="24" fillId="0" borderId="1" xfId="0" applyNumberFormat="1" applyFont="1" applyBorder="1" applyAlignment="1">
      <alignment horizontal="right" wrapText="1"/>
    </xf>
    <xf numFmtId="0" fontId="29" fillId="0" borderId="0" xfId="0" applyFont="1" applyAlignment="1">
      <alignment wrapText="1"/>
    </xf>
    <xf numFmtId="0" fontId="6" fillId="0" borderId="0" xfId="0" applyFont="1" applyAlignment="1">
      <alignment horizontal="left" indent="1"/>
    </xf>
    <xf numFmtId="166" fontId="25" fillId="0" borderId="0" xfId="1" applyNumberFormat="1" applyFont="1" applyBorder="1" applyAlignment="1">
      <alignment horizontal="right"/>
    </xf>
    <xf numFmtId="168" fontId="6" fillId="0" borderId="0" xfId="0" applyNumberFormat="1" applyFont="1" applyAlignment="1">
      <alignment horizontal="right"/>
    </xf>
    <xf numFmtId="165" fontId="25" fillId="0" borderId="0" xfId="2" applyNumberFormat="1" applyFont="1" applyBorder="1" applyAlignment="1">
      <alignment horizontal="right"/>
    </xf>
    <xf numFmtId="166" fontId="6" fillId="0" borderId="0" xfId="0" applyNumberFormat="1" applyFont="1" applyAlignment="1">
      <alignment horizontal="right"/>
    </xf>
    <xf numFmtId="166" fontId="6" fillId="0" borderId="0" xfId="1" applyNumberFormat="1" applyFont="1" applyFill="1" applyBorder="1" applyAlignment="1">
      <alignment horizontal="right"/>
    </xf>
    <xf numFmtId="166" fontId="29" fillId="0" borderId="0" xfId="1" applyNumberFormat="1" applyFont="1" applyFill="1" applyBorder="1" applyAlignment="1">
      <alignment horizontal="right"/>
    </xf>
    <xf numFmtId="168" fontId="29" fillId="0" borderId="0" xfId="0" applyNumberFormat="1" applyFont="1" applyAlignment="1">
      <alignment horizontal="right"/>
    </xf>
    <xf numFmtId="165" fontId="29" fillId="0" borderId="0" xfId="0" applyNumberFormat="1" applyFont="1" applyAlignment="1">
      <alignment horizontal="right"/>
    </xf>
    <xf numFmtId="166" fontId="29" fillId="0" borderId="0" xfId="0" applyNumberFormat="1" applyFont="1" applyAlignment="1">
      <alignment horizontal="right"/>
    </xf>
    <xf numFmtId="166" fontId="24" fillId="0" borderId="0" xfId="1" applyNumberFormat="1" applyFont="1" applyFill="1" applyBorder="1" applyAlignment="1">
      <alignment horizontal="right"/>
    </xf>
    <xf numFmtId="166" fontId="6" fillId="0" borderId="0" xfId="2" applyNumberFormat="1" applyFont="1" applyFill="1" applyBorder="1" applyAlignment="1">
      <alignment horizontal="right"/>
    </xf>
    <xf numFmtId="165" fontId="6" fillId="0" borderId="0" xfId="0" applyNumberFormat="1" applyFont="1" applyAlignment="1">
      <alignment horizontal="right"/>
    </xf>
    <xf numFmtId="165" fontId="25" fillId="0" borderId="0" xfId="2" applyNumberFormat="1" applyFont="1" applyFill="1" applyBorder="1" applyAlignment="1">
      <alignment horizontal="right"/>
    </xf>
    <xf numFmtId="165" fontId="6" fillId="0" borderId="0" xfId="2" quotePrefix="1" applyNumberFormat="1" applyFont="1" applyFill="1" applyBorder="1" applyAlignment="1">
      <alignment horizontal="right"/>
    </xf>
    <xf numFmtId="166" fontId="29" fillId="0" borderId="11" xfId="0" applyNumberFormat="1" applyFont="1" applyBorder="1" applyAlignment="1">
      <alignment horizontal="right"/>
    </xf>
    <xf numFmtId="168" fontId="29" fillId="0" borderId="11" xfId="0" applyNumberFormat="1" applyFont="1" applyBorder="1" applyAlignment="1">
      <alignment horizontal="right"/>
    </xf>
    <xf numFmtId="3" fontId="29" fillId="0" borderId="11" xfId="0" applyNumberFormat="1" applyFont="1" applyBorder="1" applyAlignment="1">
      <alignment horizontal="right"/>
    </xf>
    <xf numFmtId="166" fontId="29" fillId="0" borderId="11" xfId="2" applyNumberFormat="1" applyFont="1" applyFill="1" applyBorder="1" applyAlignment="1">
      <alignment horizontal="right"/>
    </xf>
    <xf numFmtId="0" fontId="29" fillId="0" borderId="0" xfId="5" applyFont="1" applyAlignment="1">
      <alignment horizontal="left"/>
    </xf>
    <xf numFmtId="164" fontId="29" fillId="0" borderId="0" xfId="1" applyNumberFormat="1" applyFont="1" applyFill="1" applyBorder="1" applyAlignment="1">
      <alignment horizontal="right"/>
    </xf>
    <xf numFmtId="3" fontId="29" fillId="0" borderId="0" xfId="0" applyNumberFormat="1" applyFont="1" applyAlignment="1">
      <alignment horizontal="right"/>
    </xf>
    <xf numFmtId="3" fontId="6" fillId="0" borderId="0" xfId="0" applyNumberFormat="1" applyFont="1" applyAlignment="1">
      <alignment horizontal="right"/>
    </xf>
    <xf numFmtId="168" fontId="35" fillId="0" borderId="0" xfId="0" applyNumberFormat="1" applyFont="1" applyAlignment="1">
      <alignment horizontal="right"/>
    </xf>
    <xf numFmtId="0" fontId="32" fillId="0" borderId="0" xfId="0" applyFont="1"/>
    <xf numFmtId="0" fontId="6" fillId="0" borderId="0" xfId="0" applyFont="1" applyAlignment="1">
      <alignment horizontal="right"/>
    </xf>
    <xf numFmtId="165" fontId="6" fillId="0" borderId="0" xfId="0" applyNumberFormat="1" applyFont="1"/>
    <xf numFmtId="164" fontId="29" fillId="0" borderId="0" xfId="0" applyNumberFormat="1" applyFont="1"/>
    <xf numFmtId="0" fontId="29" fillId="0" borderId="0" xfId="0" applyFont="1" applyAlignment="1">
      <alignment horizontal="right"/>
    </xf>
    <xf numFmtId="164" fontId="25" fillId="0" borderId="0" xfId="1" applyNumberFormat="1" applyFont="1" applyBorder="1" applyAlignment="1">
      <alignment horizontal="right"/>
    </xf>
    <xf numFmtId="0" fontId="29" fillId="0" borderId="0" xfId="5" applyFont="1" applyAlignment="1">
      <alignment horizontal="right"/>
    </xf>
    <xf numFmtId="4" fontId="29" fillId="0" borderId="1" xfId="4" applyNumberFormat="1" applyFont="1" applyBorder="1" applyAlignment="1">
      <alignment horizontal="left" wrapText="1"/>
    </xf>
    <xf numFmtId="166" fontId="24" fillId="0" borderId="1" xfId="1" applyNumberFormat="1" applyFont="1" applyFill="1" applyBorder="1" applyAlignment="1">
      <alignment horizontal="right" wrapText="1"/>
    </xf>
    <xf numFmtId="167" fontId="29" fillId="0" borderId="1" xfId="1" applyNumberFormat="1" applyFont="1" applyFill="1" applyBorder="1" applyAlignment="1">
      <alignment horizontal="right" wrapText="1"/>
    </xf>
    <xf numFmtId="170" fontId="25" fillId="0" borderId="0" xfId="0" applyNumberFormat="1" applyFont="1"/>
    <xf numFmtId="170" fontId="25" fillId="0" borderId="1" xfId="0" applyNumberFormat="1" applyFont="1" applyBorder="1"/>
    <xf numFmtId="0" fontId="29" fillId="0" borderId="0" xfId="4" applyFont="1" applyAlignment="1">
      <alignment horizontal="left"/>
    </xf>
    <xf numFmtId="170" fontId="24" fillId="0" borderId="0" xfId="0" applyNumberFormat="1" applyFont="1"/>
    <xf numFmtId="0" fontId="29" fillId="0" borderId="0" xfId="4" applyFont="1"/>
    <xf numFmtId="167" fontId="25" fillId="0" borderId="0" xfId="0" applyNumberFormat="1" applyFont="1"/>
    <xf numFmtId="167" fontId="25" fillId="0" borderId="0" xfId="1" applyNumberFormat="1" applyFont="1" applyFill="1" applyBorder="1"/>
    <xf numFmtId="167" fontId="6" fillId="0" borderId="0" xfId="0" quotePrefix="1" applyNumberFormat="1" applyFont="1"/>
    <xf numFmtId="0" fontId="25" fillId="0" borderId="0" xfId="0" quotePrefix="1" applyFont="1"/>
    <xf numFmtId="167" fontId="32" fillId="0" borderId="0" xfId="1" applyNumberFormat="1" applyFont="1" applyFill="1" applyBorder="1"/>
    <xf numFmtId="0" fontId="32" fillId="0" borderId="0" xfId="4" applyFont="1"/>
    <xf numFmtId="0" fontId="6" fillId="0" borderId="0" xfId="4" applyFont="1" applyAlignment="1">
      <alignment horizontal="left"/>
    </xf>
    <xf numFmtId="166" fontId="6" fillId="0" borderId="0" xfId="1" applyNumberFormat="1" applyFont="1" applyFill="1" applyBorder="1"/>
    <xf numFmtId="10" fontId="6" fillId="0" borderId="0" xfId="4" applyNumberFormat="1" applyFont="1" applyAlignment="1">
      <alignment horizontal="center"/>
    </xf>
    <xf numFmtId="167" fontId="6" fillId="0" borderId="0" xfId="1" applyNumberFormat="1" applyFont="1" applyFill="1" applyBorder="1"/>
    <xf numFmtId="164" fontId="24" fillId="0" borderId="0" xfId="1" applyNumberFormat="1" applyFont="1" applyFill="1"/>
    <xf numFmtId="166" fontId="6" fillId="0" borderId="0" xfId="4" applyNumberFormat="1" applyFont="1" applyAlignment="1">
      <alignment horizontal="center"/>
    </xf>
    <xf numFmtId="168" fontId="6" fillId="0" borderId="0" xfId="4" applyNumberFormat="1" applyFont="1" applyAlignment="1">
      <alignment horizontal="center"/>
    </xf>
    <xf numFmtId="167" fontId="6" fillId="0" borderId="0" xfId="4" applyNumberFormat="1" applyFont="1" applyAlignment="1">
      <alignment horizontal="center"/>
    </xf>
    <xf numFmtId="167" fontId="6" fillId="0" borderId="0" xfId="4" applyNumberFormat="1" applyFont="1"/>
    <xf numFmtId="167" fontId="29" fillId="0" borderId="0" xfId="4" applyNumberFormat="1" applyFont="1" applyAlignment="1">
      <alignment horizontal="right"/>
    </xf>
    <xf numFmtId="10" fontId="6" fillId="0" borderId="0" xfId="4" applyNumberFormat="1" applyFont="1"/>
    <xf numFmtId="0" fontId="26" fillId="0" borderId="0" xfId="0" applyFont="1"/>
    <xf numFmtId="49" fontId="29" fillId="0" borderId="1" xfId="0" applyNumberFormat="1" applyFont="1" applyBorder="1" applyAlignment="1">
      <alignment horizontal="left" wrapText="1"/>
    </xf>
    <xf numFmtId="164" fontId="29" fillId="0" borderId="1" xfId="1" applyNumberFormat="1" applyFont="1" applyFill="1" applyBorder="1" applyAlignment="1">
      <alignment horizontal="right" wrapText="1"/>
    </xf>
    <xf numFmtId="164" fontId="29" fillId="0" borderId="0" xfId="1" applyNumberFormat="1" applyFont="1" applyFill="1" applyBorder="1" applyAlignment="1">
      <alignment horizontal="right" wrapText="1"/>
    </xf>
    <xf numFmtId="168" fontId="24" fillId="0" borderId="0" xfId="1" quotePrefix="1" applyNumberFormat="1" applyFont="1" applyFill="1" applyBorder="1" applyAlignment="1">
      <alignment horizontal="right" wrapText="1"/>
    </xf>
    <xf numFmtId="168" fontId="25" fillId="0" borderId="0" xfId="3" applyNumberFormat="1" applyFont="1" applyBorder="1" applyAlignment="1">
      <alignment horizontal="right"/>
    </xf>
    <xf numFmtId="170" fontId="25" fillId="0" borderId="0" xfId="0" applyNumberFormat="1" applyFont="1" applyAlignment="1">
      <alignment horizontal="right"/>
    </xf>
    <xf numFmtId="166" fontId="25" fillId="0" borderId="1" xfId="1" applyNumberFormat="1" applyFont="1" applyBorder="1" applyAlignment="1">
      <alignment horizontal="right"/>
    </xf>
    <xf numFmtId="168" fontId="25" fillId="0" borderId="1" xfId="3" applyNumberFormat="1" applyFont="1" applyBorder="1" applyAlignment="1">
      <alignment horizontal="right"/>
    </xf>
    <xf numFmtId="170" fontId="25" fillId="0" borderId="1" xfId="0" applyNumberFormat="1" applyFont="1" applyBorder="1" applyAlignment="1">
      <alignment horizontal="right"/>
    </xf>
    <xf numFmtId="166" fontId="24" fillId="0" borderId="0" xfId="1" applyNumberFormat="1" applyFont="1" applyBorder="1" applyAlignment="1">
      <alignment horizontal="right"/>
    </xf>
    <xf numFmtId="168" fontId="24" fillId="0" borderId="0" xfId="3" applyNumberFormat="1" applyFont="1" applyBorder="1" applyAlignment="1">
      <alignment horizontal="right"/>
    </xf>
    <xf numFmtId="170" fontId="24" fillId="0" borderId="0" xfId="0" applyNumberFormat="1" applyFont="1" applyAlignment="1">
      <alignment horizontal="right"/>
    </xf>
    <xf numFmtId="10" fontId="25" fillId="0" borderId="0" xfId="3" applyNumberFormat="1" applyFont="1" applyBorder="1" applyAlignment="1">
      <alignment horizontal="right"/>
    </xf>
    <xf numFmtId="166" fontId="25" fillId="0" borderId="0" xfId="1" applyNumberFormat="1" applyFont="1" applyFill="1" applyBorder="1" applyAlignment="1">
      <alignment horizontal="right"/>
    </xf>
    <xf numFmtId="6" fontId="25" fillId="0" borderId="0" xfId="1" applyNumberFormat="1" applyFont="1" applyBorder="1" applyAlignment="1">
      <alignment horizontal="right"/>
    </xf>
    <xf numFmtId="4" fontId="29" fillId="0" borderId="0" xfId="0" applyNumberFormat="1" applyFont="1" applyAlignment="1">
      <alignment horizontal="left"/>
    </xf>
    <xf numFmtId="9" fontId="24" fillId="0" borderId="0" xfId="3" applyFont="1" applyBorder="1" applyAlignment="1">
      <alignment horizontal="right"/>
    </xf>
    <xf numFmtId="0" fontId="24" fillId="0" borderId="0" xfId="0" applyFont="1" applyAlignment="1">
      <alignment horizontal="right"/>
    </xf>
    <xf numFmtId="166" fontId="24" fillId="0" borderId="0" xfId="3" applyNumberFormat="1" applyFont="1" applyFill="1" applyBorder="1" applyAlignment="1">
      <alignment horizontal="right"/>
    </xf>
    <xf numFmtId="166" fontId="25" fillId="0" borderId="0" xfId="0" applyNumberFormat="1" applyFont="1" applyAlignment="1">
      <alignment horizontal="right"/>
    </xf>
    <xf numFmtId="166" fontId="24" fillId="0" borderId="0" xfId="0" applyNumberFormat="1" applyFont="1" applyAlignment="1">
      <alignment horizontal="right"/>
    </xf>
    <xf numFmtId="166" fontId="24" fillId="0" borderId="0" xfId="3" applyNumberFormat="1" applyFont="1" applyBorder="1" applyAlignment="1">
      <alignment horizontal="right"/>
    </xf>
    <xf numFmtId="9" fontId="25" fillId="0" borderId="0" xfId="3" applyFont="1" applyBorder="1" applyAlignment="1">
      <alignment horizontal="right"/>
    </xf>
    <xf numFmtId="164" fontId="25" fillId="0" borderId="0" xfId="0" applyNumberFormat="1" applyFont="1" applyAlignment="1">
      <alignment horizontal="right"/>
    </xf>
    <xf numFmtId="0" fontId="32" fillId="0" borderId="0" xfId="0" applyFont="1" applyAlignment="1">
      <alignment horizontal="left"/>
    </xf>
    <xf numFmtId="164" fontId="32" fillId="0" borderId="0" xfId="1" applyNumberFormat="1" applyFont="1" applyBorder="1" applyAlignment="1">
      <alignment horizontal="right"/>
    </xf>
    <xf numFmtId="164" fontId="38" fillId="0" borderId="0" xfId="1" applyNumberFormat="1" applyFont="1" applyFill="1" applyBorder="1" applyAlignment="1">
      <alignment horizontal="right"/>
    </xf>
    <xf numFmtId="168" fontId="36" fillId="0" borderId="0" xfId="1" applyNumberFormat="1" applyFont="1" applyFill="1" applyBorder="1" applyAlignment="1">
      <alignment horizontal="right"/>
    </xf>
    <xf numFmtId="168" fontId="38" fillId="0" borderId="0" xfId="3" applyNumberFormat="1" applyFont="1" applyFill="1" applyBorder="1" applyAlignment="1">
      <alignment horizontal="right"/>
    </xf>
    <xf numFmtId="0" fontId="37" fillId="0" borderId="0" xfId="0" applyFont="1"/>
    <xf numFmtId="0" fontId="37" fillId="0" borderId="0" xfId="0" applyFont="1" applyAlignment="1">
      <alignment horizontal="right"/>
    </xf>
    <xf numFmtId="164" fontId="6" fillId="0" borderId="0" xfId="1" applyNumberFormat="1" applyFont="1" applyBorder="1" applyAlignment="1">
      <alignment horizontal="right"/>
    </xf>
    <xf numFmtId="9" fontId="6" fillId="0" borderId="0" xfId="3" applyFont="1" applyBorder="1" applyAlignment="1">
      <alignment horizontal="right"/>
    </xf>
    <xf numFmtId="168" fontId="35" fillId="0" borderId="0" xfId="1" applyNumberFormat="1" applyFont="1" applyFill="1" applyBorder="1" applyAlignment="1">
      <alignment horizontal="right"/>
    </xf>
    <xf numFmtId="168" fontId="29" fillId="0" borderId="0" xfId="3" applyNumberFormat="1" applyFont="1" applyFill="1" applyBorder="1" applyAlignment="1">
      <alignment horizontal="right"/>
    </xf>
    <xf numFmtId="164" fontId="6" fillId="0" borderId="0" xfId="1" applyNumberFormat="1" applyFont="1" applyFill="1" applyBorder="1" applyAlignment="1">
      <alignment horizontal="right"/>
    </xf>
    <xf numFmtId="9" fontId="6" fillId="0" borderId="0" xfId="3" applyFont="1" applyFill="1" applyBorder="1" applyAlignment="1">
      <alignment horizontal="right"/>
    </xf>
    <xf numFmtId="164" fontId="6" fillId="0" borderId="0" xfId="1" applyNumberFormat="1" applyFont="1" applyFill="1" applyBorder="1"/>
    <xf numFmtId="168" fontId="23" fillId="0" borderId="0" xfId="0" applyNumberFormat="1" applyFont="1"/>
    <xf numFmtId="168" fontId="29" fillId="0" borderId="1" xfId="4" applyNumberFormat="1" applyFont="1" applyBorder="1" applyAlignment="1">
      <alignment horizontal="right" wrapText="1"/>
    </xf>
    <xf numFmtId="168" fontId="24" fillId="0" borderId="1" xfId="1" quotePrefix="1" applyNumberFormat="1" applyFont="1" applyFill="1" applyBorder="1" applyAlignment="1">
      <alignment horizontal="right" wrapText="1"/>
    </xf>
    <xf numFmtId="168" fontId="25" fillId="0" borderId="0" xfId="1" applyNumberFormat="1" applyFont="1" applyBorder="1" applyAlignment="1">
      <alignment horizontal="right"/>
    </xf>
    <xf numFmtId="168" fontId="25" fillId="0" borderId="0" xfId="0" applyNumberFormat="1" applyFont="1" applyAlignment="1">
      <alignment horizontal="right"/>
    </xf>
    <xf numFmtId="168" fontId="25" fillId="0" borderId="1" xfId="1" applyNumberFormat="1" applyFont="1" applyBorder="1" applyAlignment="1">
      <alignment horizontal="right"/>
    </xf>
    <xf numFmtId="168" fontId="25" fillId="0" borderId="1" xfId="0" applyNumberFormat="1" applyFont="1" applyBorder="1" applyAlignment="1">
      <alignment horizontal="right"/>
    </xf>
    <xf numFmtId="168" fontId="24" fillId="0" borderId="0" xfId="1" applyNumberFormat="1" applyFont="1" applyBorder="1" applyAlignment="1">
      <alignment horizontal="right"/>
    </xf>
    <xf numFmtId="168" fontId="24" fillId="0" borderId="0" xfId="0" applyNumberFormat="1" applyFont="1" applyAlignment="1">
      <alignment horizontal="right"/>
    </xf>
    <xf numFmtId="171" fontId="24" fillId="0" borderId="0" xfId="0" applyNumberFormat="1" applyFont="1"/>
    <xf numFmtId="168" fontId="29" fillId="0" borderId="0" xfId="0" applyNumberFormat="1" applyFont="1"/>
    <xf numFmtId="171" fontId="25" fillId="0" borderId="0" xfId="0" applyNumberFormat="1" applyFont="1"/>
    <xf numFmtId="168" fontId="6" fillId="0" borderId="0" xfId="0" applyNumberFormat="1" applyFont="1"/>
    <xf numFmtId="164" fontId="24" fillId="0" borderId="0" xfId="0" applyNumberFormat="1" applyFont="1" applyAlignment="1">
      <alignment horizontal="right"/>
    </xf>
    <xf numFmtId="165" fontId="24" fillId="0" borderId="0" xfId="0" applyNumberFormat="1" applyFont="1" applyAlignment="1">
      <alignment horizontal="right"/>
    </xf>
    <xf numFmtId="168" fontId="24" fillId="0" borderId="0" xfId="1" applyNumberFormat="1" applyFont="1" applyFill="1" applyBorder="1" applyAlignment="1">
      <alignment horizontal="right"/>
    </xf>
    <xf numFmtId="168" fontId="32" fillId="0" borderId="0" xfId="0" applyNumberFormat="1" applyFont="1" applyAlignment="1">
      <alignment horizontal="right"/>
    </xf>
    <xf numFmtId="168" fontId="38" fillId="0" borderId="0" xfId="1" applyNumberFormat="1" applyFont="1" applyFill="1" applyBorder="1" applyAlignment="1">
      <alignment horizontal="right"/>
    </xf>
    <xf numFmtId="168" fontId="38" fillId="0" borderId="0" xfId="0" applyNumberFormat="1" applyFont="1" applyAlignment="1">
      <alignment horizontal="right"/>
    </xf>
    <xf numFmtId="164" fontId="37" fillId="0" borderId="0" xfId="0" applyNumberFormat="1" applyFont="1" applyAlignment="1">
      <alignment horizontal="right"/>
    </xf>
    <xf numFmtId="168" fontId="37" fillId="0" borderId="0" xfId="0" applyNumberFormat="1" applyFont="1" applyAlignment="1">
      <alignment horizontal="right"/>
    </xf>
    <xf numFmtId="168" fontId="37" fillId="0" borderId="0" xfId="1" applyNumberFormat="1" applyFont="1" applyBorder="1" applyAlignment="1">
      <alignment horizontal="right"/>
    </xf>
    <xf numFmtId="49" fontId="29" fillId="0" borderId="1" xfId="8" applyNumberFormat="1" applyFont="1" applyBorder="1" applyAlignment="1">
      <alignment horizontal="left" wrapText="1"/>
    </xf>
    <xf numFmtId="49" fontId="29" fillId="0" borderId="1" xfId="8" applyNumberFormat="1" applyFont="1" applyBorder="1" applyAlignment="1">
      <alignment horizontal="right"/>
    </xf>
    <xf numFmtId="168" fontId="29" fillId="0" borderId="1" xfId="8" applyNumberFormat="1" applyFont="1" applyBorder="1" applyAlignment="1">
      <alignment horizontal="right" wrapText="1"/>
    </xf>
    <xf numFmtId="49" fontId="29" fillId="0" borderId="1" xfId="8" applyNumberFormat="1" applyFont="1" applyBorder="1" applyAlignment="1">
      <alignment horizontal="right" wrapText="1"/>
    </xf>
    <xf numFmtId="49" fontId="24" fillId="0" borderId="1" xfId="8" applyNumberFormat="1" applyFont="1" applyBorder="1" applyAlignment="1">
      <alignment horizontal="right" wrapText="1"/>
    </xf>
    <xf numFmtId="0" fontId="29" fillId="0" borderId="0" xfId="8" applyFont="1" applyAlignment="1">
      <alignment horizontal="right"/>
    </xf>
    <xf numFmtId="49" fontId="25" fillId="0" borderId="0" xfId="0" applyNumberFormat="1" applyFont="1" applyAlignment="1">
      <alignment horizontal="left"/>
    </xf>
    <xf numFmtId="170" fontId="25" fillId="0" borderId="0" xfId="1" applyNumberFormat="1" applyFont="1" applyBorder="1"/>
    <xf numFmtId="170" fontId="25" fillId="0" borderId="1" xfId="1" applyNumberFormat="1" applyFont="1" applyBorder="1"/>
    <xf numFmtId="0" fontId="29" fillId="0" borderId="0" xfId="8" applyFont="1" applyAlignment="1">
      <alignment horizontal="left"/>
    </xf>
    <xf numFmtId="170" fontId="24" fillId="0" borderId="0" xfId="1" applyNumberFormat="1" applyFont="1" applyBorder="1"/>
    <xf numFmtId="0" fontId="25" fillId="0" borderId="0" xfId="0" quotePrefix="1" applyFont="1" applyAlignment="1">
      <alignment horizontal="left"/>
    </xf>
    <xf numFmtId="49" fontId="24" fillId="0" borderId="0" xfId="0" applyNumberFormat="1" applyFont="1" applyAlignment="1">
      <alignment horizontal="left"/>
    </xf>
    <xf numFmtId="170" fontId="24" fillId="0" borderId="0" xfId="3" applyNumberFormat="1" applyFont="1" applyBorder="1"/>
    <xf numFmtId="171" fontId="24" fillId="0" borderId="0" xfId="1" applyNumberFormat="1" applyFont="1" applyBorder="1"/>
    <xf numFmtId="164" fontId="25" fillId="0" borderId="0" xfId="1" applyNumberFormat="1" applyFont="1" applyFill="1"/>
    <xf numFmtId="168" fontId="25" fillId="0" borderId="0" xfId="3" applyNumberFormat="1" applyFont="1" applyFill="1"/>
    <xf numFmtId="168" fontId="25" fillId="0" borderId="0" xfId="1" applyNumberFormat="1" applyFont="1" applyFill="1"/>
    <xf numFmtId="164" fontId="25" fillId="0" borderId="0" xfId="1" applyNumberFormat="1" applyFont="1" applyFill="1" applyAlignment="1">
      <alignment horizontal="right"/>
    </xf>
    <xf numFmtId="168" fontId="25" fillId="0" borderId="0" xfId="1" applyNumberFormat="1" applyFont="1" applyFill="1" applyAlignment="1">
      <alignment horizontal="right"/>
    </xf>
    <xf numFmtId="4" fontId="29" fillId="0" borderId="0" xfId="8" applyNumberFormat="1" applyFont="1" applyAlignment="1">
      <alignment horizontal="left"/>
    </xf>
    <xf numFmtId="168" fontId="6" fillId="0" borderId="0" xfId="0" applyNumberFormat="1" applyFont="1" applyAlignment="1">
      <alignment horizontal="center"/>
    </xf>
    <xf numFmtId="164" fontId="6" fillId="0" borderId="0" xfId="1" applyNumberFormat="1" applyFont="1" applyFill="1" applyBorder="1" applyAlignment="1">
      <alignment horizontal="center"/>
    </xf>
    <xf numFmtId="164" fontId="26" fillId="0" borderId="0" xfId="1" applyNumberFormat="1" applyFont="1" applyFill="1" applyAlignment="1">
      <alignment horizontal="right"/>
    </xf>
    <xf numFmtId="3" fontId="29" fillId="0" borderId="0" xfId="4" applyNumberFormat="1" applyFont="1" applyAlignment="1">
      <alignment horizontal="left"/>
    </xf>
    <xf numFmtId="166" fontId="25" fillId="0" borderId="0" xfId="1" applyNumberFormat="1" applyFont="1" applyFill="1"/>
    <xf numFmtId="166" fontId="25" fillId="0" borderId="0" xfId="1" applyNumberFormat="1" applyFont="1"/>
    <xf numFmtId="166" fontId="24" fillId="0" borderId="0" xfId="1" applyNumberFormat="1" applyFont="1" applyFill="1"/>
    <xf numFmtId="164" fontId="24" fillId="0" borderId="0" xfId="0" applyNumberFormat="1" applyFont="1"/>
    <xf numFmtId="44" fontId="25" fillId="0" borderId="0" xfId="1" applyFont="1" applyFill="1"/>
    <xf numFmtId="3" fontId="0" fillId="0" borderId="0" xfId="0" applyNumberFormat="1"/>
    <xf numFmtId="3" fontId="2" fillId="0" borderId="0" xfId="0" applyNumberFormat="1" applyFont="1" applyAlignment="1">
      <alignment horizontal="right"/>
    </xf>
    <xf numFmtId="3" fontId="24" fillId="0" borderId="0" xfId="6" applyNumberFormat="1" applyFont="1" applyFill="1" applyAlignment="1" applyProtection="1">
      <alignment horizontal="right" wrapText="1"/>
      <protection locked="0"/>
    </xf>
    <xf numFmtId="166" fontId="29" fillId="0" borderId="0" xfId="0" applyNumberFormat="1" applyFont="1"/>
    <xf numFmtId="165" fontId="24" fillId="0" borderId="0" xfId="2" applyNumberFormat="1" applyFont="1" applyFill="1" applyBorder="1"/>
    <xf numFmtId="49" fontId="0" fillId="0" borderId="0" xfId="0" applyNumberFormat="1"/>
    <xf numFmtId="166" fontId="40" fillId="0" borderId="0" xfId="9" applyNumberFormat="1" applyFont="1" applyAlignment="1">
      <alignment horizontal="right"/>
    </xf>
    <xf numFmtId="168" fontId="40" fillId="0" borderId="0" xfId="9" applyNumberFormat="1" applyFont="1" applyAlignment="1">
      <alignment horizontal="right"/>
    </xf>
    <xf numFmtId="0" fontId="40" fillId="0" borderId="0" xfId="9" applyFont="1"/>
    <xf numFmtId="0" fontId="40" fillId="0" borderId="0" xfId="9" applyFont="1" applyAlignment="1">
      <alignment horizontal="right"/>
    </xf>
    <xf numFmtId="164" fontId="25" fillId="35" borderId="0" xfId="0" applyNumberFormat="1" applyFont="1" applyFill="1"/>
    <xf numFmtId="166" fontId="24" fillId="35" borderId="0" xfId="1" applyNumberFormat="1" applyFont="1" applyFill="1" applyBorder="1" applyAlignment="1">
      <alignment horizontal="right"/>
    </xf>
    <xf numFmtId="166" fontId="6" fillId="0" borderId="0" xfId="0" applyNumberFormat="1" applyFont="1"/>
    <xf numFmtId="44" fontId="6" fillId="0" borderId="0" xfId="0" applyNumberFormat="1" applyFont="1" applyAlignment="1">
      <alignment horizontal="right"/>
    </xf>
    <xf numFmtId="164" fontId="6" fillId="0" borderId="0" xfId="0" applyNumberFormat="1" applyFont="1" applyAlignment="1">
      <alignment horizontal="right"/>
    </xf>
    <xf numFmtId="10" fontId="6" fillId="0" borderId="0" xfId="3" applyNumberFormat="1" applyFont="1" applyFill="1" applyBorder="1" applyAlignment="1">
      <alignment horizontal="right"/>
    </xf>
    <xf numFmtId="164" fontId="25" fillId="0" borderId="0" xfId="1" applyNumberFormat="1" applyFont="1" applyFill="1" applyBorder="1" applyAlignment="1">
      <alignment horizontal="right"/>
    </xf>
    <xf numFmtId="172" fontId="0" fillId="0" borderId="0" xfId="0" applyNumberFormat="1"/>
    <xf numFmtId="3" fontId="41" fillId="0" borderId="0" xfId="58" applyNumberFormat="1"/>
    <xf numFmtId="6" fontId="41" fillId="0" borderId="0" xfId="58" applyNumberFormat="1"/>
    <xf numFmtId="3" fontId="2" fillId="0" borderId="0" xfId="0" applyNumberFormat="1" applyFont="1"/>
    <xf numFmtId="6" fontId="0" fillId="0" borderId="0" xfId="0" applyNumberFormat="1"/>
    <xf numFmtId="3" fontId="42" fillId="0" borderId="0" xfId="58" applyNumberFormat="1" applyFont="1"/>
    <xf numFmtId="3" fontId="32" fillId="0" borderId="0" xfId="0" applyNumberFormat="1" applyFont="1"/>
    <xf numFmtId="165" fontId="25" fillId="0" borderId="0" xfId="2" applyNumberFormat="1" applyFont="1" applyBorder="1" applyAlignment="1">
      <alignment horizontal="center" vertical="center"/>
    </xf>
    <xf numFmtId="166" fontId="24" fillId="0" borderId="1" xfId="1" applyNumberFormat="1" applyFont="1" applyFill="1" applyBorder="1" applyAlignment="1" applyProtection="1">
      <alignment horizontal="right" wrapText="1"/>
      <protection locked="0"/>
    </xf>
    <xf numFmtId="166" fontId="0" fillId="0" borderId="0" xfId="0" applyNumberFormat="1"/>
    <xf numFmtId="168" fontId="25" fillId="0" borderId="0" xfId="3" applyNumberFormat="1" applyFont="1" applyFill="1" applyBorder="1"/>
    <xf numFmtId="44" fontId="25" fillId="0" borderId="0" xfId="0" applyNumberFormat="1" applyFont="1"/>
    <xf numFmtId="168" fontId="6" fillId="0" borderId="0" xfId="3" applyNumberFormat="1" applyFont="1"/>
    <xf numFmtId="168" fontId="24" fillId="0" borderId="0" xfId="3" applyNumberFormat="1" applyFont="1"/>
    <xf numFmtId="166" fontId="25" fillId="0" borderId="1" xfId="1" applyNumberFormat="1" applyFont="1" applyFill="1" applyBorder="1"/>
    <xf numFmtId="165" fontId="25" fillId="0" borderId="1" xfId="2" applyNumberFormat="1" applyFont="1" applyBorder="1" applyAlignment="1">
      <alignment horizontal="center" vertical="center"/>
    </xf>
    <xf numFmtId="165" fontId="25" fillId="0" borderId="0" xfId="2" applyNumberFormat="1" applyFont="1" applyAlignment="1">
      <alignment horizontal="right"/>
    </xf>
    <xf numFmtId="165" fontId="29" fillId="0" borderId="0" xfId="2" applyNumberFormat="1" applyFont="1" applyFill="1" applyBorder="1" applyAlignment="1">
      <alignment horizontal="right" wrapText="1"/>
    </xf>
    <xf numFmtId="165" fontId="25" fillId="0" borderId="1" xfId="2" applyNumberFormat="1" applyFont="1" applyBorder="1" applyAlignment="1">
      <alignment horizontal="right"/>
    </xf>
    <xf numFmtId="165" fontId="24" fillId="0" borderId="0" xfId="2" applyNumberFormat="1" applyFont="1" applyFill="1" applyBorder="1" applyAlignment="1">
      <alignment horizontal="right"/>
    </xf>
    <xf numFmtId="165" fontId="29" fillId="0" borderId="0" xfId="2" applyNumberFormat="1" applyFont="1" applyFill="1" applyBorder="1" applyAlignment="1">
      <alignment horizontal="right"/>
    </xf>
    <xf numFmtId="165" fontId="6" fillId="0" borderId="0" xfId="2" applyNumberFormat="1" applyFont="1"/>
    <xf numFmtId="165" fontId="6" fillId="0" borderId="0" xfId="2" applyNumberFormat="1" applyFont="1" applyFill="1" applyBorder="1" applyAlignment="1">
      <alignment horizontal="right"/>
    </xf>
    <xf numFmtId="172" fontId="25" fillId="0" borderId="0" xfId="0" applyNumberFormat="1" applyFont="1"/>
    <xf numFmtId="6" fontId="25" fillId="0" borderId="0" xfId="0" applyNumberFormat="1" applyFont="1"/>
    <xf numFmtId="172" fontId="25" fillId="0" borderId="1" xfId="0" applyNumberFormat="1" applyFont="1" applyBorder="1"/>
    <xf numFmtId="165" fontId="33" fillId="0" borderId="0" xfId="2" applyNumberFormat="1" applyFont="1" applyFill="1" applyBorder="1" applyAlignment="1" applyProtection="1">
      <alignment horizontal="right" wrapText="1"/>
    </xf>
    <xf numFmtId="3" fontId="6" fillId="0" borderId="0" xfId="0" applyNumberFormat="1" applyFont="1"/>
    <xf numFmtId="6" fontId="25" fillId="0" borderId="1" xfId="1" applyNumberFormat="1" applyFont="1" applyBorder="1" applyAlignment="1">
      <alignment horizontal="right"/>
    </xf>
    <xf numFmtId="0" fontId="6" fillId="0" borderId="0" xfId="0" applyFont="1" applyAlignment="1">
      <alignment horizontal="left" wrapText="1"/>
    </xf>
    <xf numFmtId="0" fontId="6" fillId="0" borderId="0" xfId="0" applyFont="1"/>
    <xf numFmtId="0" fontId="32" fillId="0" borderId="0" xfId="0" applyFont="1" applyAlignment="1">
      <alignment horizontal="left" wrapText="1"/>
    </xf>
    <xf numFmtId="0" fontId="32" fillId="0" borderId="0" xfId="0" applyFont="1"/>
    <xf numFmtId="0" fontId="6" fillId="0" borderId="0" xfId="0" applyFont="1" applyAlignment="1">
      <alignment horizontal="left" wrapText="1"/>
    </xf>
    <xf numFmtId="0" fontId="32" fillId="0" borderId="0" xfId="0" applyFont="1" applyAlignment="1">
      <alignment horizontal="left" wrapText="1"/>
    </xf>
    <xf numFmtId="0" fontId="26" fillId="0" borderId="0" xfId="0" applyFont="1" applyAlignment="1">
      <alignment horizontal="right" wrapText="1"/>
    </xf>
    <xf numFmtId="0" fontId="6" fillId="0" borderId="0" xfId="0" applyFont="1" applyAlignment="1"/>
    <xf numFmtId="0" fontId="32" fillId="0" borderId="0" xfId="0" applyFont="1" applyAlignment="1"/>
  </cellXfs>
  <cellStyles count="59">
    <cellStyle name="20% - Accent1" xfId="27" builtinId="30" customBuiltin="1"/>
    <cellStyle name="20% - Accent2" xfId="30" builtinId="34" customBuiltin="1"/>
    <cellStyle name="20% - Accent3" xfId="33" builtinId="38" customBuiltin="1"/>
    <cellStyle name="20% - Accent4" xfId="36" builtinId="42" customBuiltin="1"/>
    <cellStyle name="20% - Accent5" xfId="39" builtinId="46" customBuiltin="1"/>
    <cellStyle name="20% - Accent6" xfId="42" builtinId="50" customBuiltin="1"/>
    <cellStyle name="40% - Accent1" xfId="28" builtinId="31" customBuiltin="1"/>
    <cellStyle name="40% - Accent2" xfId="31" builtinId="35" customBuiltin="1"/>
    <cellStyle name="40% - Accent3" xfId="34" builtinId="39" customBuiltin="1"/>
    <cellStyle name="40% - Accent4" xfId="37" builtinId="43" customBuiltin="1"/>
    <cellStyle name="40% - Accent5" xfId="40" builtinId="47" customBuiltin="1"/>
    <cellStyle name="40% - Accent6" xfId="43" builtinId="51" customBuiltin="1"/>
    <cellStyle name="60% - Accent1" xfId="52" builtinId="32" customBuiltin="1"/>
    <cellStyle name="60% - Accent1 2" xfId="45" xr:uid="{00000000-0005-0000-0000-00000C000000}"/>
    <cellStyle name="60% - Accent2" xfId="53" builtinId="36" customBuiltin="1"/>
    <cellStyle name="60% - Accent2 2" xfId="46" xr:uid="{00000000-0005-0000-0000-00000D000000}"/>
    <cellStyle name="60% - Accent3" xfId="54" builtinId="40" customBuiltin="1"/>
    <cellStyle name="60% - Accent3 2" xfId="47" xr:uid="{00000000-0005-0000-0000-00000E000000}"/>
    <cellStyle name="60% - Accent4" xfId="55" builtinId="44" customBuiltin="1"/>
    <cellStyle name="60% - Accent4 2" xfId="48" xr:uid="{00000000-0005-0000-0000-00000F000000}"/>
    <cellStyle name="60% - Accent5" xfId="56" builtinId="48" customBuiltin="1"/>
    <cellStyle name="60% - Accent5 2" xfId="49" xr:uid="{00000000-0005-0000-0000-000010000000}"/>
    <cellStyle name="60% - Accent6" xfId="57" builtinId="52" customBuiltin="1"/>
    <cellStyle name="60% - Accent6 2" xfId="50" xr:uid="{00000000-0005-0000-0000-00001100000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6" builtinId="27" customBuiltin="1"/>
    <cellStyle name="Calculation" xfId="19" builtinId="22" customBuiltin="1"/>
    <cellStyle name="Check Cell" xfId="21" builtinId="23" customBuiltin="1"/>
    <cellStyle name="Comma" xfId="2" builtinId="3"/>
    <cellStyle name="Currency" xfId="1" builtin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xfId="51" builtinId="28" customBuiltin="1"/>
    <cellStyle name="Neutral 2" xfId="44" xr:uid="{00000000-0005-0000-0000-000026000000}"/>
    <cellStyle name="Normal" xfId="0" builtinId="0"/>
    <cellStyle name="Normal 2" xfId="58" xr:uid="{E762B790-1D39-4C5B-BECE-2240B0C61758}"/>
    <cellStyle name="Normal_94TAB9" xfId="6" xr:uid="{00000000-0005-0000-0000-000028000000}"/>
    <cellStyle name="Normal_Copy of SFY2010 Table10" xfId="5" xr:uid="{00000000-0005-0000-0000-000029000000}"/>
    <cellStyle name="Normal_SFY13_Table6_Annual Report (2)" xfId="7" xr:uid="{00000000-0005-0000-0000-00002A000000}"/>
    <cellStyle name="Normal_SFY13_Tables4_5 Annual Report (3)" xfId="9" xr:uid="{00000000-0005-0000-0000-00002B000000}"/>
    <cellStyle name="Normal_Table 10 (11) for SFY 2012" xfId="4" xr:uid="{00000000-0005-0000-0000-00002C000000}"/>
    <cellStyle name="Normal_Table 13 (14) for SFY 2012" xfId="8" xr:uid="{00000000-0005-0000-0000-00002D000000}"/>
    <cellStyle name="Note" xfId="23" builtinId="10" customBuiltin="1"/>
    <cellStyle name="Output" xfId="18" builtinId="21" customBuiltin="1"/>
    <cellStyle name="Percent" xfId="3" builtinId="5"/>
    <cellStyle name="Title" xfId="10" builtinId="15" customBuiltin="1"/>
    <cellStyle name="Total" xfId="25" builtinId="25" customBuiltin="1"/>
    <cellStyle name="Warning Text" xfId="22" builtinId="11" customBuiltin="1"/>
  </cellStyles>
  <dxfs count="0"/>
  <tableStyles count="0" defaultTableStyle="TableStyleMedium2" defaultPivotStyle="PivotStyleLight16"/>
  <colors>
    <mruColors>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47624</xdr:rowOff>
    </xdr:from>
    <xdr:to>
      <xdr:col>0</xdr:col>
      <xdr:colOff>2790825</xdr:colOff>
      <xdr:row>4</xdr:row>
      <xdr:rowOff>45756</xdr:rowOff>
    </xdr:to>
    <xdr:pic>
      <xdr:nvPicPr>
        <xdr:cNvPr id="3" name="Picture 2">
          <a:extLst>
            <a:ext uri="{FF2B5EF4-FFF2-40B4-BE49-F238E27FC236}">
              <a16:creationId xmlns:a16="http://schemas.microsoft.com/office/drawing/2014/main" id="{4824B566-A1D2-4C51-A613-F5032EFE3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4"/>
          <a:ext cx="2743200" cy="9125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0</xdr:col>
      <xdr:colOff>2790825</xdr:colOff>
      <xdr:row>4</xdr:row>
      <xdr:rowOff>28575</xdr:rowOff>
    </xdr:to>
    <xdr:pic>
      <xdr:nvPicPr>
        <xdr:cNvPr id="2" name="Picture 1">
          <a:extLst>
            <a:ext uri="{FF2B5EF4-FFF2-40B4-BE49-F238E27FC236}">
              <a16:creationId xmlns:a16="http://schemas.microsoft.com/office/drawing/2014/main" id="{2F777C4D-341C-490B-BF5D-92FDCB0F09DC}"/>
            </a:ext>
          </a:extLst>
        </xdr:cNvPr>
        <xdr:cNvPicPr>
          <a:picLocks noChangeAspect="1"/>
        </xdr:cNvPicPr>
      </xdr:nvPicPr>
      <xdr:blipFill>
        <a:blip xmlns:r="http://schemas.openxmlformats.org/officeDocument/2006/relationships" r:embed="rId1"/>
        <a:stretch>
          <a:fillRect/>
        </a:stretch>
      </xdr:blipFill>
      <xdr:spPr>
        <a:xfrm>
          <a:off x="47625" y="28575"/>
          <a:ext cx="2743200" cy="914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2771775</xdr:colOff>
      <xdr:row>4</xdr:row>
      <xdr:rowOff>66675</xdr:rowOff>
    </xdr:to>
    <xdr:pic>
      <xdr:nvPicPr>
        <xdr:cNvPr id="2" name="Picture 1">
          <a:extLst>
            <a:ext uri="{FF2B5EF4-FFF2-40B4-BE49-F238E27FC236}">
              <a16:creationId xmlns:a16="http://schemas.microsoft.com/office/drawing/2014/main" id="{9FE68F33-28A3-4D5C-AD7D-CD2B54DF1A78}"/>
            </a:ext>
          </a:extLst>
        </xdr:cNvPr>
        <xdr:cNvPicPr>
          <a:picLocks noChangeAspect="1"/>
        </xdr:cNvPicPr>
      </xdr:nvPicPr>
      <xdr:blipFill>
        <a:blip xmlns:r="http://schemas.openxmlformats.org/officeDocument/2006/relationships" r:embed="rId1"/>
        <a:stretch>
          <a:fillRect/>
        </a:stretch>
      </xdr:blipFill>
      <xdr:spPr>
        <a:xfrm>
          <a:off x="28575" y="66675"/>
          <a:ext cx="2743200" cy="914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2800350</xdr:colOff>
      <xdr:row>3</xdr:row>
      <xdr:rowOff>285750</xdr:rowOff>
    </xdr:to>
    <xdr:pic>
      <xdr:nvPicPr>
        <xdr:cNvPr id="2" name="Picture 1">
          <a:extLst>
            <a:ext uri="{FF2B5EF4-FFF2-40B4-BE49-F238E27FC236}">
              <a16:creationId xmlns:a16="http://schemas.microsoft.com/office/drawing/2014/main" id="{E7C16120-5948-4F94-AC7C-452C5B5CDA03}"/>
            </a:ext>
          </a:extLst>
        </xdr:cNvPr>
        <xdr:cNvPicPr>
          <a:picLocks noChangeAspect="1"/>
        </xdr:cNvPicPr>
      </xdr:nvPicPr>
      <xdr:blipFill>
        <a:blip xmlns:r="http://schemas.openxmlformats.org/officeDocument/2006/relationships" r:embed="rId1"/>
        <a:stretch>
          <a:fillRect/>
        </a:stretch>
      </xdr:blipFill>
      <xdr:spPr>
        <a:xfrm>
          <a:off x="57150" y="57150"/>
          <a:ext cx="274320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47626</xdr:rowOff>
    </xdr:from>
    <xdr:to>
      <xdr:col>2</xdr:col>
      <xdr:colOff>790576</xdr:colOff>
      <xdr:row>4</xdr:row>
      <xdr:rowOff>46125</xdr:rowOff>
    </xdr:to>
    <xdr:pic>
      <xdr:nvPicPr>
        <xdr:cNvPr id="2" name="Picture 1">
          <a:extLst>
            <a:ext uri="{FF2B5EF4-FFF2-40B4-BE49-F238E27FC236}">
              <a16:creationId xmlns:a16="http://schemas.microsoft.com/office/drawing/2014/main" id="{EAA297EA-5E8A-4CE8-B473-DC6B8C41F76A}"/>
            </a:ext>
          </a:extLst>
        </xdr:cNvPr>
        <xdr:cNvPicPr>
          <a:picLocks noChangeAspect="1"/>
        </xdr:cNvPicPr>
      </xdr:nvPicPr>
      <xdr:blipFill>
        <a:blip xmlns:r="http://schemas.openxmlformats.org/officeDocument/2006/relationships" r:embed="rId1"/>
        <a:stretch>
          <a:fillRect/>
        </a:stretch>
      </xdr:blipFill>
      <xdr:spPr>
        <a:xfrm>
          <a:off x="38101" y="47626"/>
          <a:ext cx="2743200" cy="91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76204</xdr:rowOff>
    </xdr:from>
    <xdr:to>
      <xdr:col>3</xdr:col>
      <xdr:colOff>108585</xdr:colOff>
      <xdr:row>4</xdr:row>
      <xdr:rowOff>78588</xdr:rowOff>
    </xdr:to>
    <xdr:pic>
      <xdr:nvPicPr>
        <xdr:cNvPr id="3" name="Picture 2">
          <a:extLst>
            <a:ext uri="{FF2B5EF4-FFF2-40B4-BE49-F238E27FC236}">
              <a16:creationId xmlns:a16="http://schemas.microsoft.com/office/drawing/2014/main" id="{DC70483F-5629-41E3-8F1C-73A105C090BC}"/>
            </a:ext>
          </a:extLst>
        </xdr:cNvPr>
        <xdr:cNvPicPr>
          <a:picLocks noChangeAspect="1"/>
        </xdr:cNvPicPr>
      </xdr:nvPicPr>
      <xdr:blipFill>
        <a:blip xmlns:r="http://schemas.openxmlformats.org/officeDocument/2006/relationships" r:embed="rId1"/>
        <a:stretch>
          <a:fillRect/>
        </a:stretch>
      </xdr:blipFill>
      <xdr:spPr>
        <a:xfrm>
          <a:off x="60960" y="76204"/>
          <a:ext cx="2743200" cy="9167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66679</xdr:rowOff>
    </xdr:from>
    <xdr:to>
      <xdr:col>2</xdr:col>
      <xdr:colOff>523875</xdr:colOff>
      <xdr:row>4</xdr:row>
      <xdr:rowOff>78423</xdr:rowOff>
    </xdr:to>
    <xdr:pic>
      <xdr:nvPicPr>
        <xdr:cNvPr id="2" name="Picture 1">
          <a:extLst>
            <a:ext uri="{FF2B5EF4-FFF2-40B4-BE49-F238E27FC236}">
              <a16:creationId xmlns:a16="http://schemas.microsoft.com/office/drawing/2014/main" id="{087DF870-AF4C-4D28-97C4-C6D755983701}"/>
            </a:ext>
          </a:extLst>
        </xdr:cNvPr>
        <xdr:cNvPicPr>
          <a:picLocks noChangeAspect="1"/>
        </xdr:cNvPicPr>
      </xdr:nvPicPr>
      <xdr:blipFill>
        <a:blip xmlns:r="http://schemas.openxmlformats.org/officeDocument/2006/relationships" r:embed="rId1"/>
        <a:stretch>
          <a:fillRect/>
        </a:stretch>
      </xdr:blipFill>
      <xdr:spPr>
        <a:xfrm>
          <a:off x="57150" y="66679"/>
          <a:ext cx="2743200" cy="9261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38103</xdr:rowOff>
    </xdr:from>
    <xdr:to>
      <xdr:col>2</xdr:col>
      <xdr:colOff>180975</xdr:colOff>
      <xdr:row>4</xdr:row>
      <xdr:rowOff>49413</xdr:rowOff>
    </xdr:to>
    <xdr:pic>
      <xdr:nvPicPr>
        <xdr:cNvPr id="2" name="Picture 1">
          <a:extLst>
            <a:ext uri="{FF2B5EF4-FFF2-40B4-BE49-F238E27FC236}">
              <a16:creationId xmlns:a16="http://schemas.microsoft.com/office/drawing/2014/main" id="{D821047B-021A-4216-84E5-1E080CC18079}"/>
            </a:ext>
          </a:extLst>
        </xdr:cNvPr>
        <xdr:cNvPicPr>
          <a:picLocks noChangeAspect="1"/>
        </xdr:cNvPicPr>
      </xdr:nvPicPr>
      <xdr:blipFill>
        <a:blip xmlns:r="http://schemas.openxmlformats.org/officeDocument/2006/relationships" r:embed="rId1"/>
        <a:stretch>
          <a:fillRect/>
        </a:stretch>
      </xdr:blipFill>
      <xdr:spPr>
        <a:xfrm>
          <a:off x="47625" y="38103"/>
          <a:ext cx="2743200" cy="9257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2800350</xdr:colOff>
      <xdr:row>4</xdr:row>
      <xdr:rowOff>75903</xdr:rowOff>
    </xdr:to>
    <xdr:pic>
      <xdr:nvPicPr>
        <xdr:cNvPr id="2" name="Picture 1">
          <a:extLst>
            <a:ext uri="{FF2B5EF4-FFF2-40B4-BE49-F238E27FC236}">
              <a16:creationId xmlns:a16="http://schemas.microsoft.com/office/drawing/2014/main" id="{E3806522-861B-418B-A079-0F901AA6B35A}"/>
            </a:ext>
          </a:extLst>
        </xdr:cNvPr>
        <xdr:cNvPicPr>
          <a:picLocks noChangeAspect="1"/>
        </xdr:cNvPicPr>
      </xdr:nvPicPr>
      <xdr:blipFill>
        <a:blip xmlns:r="http://schemas.openxmlformats.org/officeDocument/2006/relationships" r:embed="rId1"/>
        <a:stretch>
          <a:fillRect/>
        </a:stretch>
      </xdr:blipFill>
      <xdr:spPr>
        <a:xfrm>
          <a:off x="57150" y="76200"/>
          <a:ext cx="2743200" cy="9141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0</xdr:col>
      <xdr:colOff>2809875</xdr:colOff>
      <xdr:row>4</xdr:row>
      <xdr:rowOff>64890</xdr:rowOff>
    </xdr:to>
    <xdr:pic>
      <xdr:nvPicPr>
        <xdr:cNvPr id="3" name="Picture 2">
          <a:extLst>
            <a:ext uri="{FF2B5EF4-FFF2-40B4-BE49-F238E27FC236}">
              <a16:creationId xmlns:a16="http://schemas.microsoft.com/office/drawing/2014/main" id="{CE912E67-9435-41B9-BF56-94E94AA7D7E8}"/>
            </a:ext>
          </a:extLst>
        </xdr:cNvPr>
        <xdr:cNvPicPr>
          <a:picLocks noChangeAspect="1"/>
        </xdr:cNvPicPr>
      </xdr:nvPicPr>
      <xdr:blipFill>
        <a:blip xmlns:r="http://schemas.openxmlformats.org/officeDocument/2006/relationships" r:embed="rId1"/>
        <a:stretch>
          <a:fillRect/>
        </a:stretch>
      </xdr:blipFill>
      <xdr:spPr>
        <a:xfrm>
          <a:off x="66675" y="57150"/>
          <a:ext cx="2743200" cy="9221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76201</xdr:rowOff>
    </xdr:from>
    <xdr:to>
      <xdr:col>1</xdr:col>
      <xdr:colOff>133350</xdr:colOff>
      <xdr:row>4</xdr:row>
      <xdr:rowOff>68162</xdr:rowOff>
    </xdr:to>
    <xdr:pic>
      <xdr:nvPicPr>
        <xdr:cNvPr id="2" name="Picture 1">
          <a:extLst>
            <a:ext uri="{FF2B5EF4-FFF2-40B4-BE49-F238E27FC236}">
              <a16:creationId xmlns:a16="http://schemas.microsoft.com/office/drawing/2014/main" id="{79988865-1027-444F-B65A-640C51641D57}"/>
            </a:ext>
          </a:extLst>
        </xdr:cNvPr>
        <xdr:cNvPicPr>
          <a:picLocks noChangeAspect="1"/>
        </xdr:cNvPicPr>
      </xdr:nvPicPr>
      <xdr:blipFill>
        <a:blip xmlns:r="http://schemas.openxmlformats.org/officeDocument/2006/relationships" r:embed="rId1"/>
        <a:stretch>
          <a:fillRect/>
        </a:stretch>
      </xdr:blipFill>
      <xdr:spPr>
        <a:xfrm>
          <a:off x="66675" y="76201"/>
          <a:ext cx="2743200" cy="9063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2790825</xdr:colOff>
      <xdr:row>4</xdr:row>
      <xdr:rowOff>47625</xdr:rowOff>
    </xdr:to>
    <xdr:pic>
      <xdr:nvPicPr>
        <xdr:cNvPr id="2" name="Picture 1">
          <a:extLst>
            <a:ext uri="{FF2B5EF4-FFF2-40B4-BE49-F238E27FC236}">
              <a16:creationId xmlns:a16="http://schemas.microsoft.com/office/drawing/2014/main" id="{6F0608BE-73AB-496C-BA9F-DDB5109AA6B3}"/>
            </a:ext>
          </a:extLst>
        </xdr:cNvPr>
        <xdr:cNvPicPr>
          <a:picLocks noChangeAspect="1"/>
        </xdr:cNvPicPr>
      </xdr:nvPicPr>
      <xdr:blipFill>
        <a:blip xmlns:r="http://schemas.openxmlformats.org/officeDocument/2006/relationships" r:embed="rId1"/>
        <a:stretch>
          <a:fillRect/>
        </a:stretch>
      </xdr:blipFill>
      <xdr:spPr>
        <a:xfrm>
          <a:off x="47625" y="47625"/>
          <a:ext cx="27432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showGridLines="0" tabSelected="1" workbookViewId="0">
      <pane ySplit="8" topLeftCell="A9" activePane="bottomLeft" state="frozen"/>
      <selection pane="bottomLeft" activeCell="A8" sqref="A8"/>
    </sheetView>
  </sheetViews>
  <sheetFormatPr defaultColWidth="9.140625" defaultRowHeight="14.25"/>
  <cols>
    <col min="1" max="1" width="86.5703125" style="1" customWidth="1"/>
    <col min="2" max="2" width="18.7109375" style="2" customWidth="1"/>
    <col min="3" max="16384" width="9.140625" style="1"/>
  </cols>
  <sheetData>
    <row r="1" spans="1:6" ht="18">
      <c r="B1" s="12" t="s">
        <v>0</v>
      </c>
      <c r="D1" s="3"/>
    </row>
    <row r="2" spans="1:6" ht="18">
      <c r="B2" s="12" t="s">
        <v>1</v>
      </c>
      <c r="D2" s="3"/>
    </row>
    <row r="3" spans="1:6" ht="18">
      <c r="B3" s="12" t="s">
        <v>2</v>
      </c>
      <c r="D3" s="3"/>
    </row>
    <row r="4" spans="1:6" ht="18">
      <c r="B4" s="12" t="s">
        <v>3</v>
      </c>
      <c r="D4" s="3"/>
    </row>
    <row r="8" spans="1:6" ht="25.5">
      <c r="A8" s="4" t="s">
        <v>4</v>
      </c>
      <c r="B8" s="5" t="s">
        <v>5</v>
      </c>
    </row>
    <row r="9" spans="1:6" ht="15">
      <c r="A9" s="100" t="s">
        <v>6</v>
      </c>
      <c r="B9" s="87">
        <v>4969</v>
      </c>
      <c r="D9" s="291"/>
      <c r="E9"/>
      <c r="F9"/>
    </row>
    <row r="10" spans="1:6" ht="15">
      <c r="A10" s="100" t="s">
        <v>7</v>
      </c>
      <c r="B10" s="87">
        <v>33747</v>
      </c>
      <c r="D10" s="291"/>
      <c r="E10"/>
      <c r="F10"/>
    </row>
    <row r="11" spans="1:6" ht="15">
      <c r="A11" s="100" t="s">
        <v>8</v>
      </c>
      <c r="B11" s="87">
        <v>1468</v>
      </c>
      <c r="D11" s="291"/>
      <c r="E11"/>
      <c r="F11"/>
    </row>
    <row r="12" spans="1:6" ht="15">
      <c r="A12" s="100" t="s">
        <v>9</v>
      </c>
      <c r="B12" s="87">
        <v>9565</v>
      </c>
      <c r="D12" s="291"/>
      <c r="E12"/>
      <c r="F12"/>
    </row>
    <row r="13" spans="1:6" ht="15">
      <c r="A13" s="100" t="s">
        <v>10</v>
      </c>
      <c r="B13" s="87">
        <v>305</v>
      </c>
      <c r="D13" s="291"/>
      <c r="E13"/>
      <c r="F13"/>
    </row>
    <row r="14" spans="1:6" ht="15">
      <c r="A14" s="100" t="s">
        <v>11</v>
      </c>
      <c r="B14" s="87">
        <v>3115</v>
      </c>
      <c r="D14" s="291"/>
      <c r="E14"/>
      <c r="F14"/>
    </row>
    <row r="15" spans="1:6" ht="15">
      <c r="A15" s="100" t="s">
        <v>12</v>
      </c>
      <c r="B15" s="87">
        <v>330</v>
      </c>
      <c r="D15" s="291"/>
      <c r="E15"/>
      <c r="F15"/>
    </row>
    <row r="16" spans="1:6" ht="15">
      <c r="A16" s="100" t="s">
        <v>13</v>
      </c>
      <c r="B16" s="87">
        <v>949</v>
      </c>
      <c r="D16" s="291"/>
      <c r="E16"/>
      <c r="F16"/>
    </row>
    <row r="17" spans="1:6" ht="15">
      <c r="A17" s="100" t="s">
        <v>14</v>
      </c>
      <c r="B17" s="87">
        <v>8752</v>
      </c>
      <c r="D17" s="291"/>
      <c r="E17"/>
      <c r="F17"/>
    </row>
    <row r="18" spans="1:6" ht="15">
      <c r="A18" s="100" t="s">
        <v>15</v>
      </c>
      <c r="B18" s="87">
        <v>77</v>
      </c>
      <c r="D18" s="291"/>
      <c r="E18"/>
      <c r="F18"/>
    </row>
    <row r="19" spans="1:6" ht="15">
      <c r="A19" s="100" t="s">
        <v>16</v>
      </c>
      <c r="B19" s="87">
        <v>908</v>
      </c>
      <c r="D19" s="291"/>
      <c r="E19"/>
      <c r="F19"/>
    </row>
    <row r="20" spans="1:6" ht="15">
      <c r="A20" s="100" t="s">
        <v>17</v>
      </c>
      <c r="B20" s="87">
        <v>745</v>
      </c>
      <c r="D20" s="291"/>
      <c r="E20"/>
      <c r="F20"/>
    </row>
    <row r="21" spans="1:6" ht="15">
      <c r="A21" s="100" t="s">
        <v>18</v>
      </c>
      <c r="B21" s="87">
        <v>54</v>
      </c>
      <c r="D21" s="291"/>
      <c r="E21"/>
      <c r="F21"/>
    </row>
    <row r="22" spans="1:6" ht="15">
      <c r="A22" s="100" t="s">
        <v>19</v>
      </c>
      <c r="B22" s="87">
        <v>2091</v>
      </c>
      <c r="D22" s="291"/>
      <c r="E22"/>
      <c r="F22"/>
    </row>
    <row r="23" spans="1:6" ht="15">
      <c r="A23" s="100" t="s">
        <v>20</v>
      </c>
      <c r="B23" s="87">
        <v>48</v>
      </c>
      <c r="D23" s="291"/>
      <c r="E23"/>
      <c r="F23"/>
    </row>
    <row r="24" spans="1:6" ht="15">
      <c r="A24" s="100" t="s">
        <v>21</v>
      </c>
      <c r="B24" s="87">
        <v>119</v>
      </c>
      <c r="D24" s="291"/>
      <c r="E24"/>
      <c r="F24"/>
    </row>
    <row r="25" spans="1:6" ht="15">
      <c r="A25" s="100" t="s">
        <v>22</v>
      </c>
      <c r="B25" s="87">
        <v>142</v>
      </c>
      <c r="D25" s="291"/>
      <c r="E25"/>
      <c r="F25"/>
    </row>
    <row r="26" spans="1:6" ht="15">
      <c r="A26" s="100" t="s">
        <v>23</v>
      </c>
      <c r="B26" s="87">
        <v>21966</v>
      </c>
      <c r="D26" s="291"/>
      <c r="E26"/>
      <c r="F26"/>
    </row>
    <row r="27" spans="1:6" ht="15">
      <c r="A27" s="100" t="s">
        <v>24</v>
      </c>
      <c r="B27" s="87">
        <v>257</v>
      </c>
      <c r="D27" s="291"/>
      <c r="E27"/>
      <c r="F27"/>
    </row>
    <row r="28" spans="1:6" ht="15">
      <c r="A28" s="100" t="s">
        <v>25</v>
      </c>
      <c r="B28" s="87">
        <v>383</v>
      </c>
      <c r="D28" s="291"/>
      <c r="E28"/>
      <c r="F28"/>
    </row>
    <row r="29" spans="1:6" ht="15">
      <c r="A29" s="100" t="s">
        <v>26</v>
      </c>
      <c r="B29" s="87">
        <v>3274</v>
      </c>
      <c r="D29" s="291"/>
      <c r="E29"/>
      <c r="F29"/>
    </row>
    <row r="30" spans="1:6" ht="15">
      <c r="A30" s="100" t="s">
        <v>27</v>
      </c>
      <c r="B30" s="87">
        <v>369</v>
      </c>
      <c r="D30" s="291"/>
      <c r="E30"/>
      <c r="F30"/>
    </row>
    <row r="31" spans="1:6" ht="15">
      <c r="A31" s="100" t="s">
        <v>28</v>
      </c>
      <c r="B31" s="87">
        <v>2305</v>
      </c>
      <c r="D31" s="291"/>
      <c r="E31"/>
      <c r="F31"/>
    </row>
    <row r="32" spans="1:6" ht="15">
      <c r="A32" s="100" t="s">
        <v>29</v>
      </c>
      <c r="B32" s="87">
        <v>3812</v>
      </c>
      <c r="D32" s="291"/>
      <c r="E32"/>
      <c r="F32"/>
    </row>
    <row r="33" spans="1:6" ht="15">
      <c r="A33" s="100" t="s">
        <v>30</v>
      </c>
      <c r="B33" s="87">
        <v>3392</v>
      </c>
      <c r="D33" s="291"/>
      <c r="E33"/>
      <c r="F33"/>
    </row>
    <row r="34" spans="1:6" ht="15">
      <c r="A34" s="100" t="s">
        <v>31</v>
      </c>
      <c r="B34" s="107">
        <v>833</v>
      </c>
      <c r="D34" s="291"/>
      <c r="E34"/>
      <c r="F34"/>
    </row>
    <row r="35" spans="1:6" ht="15">
      <c r="A35" s="100"/>
      <c r="B35" s="87">
        <v>103975</v>
      </c>
      <c r="D35" s="291"/>
      <c r="E35"/>
      <c r="F35"/>
    </row>
    <row r="36" spans="1:6">
      <c r="A36" s="9"/>
      <c r="B36" s="6"/>
    </row>
    <row r="37" spans="1:6">
      <c r="A37" s="9" t="s">
        <v>32</v>
      </c>
      <c r="B37" s="11"/>
    </row>
    <row r="38" spans="1:6">
      <c r="A38" s="9" t="s">
        <v>33</v>
      </c>
    </row>
    <row r="39" spans="1:6">
      <c r="A39" s="9" t="s">
        <v>34</v>
      </c>
    </row>
    <row r="40" spans="1:6">
      <c r="A40" s="9" t="s">
        <v>35</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5"/>
  <sheetViews>
    <sheetView showGridLines="0" workbookViewId="0">
      <pane ySplit="8" topLeftCell="A9" activePane="bottomLeft" state="frozen"/>
      <selection pane="bottomLeft" activeCell="A6" sqref="A6"/>
    </sheetView>
  </sheetViews>
  <sheetFormatPr defaultColWidth="9.140625" defaultRowHeight="14.25"/>
  <cols>
    <col min="1" max="1" width="45.42578125" style="1" bestFit="1" customWidth="1"/>
    <col min="2" max="2" width="17.85546875" style="1" customWidth="1"/>
    <col min="3" max="3" width="15.28515625" style="1" customWidth="1"/>
    <col min="4" max="4" width="15.28515625" style="1" bestFit="1" customWidth="1"/>
    <col min="5" max="5" width="16.28515625" style="1" customWidth="1"/>
    <col min="6" max="6" width="18" style="1" customWidth="1"/>
    <col min="7" max="7" width="14.28515625" style="234" customWidth="1"/>
    <col min="8" max="8" width="12.7109375" style="1" customWidth="1"/>
    <col min="9" max="9" width="11.42578125" style="1" customWidth="1"/>
    <col min="10" max="16384" width="9.140625" style="1"/>
  </cols>
  <sheetData>
    <row r="1" spans="1:17" ht="18">
      <c r="I1" s="133" t="s">
        <v>404</v>
      </c>
      <c r="J1" s="3"/>
      <c r="K1" s="3"/>
      <c r="L1" s="3"/>
      <c r="M1" s="3"/>
      <c r="N1" s="3"/>
      <c r="O1" s="3"/>
      <c r="P1" s="3"/>
      <c r="Q1" s="3"/>
    </row>
    <row r="2" spans="1:17" ht="18">
      <c r="I2" s="133" t="s">
        <v>1</v>
      </c>
      <c r="J2" s="3"/>
      <c r="K2" s="3"/>
      <c r="L2" s="3"/>
      <c r="M2" s="3"/>
      <c r="N2" s="3"/>
      <c r="O2" s="3"/>
      <c r="P2" s="3"/>
      <c r="Q2" s="3"/>
    </row>
    <row r="3" spans="1:17" ht="18">
      <c r="I3" s="133" t="s">
        <v>2</v>
      </c>
      <c r="J3" s="3"/>
      <c r="K3" s="3"/>
      <c r="L3" s="3"/>
      <c r="M3" s="3"/>
      <c r="N3" s="3"/>
      <c r="O3" s="3"/>
      <c r="P3" s="3"/>
      <c r="Q3" s="3"/>
    </row>
    <row r="4" spans="1:17" ht="18">
      <c r="I4" s="133" t="s">
        <v>405</v>
      </c>
      <c r="J4" s="3"/>
      <c r="K4" s="3"/>
      <c r="L4" s="3"/>
      <c r="M4" s="3"/>
      <c r="N4" s="3"/>
      <c r="O4" s="3"/>
      <c r="P4" s="3"/>
      <c r="Q4" s="3"/>
    </row>
    <row r="5" spans="1:17" ht="18">
      <c r="I5" s="195"/>
    </row>
    <row r="8" spans="1:17" s="119" customFormat="1" ht="38.25">
      <c r="A8" s="196" t="s">
        <v>289</v>
      </c>
      <c r="B8" s="197" t="s">
        <v>105</v>
      </c>
      <c r="C8" s="235" t="s">
        <v>339</v>
      </c>
      <c r="D8" s="197" t="s">
        <v>104</v>
      </c>
      <c r="E8" s="235" t="s">
        <v>339</v>
      </c>
      <c r="F8" s="197" t="s">
        <v>406</v>
      </c>
      <c r="G8" s="236" t="s">
        <v>407</v>
      </c>
      <c r="H8" s="236" t="s">
        <v>396</v>
      </c>
      <c r="I8" s="236" t="s">
        <v>397</v>
      </c>
      <c r="J8" s="333"/>
      <c r="K8" s="333"/>
      <c r="L8" s="333"/>
      <c r="M8" s="333"/>
      <c r="N8" s="333"/>
      <c r="O8" s="333"/>
      <c r="P8" s="333"/>
      <c r="Q8" s="333"/>
    </row>
    <row r="9" spans="1:17" s="9" customFormat="1" ht="15">
      <c r="A9" s="100" t="s">
        <v>297</v>
      </c>
      <c r="B9" s="307">
        <v>632003402</v>
      </c>
      <c r="C9" s="237">
        <f t="shared" ref="C9:C30" si="0">B9/$B$40</f>
        <v>8.0693017267976536E-2</v>
      </c>
      <c r="D9" s="140">
        <v>1552802</v>
      </c>
      <c r="E9" s="238">
        <f>+F9/$F$30</f>
        <v>0.19752361782328162</v>
      </c>
      <c r="F9" s="140">
        <f>B9+D9</f>
        <v>633556204</v>
      </c>
      <c r="G9" s="238">
        <f t="shared" ref="G9:G30" si="1">F9/$F$40</f>
        <v>8.0540656429704927E-2</v>
      </c>
      <c r="H9" s="238">
        <v>6.8447150186598082E-2</v>
      </c>
      <c r="I9" s="238">
        <v>7.6823796687187362E-2</v>
      </c>
    </row>
    <row r="10" spans="1:17" s="9" customFormat="1" ht="15">
      <c r="A10" s="100" t="s">
        <v>298</v>
      </c>
      <c r="B10" s="307">
        <v>266444699</v>
      </c>
      <c r="C10" s="237">
        <f t="shared" si="0"/>
        <v>3.4019162917999307E-2</v>
      </c>
      <c r="D10" s="140">
        <v>729068</v>
      </c>
      <c r="E10" s="238">
        <f t="shared" ref="E10:E29" si="2">+F10/$F$30</f>
        <v>8.3296681039705348E-2</v>
      </c>
      <c r="F10" s="140">
        <f t="shared" ref="F10:F34" si="3">B10+D10</f>
        <v>267173767</v>
      </c>
      <c r="G10" s="238">
        <f t="shared" si="1"/>
        <v>3.3964390908209047E-2</v>
      </c>
      <c r="H10" s="238">
        <v>6.0448154491868508E-2</v>
      </c>
      <c r="I10" s="238">
        <v>6.4247999841947345E-2</v>
      </c>
    </row>
    <row r="11" spans="1:17" s="9" customFormat="1" ht="12.75">
      <c r="A11" s="100" t="s">
        <v>299</v>
      </c>
      <c r="B11" s="140">
        <v>0</v>
      </c>
      <c r="C11" s="237">
        <f t="shared" si="0"/>
        <v>0</v>
      </c>
      <c r="D11" s="140">
        <v>0</v>
      </c>
      <c r="E11" s="238">
        <f t="shared" si="2"/>
        <v>0</v>
      </c>
      <c r="F11" s="140">
        <f t="shared" si="3"/>
        <v>0</v>
      </c>
      <c r="G11" s="238">
        <f t="shared" si="1"/>
        <v>0</v>
      </c>
      <c r="H11" s="238">
        <v>0</v>
      </c>
      <c r="I11" s="238">
        <v>0</v>
      </c>
    </row>
    <row r="12" spans="1:17" s="9" customFormat="1" ht="12.75">
      <c r="A12" s="100" t="s">
        <v>300</v>
      </c>
      <c r="B12" s="140">
        <v>0</v>
      </c>
      <c r="C12" s="237">
        <f t="shared" si="0"/>
        <v>0</v>
      </c>
      <c r="D12" s="140">
        <v>0</v>
      </c>
      <c r="E12" s="238">
        <f t="shared" si="2"/>
        <v>0</v>
      </c>
      <c r="F12" s="140">
        <f t="shared" si="3"/>
        <v>0</v>
      </c>
      <c r="G12" s="238">
        <f t="shared" si="1"/>
        <v>0</v>
      </c>
      <c r="H12" s="238">
        <v>0</v>
      </c>
      <c r="I12" s="238">
        <v>0</v>
      </c>
    </row>
    <row r="13" spans="1:17" s="9" customFormat="1" ht="12.75">
      <c r="A13" s="100" t="s">
        <v>301</v>
      </c>
      <c r="B13" s="140">
        <v>208199397</v>
      </c>
      <c r="C13" s="237">
        <f t="shared" si="0"/>
        <v>2.658251123987352E-2</v>
      </c>
      <c r="D13" s="140">
        <v>632340</v>
      </c>
      <c r="E13" s="238">
        <f t="shared" si="2"/>
        <v>6.5107404754511822E-2</v>
      </c>
      <c r="F13" s="140">
        <f t="shared" si="3"/>
        <v>208831737</v>
      </c>
      <c r="G13" s="238">
        <f t="shared" si="1"/>
        <v>2.654767655204825E-2</v>
      </c>
      <c r="H13" s="238">
        <v>6.1771714391667981E-2</v>
      </c>
      <c r="I13" s="238">
        <v>6.6241906739787429E-2</v>
      </c>
    </row>
    <row r="14" spans="1:17" s="9" customFormat="1" ht="12.75">
      <c r="A14" s="100" t="s">
        <v>302</v>
      </c>
      <c r="B14" s="140">
        <v>27152143</v>
      </c>
      <c r="C14" s="237">
        <f t="shared" si="0"/>
        <v>3.4667350476723672E-3</v>
      </c>
      <c r="D14" s="140">
        <v>155373</v>
      </c>
      <c r="E14" s="238">
        <f t="shared" si="2"/>
        <v>8.5136556473325107E-3</v>
      </c>
      <c r="F14" s="140">
        <f t="shared" si="3"/>
        <v>27307516</v>
      </c>
      <c r="G14" s="238">
        <f t="shared" si="1"/>
        <v>3.4714603853909544E-3</v>
      </c>
      <c r="H14" s="238">
        <v>8.5384808107234964E-3</v>
      </c>
      <c r="I14" s="238">
        <v>7.7611440047040117E-3</v>
      </c>
    </row>
    <row r="15" spans="1:17" s="9" customFormat="1" ht="12.75">
      <c r="A15" s="100" t="s">
        <v>303</v>
      </c>
      <c r="B15" s="140">
        <v>431871947</v>
      </c>
      <c r="C15" s="237">
        <f t="shared" si="0"/>
        <v>5.5140605836209798E-2</v>
      </c>
      <c r="D15" s="140">
        <v>484641</v>
      </c>
      <c r="E15" s="238">
        <f t="shared" si="2"/>
        <v>0.13479567702487533</v>
      </c>
      <c r="F15" s="140">
        <f t="shared" si="3"/>
        <v>432356588</v>
      </c>
      <c r="G15" s="238">
        <f t="shared" si="1"/>
        <v>5.4963211139555795E-2</v>
      </c>
      <c r="H15" s="238">
        <v>6.713080772962747E-2</v>
      </c>
      <c r="I15" s="238">
        <v>5.3022975456483663E-2</v>
      </c>
    </row>
    <row r="16" spans="1:17" s="9" customFormat="1" ht="12.75">
      <c r="A16" s="100" t="s">
        <v>304</v>
      </c>
      <c r="B16" s="140">
        <v>1582841</v>
      </c>
      <c r="C16" s="237">
        <f t="shared" si="0"/>
        <v>2.0209419085605057E-4</v>
      </c>
      <c r="D16" s="140">
        <v>0</v>
      </c>
      <c r="E16" s="238">
        <f t="shared" si="2"/>
        <v>4.9348183915664233E-4</v>
      </c>
      <c r="F16" s="140">
        <f t="shared" si="3"/>
        <v>1582841</v>
      </c>
      <c r="G16" s="238">
        <f t="shared" si="1"/>
        <v>2.0121822240706932E-4</v>
      </c>
      <c r="H16" s="238">
        <v>2.5037030964492974E-4</v>
      </c>
      <c r="I16" s="238">
        <v>2.3916445471970697E-4</v>
      </c>
    </row>
    <row r="17" spans="1:13" s="9" customFormat="1" ht="12.75">
      <c r="A17" s="100" t="s">
        <v>305</v>
      </c>
      <c r="B17" s="140">
        <v>46452762</v>
      </c>
      <c r="C17" s="237">
        <f t="shared" si="0"/>
        <v>5.9310021344018086E-3</v>
      </c>
      <c r="D17" s="140">
        <v>171690</v>
      </c>
      <c r="E17" s="238">
        <f t="shared" si="2"/>
        <v>1.4536090689229425E-2</v>
      </c>
      <c r="F17" s="140">
        <f t="shared" si="3"/>
        <v>46624452</v>
      </c>
      <c r="G17" s="238">
        <f t="shared" si="1"/>
        <v>5.9271205080887639E-3</v>
      </c>
      <c r="H17" s="238">
        <v>7.3749940636265087E-3</v>
      </c>
      <c r="I17" s="238">
        <v>8.5912770238038248E-3</v>
      </c>
    </row>
    <row r="18" spans="1:13" s="9" customFormat="1" ht="12.75">
      <c r="A18" s="100" t="s">
        <v>306</v>
      </c>
      <c r="B18" s="140">
        <v>618137395</v>
      </c>
      <c r="C18" s="237">
        <f t="shared" si="0"/>
        <v>7.8922631319502029E-2</v>
      </c>
      <c r="D18" s="140">
        <v>1794352</v>
      </c>
      <c r="E18" s="238">
        <f t="shared" si="2"/>
        <v>0.19327592516314041</v>
      </c>
      <c r="F18" s="140">
        <f t="shared" si="3"/>
        <v>619931747</v>
      </c>
      <c r="G18" s="238">
        <f t="shared" si="1"/>
        <v>7.8808651118494541E-2</v>
      </c>
      <c r="H18" s="238">
        <v>0.17139288675922382</v>
      </c>
      <c r="I18" s="238">
        <v>0.18489592445026259</v>
      </c>
    </row>
    <row r="19" spans="1:13" s="9" customFormat="1" ht="12.75">
      <c r="A19" s="100" t="s">
        <v>307</v>
      </c>
      <c r="B19" s="140">
        <v>303711126</v>
      </c>
      <c r="C19" s="237">
        <f t="shared" si="0"/>
        <v>3.8777270909048998E-2</v>
      </c>
      <c r="D19" s="140">
        <v>1956700</v>
      </c>
      <c r="E19" s="238">
        <f t="shared" si="2"/>
        <v>9.5297961668602563E-2</v>
      </c>
      <c r="F19" s="140">
        <f t="shared" si="3"/>
        <v>305667826</v>
      </c>
      <c r="G19" s="238">
        <f t="shared" si="1"/>
        <v>3.8857937464820129E-2</v>
      </c>
      <c r="H19" s="238">
        <v>5.9655932165008141E-2</v>
      </c>
      <c r="I19" s="238">
        <v>6.286051290902199E-2</v>
      </c>
    </row>
    <row r="20" spans="1:13" s="9" customFormat="1" ht="12.75">
      <c r="A20" s="100" t="s">
        <v>308</v>
      </c>
      <c r="B20" s="140">
        <v>199803395</v>
      </c>
      <c r="C20" s="237">
        <f t="shared" si="0"/>
        <v>2.5510525341974878E-2</v>
      </c>
      <c r="D20" s="140">
        <v>1791572</v>
      </c>
      <c r="E20" s="238">
        <f t="shared" si="2"/>
        <v>6.2851199254936305E-2</v>
      </c>
      <c r="F20" s="140">
        <f t="shared" si="3"/>
        <v>201594967</v>
      </c>
      <c r="G20" s="238">
        <f t="shared" si="1"/>
        <v>2.5627704176194449E-2</v>
      </c>
      <c r="H20" s="238">
        <v>2.5543061217171391E-2</v>
      </c>
      <c r="I20" s="238">
        <v>2.3782332248367028E-2</v>
      </c>
    </row>
    <row r="21" spans="1:13" s="9" customFormat="1" ht="12.75">
      <c r="A21" s="100" t="s">
        <v>309</v>
      </c>
      <c r="B21" s="140">
        <v>67513</v>
      </c>
      <c r="C21" s="237">
        <f t="shared" si="0"/>
        <v>8.6199340977802213E-6</v>
      </c>
      <c r="D21" s="140">
        <v>0</v>
      </c>
      <c r="E21" s="238">
        <f t="shared" si="2"/>
        <v>2.1048506708495925E-5</v>
      </c>
      <c r="F21" s="140">
        <f t="shared" si="3"/>
        <v>67513</v>
      </c>
      <c r="G21" s="238">
        <f t="shared" si="1"/>
        <v>8.5825713696880927E-6</v>
      </c>
      <c r="H21" s="238">
        <v>7.2812387289280997E-6</v>
      </c>
      <c r="I21" s="238">
        <v>7.2208399406226934E-5</v>
      </c>
    </row>
    <row r="22" spans="1:13" s="9" customFormat="1" ht="12.75">
      <c r="A22" s="100" t="s">
        <v>310</v>
      </c>
      <c r="B22" s="140">
        <v>89014040</v>
      </c>
      <c r="C22" s="237">
        <f t="shared" si="0"/>
        <v>1.1365146839529756E-2</v>
      </c>
      <c r="D22" s="140">
        <v>639140</v>
      </c>
      <c r="E22" s="238">
        <f t="shared" si="2"/>
        <v>2.795114364149116E-2</v>
      </c>
      <c r="F22" s="140">
        <f t="shared" si="3"/>
        <v>89653180</v>
      </c>
      <c r="G22" s="238">
        <f t="shared" si="1"/>
        <v>1.1397135601580335E-2</v>
      </c>
      <c r="H22" s="238">
        <v>1.1722012963791212E-2</v>
      </c>
      <c r="I22" s="238">
        <v>1.1175545431929428E-2</v>
      </c>
    </row>
    <row r="23" spans="1:13" s="9" customFormat="1" ht="12.75">
      <c r="A23" s="100" t="s">
        <v>311</v>
      </c>
      <c r="B23" s="140">
        <v>223888318</v>
      </c>
      <c r="C23" s="237">
        <f t="shared" si="0"/>
        <v>2.8585643452710752E-2</v>
      </c>
      <c r="D23" s="140">
        <v>939694</v>
      </c>
      <c r="E23" s="238">
        <f t="shared" si="2"/>
        <v>7.0094558364163964E-2</v>
      </c>
      <c r="F23" s="140">
        <f t="shared" si="3"/>
        <v>224828012</v>
      </c>
      <c r="G23" s="238">
        <f t="shared" si="1"/>
        <v>2.8581198567610547E-2</v>
      </c>
      <c r="H23" s="238">
        <v>3.9328735743887504E-2</v>
      </c>
      <c r="I23" s="238">
        <v>3.7867142081716453E-2</v>
      </c>
    </row>
    <row r="24" spans="1:13" s="9" customFormat="1" ht="12.75">
      <c r="A24" s="100" t="s">
        <v>312</v>
      </c>
      <c r="B24" s="140">
        <v>20502519</v>
      </c>
      <c r="C24" s="237">
        <f t="shared" si="0"/>
        <v>2.6177234402039139E-3</v>
      </c>
      <c r="D24" s="140">
        <v>0</v>
      </c>
      <c r="E24" s="238">
        <f t="shared" si="2"/>
        <v>6.3920638797352386E-3</v>
      </c>
      <c r="F24" s="140">
        <f t="shared" si="3"/>
        <v>20502519</v>
      </c>
      <c r="G24" s="238">
        <f t="shared" si="1"/>
        <v>2.606377032214331E-3</v>
      </c>
      <c r="H24" s="238">
        <v>4.3667506054157956E-3</v>
      </c>
      <c r="I24" s="238">
        <v>4.2278999754501844E-3</v>
      </c>
    </row>
    <row r="25" spans="1:13" s="9" customFormat="1" ht="12.75">
      <c r="A25" s="100" t="s">
        <v>313</v>
      </c>
      <c r="B25" s="140">
        <v>6877376</v>
      </c>
      <c r="C25" s="237">
        <f t="shared" si="0"/>
        <v>8.7809055864285907E-4</v>
      </c>
      <c r="D25" s="140">
        <v>21200</v>
      </c>
      <c r="E25" s="238">
        <f t="shared" si="2"/>
        <v>2.1507668629015E-3</v>
      </c>
      <c r="F25" s="140">
        <f t="shared" si="3"/>
        <v>6898576</v>
      </c>
      <c r="G25" s="238">
        <f t="shared" si="1"/>
        <v>8.7697955755509905E-4</v>
      </c>
      <c r="H25" s="238">
        <v>6.5556608257487554E-4</v>
      </c>
      <c r="I25" s="238">
        <v>6.5697616293283561E-4</v>
      </c>
    </row>
    <row r="26" spans="1:13" s="9" customFormat="1" ht="12.75">
      <c r="A26" s="100" t="s">
        <v>314</v>
      </c>
      <c r="B26" s="140">
        <v>21067692</v>
      </c>
      <c r="C26" s="237">
        <f t="shared" si="0"/>
        <v>2.6898836762154188E-3</v>
      </c>
      <c r="D26" s="140">
        <v>48680</v>
      </c>
      <c r="E26" s="238">
        <f t="shared" si="2"/>
        <v>6.5834446358641373E-3</v>
      </c>
      <c r="F26" s="140">
        <f t="shared" si="3"/>
        <v>21116372</v>
      </c>
      <c r="G26" s="238">
        <f t="shared" si="1"/>
        <v>2.6844129243091446E-3</v>
      </c>
      <c r="H26" s="238">
        <v>5.332145803109198E-3</v>
      </c>
      <c r="I26" s="238">
        <v>4.8901464641543718E-3</v>
      </c>
    </row>
    <row r="27" spans="1:13" s="9" customFormat="1" ht="12.75">
      <c r="A27" s="100" t="s">
        <v>315</v>
      </c>
      <c r="B27" s="140">
        <v>0</v>
      </c>
      <c r="C27" s="237">
        <f t="shared" si="0"/>
        <v>0</v>
      </c>
      <c r="D27" s="140">
        <v>0</v>
      </c>
      <c r="E27" s="238">
        <f t="shared" si="2"/>
        <v>0</v>
      </c>
      <c r="F27" s="140">
        <f t="shared" si="3"/>
        <v>0</v>
      </c>
      <c r="G27" s="238">
        <f t="shared" si="1"/>
        <v>0</v>
      </c>
      <c r="H27" s="238">
        <v>0</v>
      </c>
      <c r="I27" s="238">
        <v>0</v>
      </c>
    </row>
    <row r="28" spans="1:13" s="9" customFormat="1" ht="12.75">
      <c r="A28" s="100" t="s">
        <v>316</v>
      </c>
      <c r="B28" s="140">
        <v>30427328</v>
      </c>
      <c r="C28" s="237">
        <f t="shared" si="0"/>
        <v>3.8849045684763357E-3</v>
      </c>
      <c r="D28" s="140">
        <v>94059</v>
      </c>
      <c r="E28" s="238">
        <f t="shared" si="2"/>
        <v>9.5156431949713436E-3</v>
      </c>
      <c r="F28" s="140">
        <f t="shared" si="3"/>
        <v>30521387</v>
      </c>
      <c r="G28" s="238">
        <f t="shared" si="1"/>
        <v>3.8800228434430458E-3</v>
      </c>
      <c r="H28" s="238">
        <v>5.6781181554382493E-3</v>
      </c>
      <c r="I28" s="238">
        <v>5.8673780842728798E-3</v>
      </c>
    </row>
    <row r="29" spans="1:13" s="9" customFormat="1" ht="12.75">
      <c r="A29" s="100" t="s">
        <v>317</v>
      </c>
      <c r="B29" s="202">
        <v>68921569</v>
      </c>
      <c r="C29" s="239">
        <f t="shared" si="0"/>
        <v>8.7997775642559544E-3</v>
      </c>
      <c r="D29" s="202">
        <v>359176</v>
      </c>
      <c r="E29" s="240">
        <f t="shared" si="2"/>
        <v>2.1599636009392197E-2</v>
      </c>
      <c r="F29" s="202">
        <f t="shared" si="3"/>
        <v>69280745</v>
      </c>
      <c r="G29" s="240">
        <f t="shared" si="1"/>
        <v>8.8072954617282821E-3</v>
      </c>
      <c r="H29" s="240">
        <v>1.2119119563248482E-2</v>
      </c>
      <c r="I29" s="240">
        <v>1.4725957353809618E-2</v>
      </c>
    </row>
    <row r="30" spans="1:13" s="73" customFormat="1" ht="12.75">
      <c r="A30" s="211" t="s">
        <v>318</v>
      </c>
      <c r="B30" s="216">
        <f>SUM(B9:B29)</f>
        <v>3196125462</v>
      </c>
      <c r="C30" s="241">
        <f t="shared" si="0"/>
        <v>0.40807534623964808</v>
      </c>
      <c r="D30" s="216">
        <f>SUM(D9:D29)</f>
        <v>11370487</v>
      </c>
      <c r="E30" s="242">
        <f>SUM(E9:E29)</f>
        <v>1.0000000000000002</v>
      </c>
      <c r="F30" s="216">
        <f>SUM(F9:F29)</f>
        <v>3207495949</v>
      </c>
      <c r="G30" s="242">
        <f t="shared" si="1"/>
        <v>0.40775203146472438</v>
      </c>
      <c r="H30" s="242">
        <v>0.62795028776995698</v>
      </c>
      <c r="I30" s="242">
        <v>0.61464354200504756</v>
      </c>
      <c r="J30" s="72"/>
      <c r="K30" s="243"/>
      <c r="L30" s="111"/>
      <c r="M30" s="244"/>
    </row>
    <row r="31" spans="1:13" s="9" customFormat="1" ht="12.75">
      <c r="A31" s="211"/>
      <c r="B31" s="215"/>
      <c r="C31" s="237"/>
      <c r="D31" s="215"/>
      <c r="E31" s="238"/>
      <c r="F31" s="215"/>
      <c r="G31" s="238"/>
      <c r="H31" s="238"/>
      <c r="I31" s="238"/>
      <c r="J31" s="68"/>
      <c r="K31" s="245"/>
      <c r="L31" s="101"/>
      <c r="M31" s="246"/>
    </row>
    <row r="32" spans="1:13" s="9" customFormat="1" ht="12.75">
      <c r="A32" s="211" t="s">
        <v>319</v>
      </c>
      <c r="B32" s="215"/>
      <c r="C32" s="237"/>
      <c r="D32" s="215"/>
      <c r="E32" s="238"/>
      <c r="F32" s="215"/>
      <c r="G32" s="238"/>
      <c r="H32" s="238"/>
      <c r="I32" s="238"/>
      <c r="J32" s="68"/>
      <c r="K32" s="245"/>
      <c r="L32" s="101"/>
      <c r="M32" s="246"/>
    </row>
    <row r="33" spans="1:16" s="9" customFormat="1" ht="12.75">
      <c r="A33" s="181" t="s">
        <v>320</v>
      </c>
      <c r="B33" s="102">
        <v>23140</v>
      </c>
      <c r="C33" s="237">
        <f t="shared" ref="C33:C38" si="4">B33/$B$40</f>
        <v>2.9544721020045664E-6</v>
      </c>
      <c r="D33" s="102">
        <v>75987</v>
      </c>
      <c r="E33" s="238"/>
      <c r="F33" s="209">
        <f t="shared" si="3"/>
        <v>99127</v>
      </c>
      <c r="G33" s="238">
        <f t="shared" ref="G33:G38" si="5">F33/$F$40</f>
        <v>1.2601492337225002E-5</v>
      </c>
      <c r="H33" s="238">
        <v>2.1480152884959193E-5</v>
      </c>
      <c r="I33" s="238">
        <v>2.6951088584095849E-5</v>
      </c>
      <c r="J33" s="68"/>
      <c r="K33" s="245"/>
      <c r="L33" s="101"/>
      <c r="M33" s="246"/>
    </row>
    <row r="34" spans="1:16" s="9" customFormat="1" ht="12.75">
      <c r="A34" s="181" t="s">
        <v>321</v>
      </c>
      <c r="B34" s="102">
        <v>230918444</v>
      </c>
      <c r="C34" s="237">
        <f t="shared" si="4"/>
        <v>2.9483236846858416E-2</v>
      </c>
      <c r="D34" s="102">
        <v>976784</v>
      </c>
      <c r="E34" s="238"/>
      <c r="F34" s="140">
        <f t="shared" si="3"/>
        <v>231895228</v>
      </c>
      <c r="G34" s="238">
        <f t="shared" si="5"/>
        <v>2.9479616438316956E-2</v>
      </c>
      <c r="H34" s="238">
        <v>3.1823127421013252E-2</v>
      </c>
      <c r="I34" s="238">
        <v>3.3362780228164204E-2</v>
      </c>
      <c r="J34" s="68"/>
      <c r="K34" s="245"/>
      <c r="L34" s="101"/>
      <c r="M34" s="246"/>
    </row>
    <row r="35" spans="1:16" s="9" customFormat="1" ht="12.75">
      <c r="A35" s="181" t="s">
        <v>398</v>
      </c>
      <c r="B35" s="102">
        <v>2496018088</v>
      </c>
      <c r="C35" s="237">
        <f t="shared" si="4"/>
        <v>0.31868694066961017</v>
      </c>
      <c r="D35" s="102">
        <v>8297918</v>
      </c>
      <c r="E35" s="238"/>
      <c r="F35" s="140">
        <f>(B35+D35)</f>
        <v>2504316006</v>
      </c>
      <c r="G35" s="238">
        <f t="shared" si="5"/>
        <v>0.31836047655632593</v>
      </c>
      <c r="H35" s="238">
        <v>0.3583921101447472</v>
      </c>
      <c r="I35" s="238">
        <v>0.33865998091329474</v>
      </c>
      <c r="J35" s="68"/>
      <c r="K35" s="245"/>
      <c r="L35" s="101"/>
      <c r="M35" s="246"/>
    </row>
    <row r="36" spans="1:16" s="9" customFormat="1" ht="12.75">
      <c r="A36" s="181" t="s">
        <v>399</v>
      </c>
      <c r="B36" s="102">
        <v>1908547206</v>
      </c>
      <c r="C36" s="237">
        <f t="shared" si="4"/>
        <v>0.24367975261390504</v>
      </c>
      <c r="D36" s="102">
        <v>13371026</v>
      </c>
      <c r="E36" s="238"/>
      <c r="F36" s="140">
        <f>(B36+D36)</f>
        <v>1921918232</v>
      </c>
      <c r="G36" s="238">
        <f t="shared" si="5"/>
        <v>0.24432332132840723</v>
      </c>
      <c r="H36" s="238"/>
      <c r="I36" s="238"/>
      <c r="J36" s="68"/>
      <c r="K36" s="245"/>
      <c r="L36" s="101"/>
      <c r="M36" s="246"/>
    </row>
    <row r="37" spans="1:16" s="9" customFormat="1" ht="12.75">
      <c r="A37" s="181" t="s">
        <v>324</v>
      </c>
      <c r="B37" s="317">
        <v>562110</v>
      </c>
      <c r="C37" s="239">
        <f t="shared" si="4"/>
        <v>7.1769157876308852E-5</v>
      </c>
      <c r="D37" s="317">
        <v>3891</v>
      </c>
      <c r="E37" s="240"/>
      <c r="F37" s="202">
        <f>(B37+D37)</f>
        <v>566001</v>
      </c>
      <c r="G37" s="240">
        <f t="shared" si="5"/>
        <v>7.1952719888241227E-5</v>
      </c>
      <c r="H37" s="240"/>
      <c r="I37" s="240"/>
      <c r="J37" s="68"/>
      <c r="K37" s="245"/>
      <c r="L37" s="101"/>
      <c r="M37" s="246"/>
    </row>
    <row r="38" spans="1:16" s="73" customFormat="1" ht="12.75">
      <c r="A38" s="211" t="s">
        <v>325</v>
      </c>
      <c r="B38" s="205">
        <f>SUM(B33:B37)</f>
        <v>4636068988</v>
      </c>
      <c r="C38" s="241">
        <f t="shared" si="4"/>
        <v>0.59192465376035197</v>
      </c>
      <c r="D38" s="205">
        <f>SUM(D33:D37)</f>
        <v>22725606</v>
      </c>
      <c r="E38" s="242"/>
      <c r="F38" s="205">
        <f>SUM(F33:F37)</f>
        <v>4658794594</v>
      </c>
      <c r="G38" s="242">
        <f t="shared" si="5"/>
        <v>0.59224796853527562</v>
      </c>
      <c r="H38" s="242">
        <v>0.37204971223004302</v>
      </c>
      <c r="I38" s="242">
        <v>0.38535645799495249</v>
      </c>
    </row>
    <row r="39" spans="1:16" s="9" customFormat="1" ht="12.75">
      <c r="B39" s="140"/>
      <c r="C39" s="237"/>
      <c r="D39" s="140"/>
      <c r="E39" s="238"/>
      <c r="F39" s="140"/>
      <c r="G39" s="238"/>
      <c r="H39" s="238"/>
      <c r="I39" s="238"/>
    </row>
    <row r="40" spans="1:16" s="73" customFormat="1" ht="12.75">
      <c r="A40" s="7" t="s">
        <v>326</v>
      </c>
      <c r="B40" s="216">
        <f>B30+B38</f>
        <v>7832194450</v>
      </c>
      <c r="C40" s="241">
        <f>B40/$B$40</f>
        <v>1</v>
      </c>
      <c r="D40" s="216">
        <f>D30+D38</f>
        <v>34096093</v>
      </c>
      <c r="E40" s="242"/>
      <c r="F40" s="216">
        <f>F30+F38</f>
        <v>7866290543</v>
      </c>
      <c r="G40" s="242">
        <f>F40/$F$40</f>
        <v>1</v>
      </c>
      <c r="H40" s="242">
        <v>1</v>
      </c>
      <c r="I40" s="242">
        <v>1</v>
      </c>
    </row>
    <row r="41" spans="1:16" s="73" customFormat="1" ht="12.75">
      <c r="A41" s="9"/>
      <c r="B41" s="247"/>
      <c r="C41" s="242"/>
      <c r="D41" s="247"/>
      <c r="E41" s="242"/>
      <c r="F41" s="247"/>
      <c r="G41" s="238"/>
      <c r="H41" s="242"/>
      <c r="I41" s="242"/>
    </row>
    <row r="42" spans="1:16" s="73" customFormat="1" ht="12.75">
      <c r="A42" s="108" t="s">
        <v>408</v>
      </c>
      <c r="B42" s="91">
        <v>349284</v>
      </c>
      <c r="C42" s="242"/>
      <c r="D42" s="91">
        <v>1781</v>
      </c>
      <c r="E42" s="242"/>
      <c r="F42" s="248">
        <f>B42+D42</f>
        <v>351065</v>
      </c>
      <c r="G42" s="242"/>
      <c r="H42" s="242"/>
      <c r="I42" s="242"/>
    </row>
    <row r="43" spans="1:16" s="72" customFormat="1" ht="12.75">
      <c r="A43" s="122" t="s">
        <v>409</v>
      </c>
      <c r="B43" s="149">
        <f>B40/B42</f>
        <v>22423.570647381501</v>
      </c>
      <c r="C43" s="149"/>
      <c r="D43" s="149">
        <f t="shared" ref="D43:F43" si="6">D40/D42</f>
        <v>19144.353172375071</v>
      </c>
      <c r="E43" s="149"/>
      <c r="F43" s="149">
        <f t="shared" si="6"/>
        <v>22406.934735732699</v>
      </c>
      <c r="G43" s="249"/>
      <c r="H43" s="249"/>
      <c r="I43" s="241"/>
    </row>
    <row r="44" spans="1:16" s="9" customFormat="1" ht="12.75">
      <c r="B44" s="168"/>
      <c r="C44" s="237"/>
      <c r="D44" s="168"/>
      <c r="E44" s="238"/>
      <c r="F44" s="120"/>
      <c r="G44" s="238"/>
      <c r="H44" s="238"/>
      <c r="I44" s="238"/>
    </row>
    <row r="45" spans="1:16" s="163" customFormat="1" ht="11.25">
      <c r="A45" s="220"/>
      <c r="B45" s="221"/>
      <c r="C45" s="250"/>
      <c r="D45" s="221"/>
      <c r="E45" s="251"/>
      <c r="F45" s="222"/>
      <c r="G45" s="251"/>
      <c r="H45" s="223"/>
      <c r="I45" s="252"/>
      <c r="J45" s="224"/>
      <c r="K45" s="335"/>
      <c r="L45" s="335"/>
      <c r="M45" s="335"/>
      <c r="N45" s="335"/>
      <c r="O45" s="335"/>
      <c r="P45" s="335"/>
    </row>
    <row r="46" spans="1:16" s="183" customFormat="1" ht="12" customHeight="1">
      <c r="A46" s="337" t="s">
        <v>410</v>
      </c>
      <c r="B46" s="340"/>
      <c r="C46" s="340"/>
      <c r="D46" s="340"/>
      <c r="E46" s="340"/>
      <c r="F46" s="340"/>
      <c r="G46" s="340"/>
      <c r="H46" s="340"/>
      <c r="I46" s="340"/>
      <c r="J46" s="340"/>
      <c r="K46" s="340"/>
      <c r="L46" s="340"/>
      <c r="M46" s="340"/>
      <c r="N46" s="182"/>
      <c r="O46" s="182"/>
      <c r="P46" s="182"/>
    </row>
    <row r="47" spans="1:16" s="183" customFormat="1" ht="12" customHeight="1">
      <c r="A47" s="334" t="s">
        <v>388</v>
      </c>
      <c r="B47" s="335"/>
      <c r="C47" s="335"/>
      <c r="D47" s="335"/>
      <c r="E47" s="335"/>
      <c r="F47" s="335"/>
      <c r="G47" s="335"/>
      <c r="H47" s="335"/>
      <c r="I47" s="335"/>
      <c r="J47" s="335"/>
      <c r="K47" s="335"/>
      <c r="L47" s="335"/>
      <c r="M47" s="335"/>
      <c r="N47" s="182"/>
      <c r="O47" s="182"/>
      <c r="P47" s="182"/>
    </row>
    <row r="48" spans="1:16" s="225" customFormat="1" ht="12.75">
      <c r="A48" s="9" t="s">
        <v>403</v>
      </c>
      <c r="B48" s="253"/>
      <c r="C48" s="254"/>
      <c r="D48" s="226"/>
      <c r="E48" s="255"/>
      <c r="F48" s="226"/>
      <c r="G48" s="254"/>
      <c r="H48" s="254"/>
      <c r="I48" s="254"/>
    </row>
    <row r="50" spans="2:5">
      <c r="B50" s="102"/>
      <c r="C50" s="102"/>
      <c r="D50" s="102"/>
      <c r="E50" s="102"/>
    </row>
    <row r="51" spans="2:5" ht="15">
      <c r="B51" s="307"/>
      <c r="C51" s="102"/>
      <c r="D51" s="102"/>
      <c r="E51" s="102"/>
    </row>
    <row r="52" spans="2:5">
      <c r="B52" s="102"/>
      <c r="C52" s="102"/>
      <c r="D52" s="102"/>
      <c r="E52" s="102"/>
    </row>
    <row r="53" spans="2:5" ht="15">
      <c r="C53" s="307"/>
      <c r="D53" s="307"/>
      <c r="E53" s="307"/>
    </row>
    <row r="54" spans="2:5">
      <c r="C54" s="102"/>
      <c r="D54" s="102"/>
      <c r="E54" s="102"/>
    </row>
    <row r="55" spans="2:5">
      <c r="D55" s="109"/>
      <c r="E55" s="109"/>
    </row>
  </sheetData>
  <mergeCells count="1">
    <mergeCell ref="A46:M46"/>
  </mergeCells>
  <pageMargins left="0.7" right="0.7" top="0.75" bottom="0.75" header="0.3" footer="0.3"/>
  <pageSetup orientation="portrait" horizontalDpi="4294967293" verticalDpi="0" r:id="rId1"/>
  <ignoredErrors>
    <ignoredError sqref="C39:D40 C31:G32 C38:D38 C33:C34 F33:G34 C30:D30 F30:G30 F39:G40 F38:G38"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54"/>
  <sheetViews>
    <sheetView showGridLines="0" workbookViewId="0">
      <pane ySplit="8" topLeftCell="A9" activePane="bottomLeft" state="frozen"/>
      <selection pane="bottomLeft" activeCell="A6" sqref="A6"/>
    </sheetView>
  </sheetViews>
  <sheetFormatPr defaultColWidth="9.140625" defaultRowHeight="12.75"/>
  <cols>
    <col min="1" max="1" width="45.42578125" style="9" bestFit="1" customWidth="1"/>
    <col min="2" max="2" width="16.28515625" style="271" bestFit="1" customWidth="1"/>
    <col min="3" max="3" width="12.5703125" style="272" customWidth="1"/>
    <col min="4" max="4" width="22.140625" style="271" customWidth="1"/>
    <col min="5" max="5" width="12.42578125" style="273" customWidth="1"/>
    <col min="6" max="6" width="28.28515625" style="271" bestFit="1" customWidth="1"/>
    <col min="7" max="7" width="21.42578125" style="273" customWidth="1"/>
    <col min="8" max="8" width="23.42578125" style="271" customWidth="1"/>
    <col min="9" max="9" width="12" style="273" customWidth="1"/>
    <col min="10" max="10" width="18.140625" style="271" customWidth="1"/>
    <col min="11" max="11" width="11.85546875" style="273" customWidth="1"/>
    <col min="12" max="12" width="20.42578125" style="271" customWidth="1"/>
    <col min="13" max="13" width="12.42578125" style="273" customWidth="1"/>
    <col min="14" max="14" width="19.28515625" style="271" customWidth="1"/>
    <col min="15" max="15" width="11.42578125" style="273" customWidth="1"/>
    <col min="16" max="16" width="22.42578125" style="9" customWidth="1"/>
    <col min="17" max="17" width="17.28515625" style="125" customWidth="1"/>
    <col min="18" max="18" width="21.5703125" style="9" customWidth="1"/>
    <col min="19" max="16384" width="9.140625" style="9"/>
  </cols>
  <sheetData>
    <row r="1" spans="1:29" ht="18">
      <c r="L1" s="279" t="s">
        <v>411</v>
      </c>
      <c r="M1" s="275"/>
      <c r="N1" s="274"/>
      <c r="O1" s="275"/>
      <c r="P1" s="120"/>
      <c r="Q1" s="238"/>
      <c r="R1" s="120"/>
      <c r="S1" s="120"/>
      <c r="T1" s="120"/>
      <c r="U1" s="120"/>
      <c r="V1" s="120"/>
      <c r="W1" s="120"/>
      <c r="X1" s="120"/>
      <c r="Y1" s="120"/>
      <c r="Z1" s="120"/>
      <c r="AA1" s="120"/>
      <c r="AB1" s="120"/>
      <c r="AC1" s="120"/>
    </row>
    <row r="2" spans="1:29" ht="18">
      <c r="L2" s="279" t="s">
        <v>1</v>
      </c>
      <c r="M2" s="275"/>
      <c r="N2" s="274"/>
      <c r="O2" s="275"/>
      <c r="P2" s="120"/>
      <c r="Q2" s="238"/>
      <c r="R2" s="120"/>
      <c r="S2" s="120"/>
      <c r="T2" s="120"/>
      <c r="U2" s="120"/>
      <c r="V2" s="120"/>
      <c r="W2" s="120"/>
      <c r="X2" s="120"/>
      <c r="Y2" s="120"/>
      <c r="Z2" s="120"/>
      <c r="AA2" s="120"/>
      <c r="AB2" s="120"/>
      <c r="AC2" s="120"/>
    </row>
    <row r="3" spans="1:29" ht="18">
      <c r="L3" s="279" t="s">
        <v>2</v>
      </c>
      <c r="M3" s="275"/>
      <c r="N3" s="274"/>
      <c r="O3" s="275"/>
      <c r="P3" s="120"/>
      <c r="Q3" s="238"/>
      <c r="R3" s="120"/>
      <c r="S3" s="120"/>
      <c r="T3" s="120"/>
      <c r="U3" s="120"/>
      <c r="V3" s="120"/>
      <c r="W3" s="120"/>
      <c r="X3" s="120"/>
      <c r="Y3" s="120"/>
      <c r="Z3" s="120"/>
      <c r="AA3" s="120"/>
      <c r="AB3" s="120"/>
      <c r="AC3" s="120"/>
    </row>
    <row r="4" spans="1:29" ht="18">
      <c r="L4" s="279" t="s">
        <v>412</v>
      </c>
      <c r="M4" s="275"/>
      <c r="N4" s="274"/>
      <c r="O4" s="275"/>
      <c r="P4" s="120"/>
      <c r="Q4" s="238"/>
      <c r="R4" s="120"/>
      <c r="S4" s="120"/>
      <c r="T4" s="120"/>
      <c r="U4" s="120"/>
      <c r="V4" s="120"/>
      <c r="W4" s="120"/>
      <c r="X4" s="120"/>
      <c r="Y4" s="120"/>
      <c r="Z4" s="120"/>
      <c r="AA4" s="120"/>
      <c r="AB4" s="120"/>
      <c r="AC4" s="120"/>
    </row>
    <row r="8" spans="1:29" s="261" customFormat="1" ht="38.25">
      <c r="A8" s="256" t="s">
        <v>289</v>
      </c>
      <c r="B8" s="257" t="s">
        <v>413</v>
      </c>
      <c r="C8" s="258" t="s">
        <v>414</v>
      </c>
      <c r="D8" s="259" t="s">
        <v>415</v>
      </c>
      <c r="E8" s="258" t="s">
        <v>414</v>
      </c>
      <c r="F8" s="259" t="s">
        <v>416</v>
      </c>
      <c r="G8" s="258" t="s">
        <v>414</v>
      </c>
      <c r="H8" s="259" t="s">
        <v>349</v>
      </c>
      <c r="I8" s="258" t="s">
        <v>414</v>
      </c>
      <c r="J8" s="259" t="s">
        <v>366</v>
      </c>
      <c r="K8" s="258" t="s">
        <v>414</v>
      </c>
      <c r="L8" s="259" t="s">
        <v>367</v>
      </c>
      <c r="M8" s="258" t="s">
        <v>414</v>
      </c>
      <c r="N8" s="260" t="s">
        <v>368</v>
      </c>
      <c r="O8" s="258" t="s">
        <v>414</v>
      </c>
      <c r="P8" s="260" t="s">
        <v>417</v>
      </c>
      <c r="Q8" s="236" t="s">
        <v>395</v>
      </c>
      <c r="R8" s="236" t="s">
        <v>396</v>
      </c>
    </row>
    <row r="9" spans="1:29">
      <c r="A9" s="262" t="s">
        <v>297</v>
      </c>
      <c r="B9" s="64">
        <v>176161801</v>
      </c>
      <c r="C9" s="263">
        <f t="shared" ref="C9:C30" si="0">B9/$B$40</f>
        <v>7.065034598864503E-2</v>
      </c>
      <c r="D9" s="64">
        <v>12372041</v>
      </c>
      <c r="E9" s="263">
        <f t="shared" ref="E9:E30" si="1">D9/$D$40</f>
        <v>0.1179836890855913</v>
      </c>
      <c r="F9" s="64">
        <v>56541210</v>
      </c>
      <c r="G9" s="263">
        <f t="shared" ref="G9:G30" si="2">F9/$F$40</f>
        <v>2.9709610623892827E-2</v>
      </c>
      <c r="H9" s="64">
        <v>100295257</v>
      </c>
      <c r="I9" s="263">
        <f t="shared" ref="I9:I30" si="3">H9/$H$40</f>
        <v>4.9325576458154573E-2</v>
      </c>
      <c r="J9" s="64">
        <v>7911015</v>
      </c>
      <c r="K9" s="263">
        <f t="shared" ref="K9:K30" si="4">J9/$J$40</f>
        <v>1.3257388821805874E-2</v>
      </c>
      <c r="L9" s="64">
        <v>373025</v>
      </c>
      <c r="M9" s="263">
        <f t="shared" ref="M9:M30" si="5">L9/$L$40</f>
        <v>3.4049903406989386E-2</v>
      </c>
      <c r="N9" s="64">
        <v>2348031</v>
      </c>
      <c r="O9" s="263">
        <f t="shared" ref="O9:O30" si="6">N9/$N$40</f>
        <v>0.11232770208063271</v>
      </c>
      <c r="P9" s="64">
        <f t="shared" ref="P9:P29" si="7">SUM(B9,D9,F9,H9,J9,L9,N9)</f>
        <v>356002380</v>
      </c>
      <c r="Q9" s="263">
        <f t="shared" ref="Q9:Q30" si="8">P9/$P$40</f>
        <v>4.9697835376879891E-2</v>
      </c>
      <c r="R9" s="263">
        <v>0.10491739100617853</v>
      </c>
    </row>
    <row r="10" spans="1:29">
      <c r="A10" s="262" t="s">
        <v>298</v>
      </c>
      <c r="B10" s="64">
        <v>125651849</v>
      </c>
      <c r="C10" s="263">
        <f t="shared" si="0"/>
        <v>5.0393141734302441E-2</v>
      </c>
      <c r="D10" s="64">
        <v>5973979</v>
      </c>
      <c r="E10" s="263">
        <f t="shared" si="1"/>
        <v>5.6969749852902332E-2</v>
      </c>
      <c r="F10" s="64">
        <v>57275070</v>
      </c>
      <c r="G10" s="263">
        <f t="shared" si="2"/>
        <v>3.0095217774013066E-2</v>
      </c>
      <c r="H10" s="64">
        <v>29098893</v>
      </c>
      <c r="I10" s="263">
        <f t="shared" si="3"/>
        <v>1.4310942655236018E-2</v>
      </c>
      <c r="J10" s="64">
        <v>11539026</v>
      </c>
      <c r="K10" s="263">
        <f t="shared" si="4"/>
        <v>1.9337260049048996E-2</v>
      </c>
      <c r="L10" s="64">
        <v>3134074</v>
      </c>
      <c r="M10" s="263">
        <f t="shared" si="5"/>
        <v>0.28607979886162282</v>
      </c>
      <c r="N10" s="64">
        <v>2356185</v>
      </c>
      <c r="O10" s="263">
        <f t="shared" si="6"/>
        <v>0.11271778214463761</v>
      </c>
      <c r="P10" s="64">
        <f t="shared" si="7"/>
        <v>235029076</v>
      </c>
      <c r="Q10" s="263">
        <f t="shared" si="8"/>
        <v>3.2809995056292014E-2</v>
      </c>
      <c r="R10" s="263">
        <v>0.11625872011085367</v>
      </c>
    </row>
    <row r="11" spans="1:29">
      <c r="A11" s="262" t="s">
        <v>299</v>
      </c>
      <c r="B11" s="102">
        <v>0</v>
      </c>
      <c r="C11" s="263">
        <f t="shared" si="0"/>
        <v>0</v>
      </c>
      <c r="D11" s="102">
        <v>0</v>
      </c>
      <c r="E11" s="263">
        <f t="shared" si="1"/>
        <v>0</v>
      </c>
      <c r="F11" s="102">
        <v>0</v>
      </c>
      <c r="G11" s="263">
        <f t="shared" si="2"/>
        <v>0</v>
      </c>
      <c r="H11" s="102">
        <v>0</v>
      </c>
      <c r="I11" s="263">
        <f t="shared" si="3"/>
        <v>0</v>
      </c>
      <c r="J11" s="102">
        <v>0</v>
      </c>
      <c r="K11" s="263">
        <f t="shared" si="4"/>
        <v>0</v>
      </c>
      <c r="L11" s="102">
        <v>0</v>
      </c>
      <c r="M11" s="263">
        <f t="shared" si="5"/>
        <v>0</v>
      </c>
      <c r="N11" s="102">
        <v>0</v>
      </c>
      <c r="O11" s="263">
        <f t="shared" si="6"/>
        <v>0</v>
      </c>
      <c r="P11" s="102">
        <f t="shared" si="7"/>
        <v>0</v>
      </c>
      <c r="Q11" s="263">
        <f t="shared" si="8"/>
        <v>0</v>
      </c>
      <c r="R11" s="263">
        <v>0</v>
      </c>
    </row>
    <row r="12" spans="1:29">
      <c r="A12" s="262" t="s">
        <v>300</v>
      </c>
      <c r="B12" s="64">
        <v>0</v>
      </c>
      <c r="C12" s="263">
        <f t="shared" si="0"/>
        <v>0</v>
      </c>
      <c r="D12" s="64">
        <v>0</v>
      </c>
      <c r="E12" s="263">
        <f t="shared" si="1"/>
        <v>0</v>
      </c>
      <c r="F12" s="64">
        <v>0</v>
      </c>
      <c r="G12" s="263">
        <f t="shared" si="2"/>
        <v>0</v>
      </c>
      <c r="H12" s="64">
        <v>0</v>
      </c>
      <c r="I12" s="263">
        <f t="shared" si="3"/>
        <v>0</v>
      </c>
      <c r="J12" s="64">
        <v>0</v>
      </c>
      <c r="K12" s="263">
        <f t="shared" si="4"/>
        <v>0</v>
      </c>
      <c r="L12" s="64">
        <v>0</v>
      </c>
      <c r="M12" s="263">
        <f t="shared" si="5"/>
        <v>0</v>
      </c>
      <c r="N12" s="64">
        <v>0</v>
      </c>
      <c r="O12" s="263">
        <f t="shared" si="6"/>
        <v>0</v>
      </c>
      <c r="P12" s="64">
        <f t="shared" si="7"/>
        <v>0</v>
      </c>
      <c r="Q12" s="263">
        <f t="shared" si="8"/>
        <v>0</v>
      </c>
      <c r="R12" s="263">
        <v>1.7586400514176212E-6</v>
      </c>
    </row>
    <row r="13" spans="1:29">
      <c r="A13" s="262" t="s">
        <v>301</v>
      </c>
      <c r="B13" s="64">
        <v>91933989</v>
      </c>
      <c r="C13" s="263">
        <f t="shared" si="0"/>
        <v>3.6870468478954109E-2</v>
      </c>
      <c r="D13" s="64">
        <v>7246247</v>
      </c>
      <c r="E13" s="263">
        <f t="shared" si="1"/>
        <v>6.9102499182260926E-2</v>
      </c>
      <c r="F13" s="64">
        <v>51593863</v>
      </c>
      <c r="G13" s="263">
        <f t="shared" si="2"/>
        <v>2.7110024357675951E-2</v>
      </c>
      <c r="H13" s="64">
        <v>36098342</v>
      </c>
      <c r="I13" s="263">
        <f t="shared" si="3"/>
        <v>1.7753297429943395E-2</v>
      </c>
      <c r="J13" s="64">
        <v>10074508</v>
      </c>
      <c r="K13" s="263">
        <f t="shared" si="4"/>
        <v>1.6883000442344483E-2</v>
      </c>
      <c r="L13" s="64">
        <v>1107514</v>
      </c>
      <c r="M13" s="263">
        <f t="shared" si="5"/>
        <v>0.10109441651870101</v>
      </c>
      <c r="N13" s="64">
        <v>2900586</v>
      </c>
      <c r="O13" s="263">
        <f t="shared" si="6"/>
        <v>0.13876143886824924</v>
      </c>
      <c r="P13" s="64">
        <f t="shared" si="7"/>
        <v>200955049</v>
      </c>
      <c r="Q13" s="263">
        <f t="shared" si="8"/>
        <v>2.80532701589097E-2</v>
      </c>
      <c r="R13" s="263">
        <v>0.18912255774420655</v>
      </c>
    </row>
    <row r="14" spans="1:29">
      <c r="A14" s="262" t="s">
        <v>302</v>
      </c>
      <c r="B14" s="64">
        <v>10530857</v>
      </c>
      <c r="C14" s="263">
        <f t="shared" si="0"/>
        <v>4.2234393970969021E-3</v>
      </c>
      <c r="D14" s="64">
        <v>2336915</v>
      </c>
      <c r="E14" s="263">
        <f t="shared" si="1"/>
        <v>2.2285559252467283E-2</v>
      </c>
      <c r="F14" s="64">
        <v>11278883</v>
      </c>
      <c r="G14" s="263">
        <f t="shared" si="2"/>
        <v>5.9264954217011665E-3</v>
      </c>
      <c r="H14" s="64">
        <v>10043188</v>
      </c>
      <c r="I14" s="263">
        <f t="shared" si="3"/>
        <v>4.9392768152298613E-3</v>
      </c>
      <c r="J14" s="64">
        <v>2974509</v>
      </c>
      <c r="K14" s="263">
        <f t="shared" si="4"/>
        <v>4.9847234984336354E-3</v>
      </c>
      <c r="L14" s="64">
        <v>61859</v>
      </c>
      <c r="M14" s="263">
        <f t="shared" si="5"/>
        <v>5.6465196028495576E-3</v>
      </c>
      <c r="N14" s="64">
        <v>981725</v>
      </c>
      <c r="O14" s="263">
        <f t="shared" si="6"/>
        <v>4.6964845577042703E-2</v>
      </c>
      <c r="P14" s="64">
        <f t="shared" si="7"/>
        <v>38207936</v>
      </c>
      <c r="Q14" s="263">
        <f t="shared" si="8"/>
        <v>5.3338174689123215E-3</v>
      </c>
      <c r="R14" s="263">
        <v>2.0970905198372952E-2</v>
      </c>
    </row>
    <row r="15" spans="1:29">
      <c r="A15" s="262" t="s">
        <v>303</v>
      </c>
      <c r="B15" s="64">
        <v>219973</v>
      </c>
      <c r="C15" s="263">
        <f t="shared" si="0"/>
        <v>8.8220990418690223E-5</v>
      </c>
      <c r="D15" s="64">
        <v>0</v>
      </c>
      <c r="E15" s="263">
        <f t="shared" si="1"/>
        <v>0</v>
      </c>
      <c r="F15" s="64">
        <v>0</v>
      </c>
      <c r="G15" s="263">
        <f t="shared" si="2"/>
        <v>0</v>
      </c>
      <c r="H15" s="64">
        <v>0</v>
      </c>
      <c r="I15" s="263">
        <f t="shared" si="3"/>
        <v>0</v>
      </c>
      <c r="J15" s="64">
        <v>0</v>
      </c>
      <c r="K15" s="263">
        <f t="shared" si="4"/>
        <v>0</v>
      </c>
      <c r="L15" s="64">
        <v>228</v>
      </c>
      <c r="M15" s="263">
        <f t="shared" si="5"/>
        <v>2.0811950879414461E-5</v>
      </c>
      <c r="N15" s="64">
        <v>29310</v>
      </c>
      <c r="O15" s="263">
        <f t="shared" si="6"/>
        <v>1.402164174145633E-3</v>
      </c>
      <c r="P15" s="64">
        <f t="shared" si="7"/>
        <v>249511</v>
      </c>
      <c r="Q15" s="263">
        <f t="shared" si="8"/>
        <v>3.4831667706043646E-5</v>
      </c>
      <c r="R15" s="263">
        <v>3.9962783807239241E-5</v>
      </c>
    </row>
    <row r="16" spans="1:29">
      <c r="A16" s="262" t="s">
        <v>304</v>
      </c>
      <c r="B16" s="64">
        <v>0</v>
      </c>
      <c r="C16" s="263">
        <f t="shared" si="0"/>
        <v>0</v>
      </c>
      <c r="D16" s="64">
        <v>0</v>
      </c>
      <c r="E16" s="263">
        <f t="shared" si="1"/>
        <v>0</v>
      </c>
      <c r="F16" s="64">
        <v>250071</v>
      </c>
      <c r="G16" s="263">
        <f t="shared" si="2"/>
        <v>1.3139994772534057E-4</v>
      </c>
      <c r="H16" s="64">
        <v>49955</v>
      </c>
      <c r="I16" s="263">
        <f t="shared" si="3"/>
        <v>2.4568052823944721E-5</v>
      </c>
      <c r="J16" s="64">
        <v>0</v>
      </c>
      <c r="K16" s="263">
        <f t="shared" si="4"/>
        <v>0</v>
      </c>
      <c r="L16" s="64">
        <v>0</v>
      </c>
      <c r="M16" s="263">
        <f t="shared" si="5"/>
        <v>0</v>
      </c>
      <c r="N16" s="64">
        <v>0</v>
      </c>
      <c r="O16" s="263">
        <f t="shared" si="6"/>
        <v>0</v>
      </c>
      <c r="P16" s="64">
        <f t="shared" si="7"/>
        <v>300026</v>
      </c>
      <c r="Q16" s="263">
        <f t="shared" si="8"/>
        <v>4.1883547960504545E-5</v>
      </c>
      <c r="R16" s="263">
        <v>2.4967514489814728E-5</v>
      </c>
    </row>
    <row r="17" spans="1:18">
      <c r="A17" s="262" t="s">
        <v>305</v>
      </c>
      <c r="B17" s="64">
        <v>48522424</v>
      </c>
      <c r="C17" s="263">
        <f t="shared" si="0"/>
        <v>1.9460098752099687E-2</v>
      </c>
      <c r="D17" s="64">
        <v>762491</v>
      </c>
      <c r="E17" s="263">
        <f t="shared" si="1"/>
        <v>7.2713549102012831E-3</v>
      </c>
      <c r="F17" s="64">
        <v>124776691</v>
      </c>
      <c r="G17" s="263">
        <f t="shared" si="2"/>
        <v>6.556398252792596E-2</v>
      </c>
      <c r="H17" s="64">
        <v>115100908</v>
      </c>
      <c r="I17" s="263">
        <f t="shared" si="3"/>
        <v>5.660705010165152E-2</v>
      </c>
      <c r="J17" s="64">
        <v>56590274</v>
      </c>
      <c r="K17" s="263">
        <f t="shared" si="4"/>
        <v>9.4834767213882357E-2</v>
      </c>
      <c r="L17" s="64">
        <v>126309</v>
      </c>
      <c r="M17" s="263">
        <f t="shared" si="5"/>
        <v>1.1529546945736671E-2</v>
      </c>
      <c r="N17" s="64">
        <v>0</v>
      </c>
      <c r="O17" s="263">
        <f t="shared" si="6"/>
        <v>0</v>
      </c>
      <c r="P17" s="64">
        <f t="shared" si="7"/>
        <v>345879097</v>
      </c>
      <c r="Q17" s="263">
        <f t="shared" si="8"/>
        <v>4.8284627824706876E-2</v>
      </c>
      <c r="R17" s="263">
        <v>6.4942694613648586E-2</v>
      </c>
    </row>
    <row r="18" spans="1:18">
      <c r="A18" s="262" t="s">
        <v>306</v>
      </c>
      <c r="B18" s="64">
        <v>138931324</v>
      </c>
      <c r="C18" s="263">
        <f t="shared" si="0"/>
        <v>5.5718924611020203E-2</v>
      </c>
      <c r="D18" s="64">
        <v>957589</v>
      </c>
      <c r="E18" s="263">
        <f t="shared" si="1"/>
        <v>9.1318710346807198E-3</v>
      </c>
      <c r="F18" s="64">
        <v>103208771</v>
      </c>
      <c r="G18" s="263">
        <f t="shared" si="2"/>
        <v>5.4231106822449006E-2</v>
      </c>
      <c r="H18" s="64">
        <v>37574116</v>
      </c>
      <c r="I18" s="263">
        <f t="shared" si="3"/>
        <v>1.8479088513682844E-2</v>
      </c>
      <c r="J18" s="64">
        <v>17151632</v>
      </c>
      <c r="K18" s="263">
        <f t="shared" si="4"/>
        <v>2.8742943143519245E-2</v>
      </c>
      <c r="L18" s="64">
        <v>1063111</v>
      </c>
      <c r="M18" s="263">
        <f t="shared" si="5"/>
        <v>9.7041289084935034E-2</v>
      </c>
      <c r="N18" s="64">
        <v>200306</v>
      </c>
      <c r="O18" s="263">
        <f t="shared" si="6"/>
        <v>9.5824598112048843E-3</v>
      </c>
      <c r="P18" s="64">
        <f t="shared" si="7"/>
        <v>299086849</v>
      </c>
      <c r="Q18" s="263">
        <f t="shared" si="8"/>
        <v>4.1752442736455113E-2</v>
      </c>
      <c r="R18" s="263">
        <v>0.18944653979328202</v>
      </c>
    </row>
    <row r="19" spans="1:18">
      <c r="A19" s="262" t="s">
        <v>307</v>
      </c>
      <c r="B19" s="64">
        <v>8077846</v>
      </c>
      <c r="C19" s="263">
        <f t="shared" si="0"/>
        <v>3.2396502051145145E-3</v>
      </c>
      <c r="D19" s="64">
        <v>105193</v>
      </c>
      <c r="E19" s="263">
        <f t="shared" si="1"/>
        <v>1.0031536596088395E-3</v>
      </c>
      <c r="F19" s="64">
        <v>14143493</v>
      </c>
      <c r="G19" s="263">
        <f t="shared" si="2"/>
        <v>7.4317063588089788E-3</v>
      </c>
      <c r="H19" s="64">
        <v>7736153</v>
      </c>
      <c r="I19" s="263">
        <f t="shared" si="3"/>
        <v>3.8046685128239098E-3</v>
      </c>
      <c r="J19" s="64">
        <v>3207554</v>
      </c>
      <c r="K19" s="263">
        <f t="shared" si="4"/>
        <v>5.3752635464524735E-3</v>
      </c>
      <c r="L19" s="64">
        <v>76974</v>
      </c>
      <c r="M19" s="263">
        <f t="shared" si="5"/>
        <v>7.0262241534738978E-3</v>
      </c>
      <c r="N19" s="64">
        <v>408</v>
      </c>
      <c r="O19" s="263">
        <f t="shared" si="6"/>
        <v>1.9518354931812292E-5</v>
      </c>
      <c r="P19" s="64">
        <f t="shared" si="7"/>
        <v>33347621</v>
      </c>
      <c r="Q19" s="263">
        <f t="shared" si="8"/>
        <v>4.6553188174432505E-3</v>
      </c>
      <c r="R19" s="263">
        <v>1.6945040190641907E-2</v>
      </c>
    </row>
    <row r="20" spans="1:18">
      <c r="A20" s="262" t="s">
        <v>308</v>
      </c>
      <c r="B20" s="102">
        <v>0</v>
      </c>
      <c r="C20" s="263">
        <f t="shared" si="0"/>
        <v>0</v>
      </c>
      <c r="D20" s="102">
        <v>0</v>
      </c>
      <c r="E20" s="263">
        <f t="shared" si="1"/>
        <v>0</v>
      </c>
      <c r="F20" s="102">
        <v>0</v>
      </c>
      <c r="G20" s="263">
        <f t="shared" si="2"/>
        <v>0</v>
      </c>
      <c r="H20" s="102">
        <v>0</v>
      </c>
      <c r="I20" s="263">
        <f t="shared" si="3"/>
        <v>0</v>
      </c>
      <c r="J20" s="102">
        <v>0</v>
      </c>
      <c r="K20" s="263">
        <f t="shared" si="4"/>
        <v>0</v>
      </c>
      <c r="L20" s="102">
        <v>0</v>
      </c>
      <c r="M20" s="263">
        <f t="shared" si="5"/>
        <v>0</v>
      </c>
      <c r="N20" s="102">
        <v>0</v>
      </c>
      <c r="O20" s="263">
        <f t="shared" si="6"/>
        <v>0</v>
      </c>
      <c r="P20" s="102">
        <f t="shared" si="7"/>
        <v>0</v>
      </c>
      <c r="Q20" s="263">
        <f t="shared" si="8"/>
        <v>0</v>
      </c>
      <c r="R20" s="263">
        <v>6.4497507188494356E-7</v>
      </c>
    </row>
    <row r="21" spans="1:18">
      <c r="A21" s="262" t="s">
        <v>309</v>
      </c>
      <c r="B21" s="102">
        <v>0</v>
      </c>
      <c r="C21" s="263">
        <f t="shared" si="0"/>
        <v>0</v>
      </c>
      <c r="D21" s="102">
        <v>0</v>
      </c>
      <c r="E21" s="263">
        <f t="shared" si="1"/>
        <v>0</v>
      </c>
      <c r="F21" s="102">
        <v>0</v>
      </c>
      <c r="G21" s="263">
        <f t="shared" si="2"/>
        <v>0</v>
      </c>
      <c r="H21" s="102">
        <v>0</v>
      </c>
      <c r="I21" s="263">
        <f t="shared" si="3"/>
        <v>0</v>
      </c>
      <c r="J21" s="102">
        <v>0</v>
      </c>
      <c r="K21" s="263">
        <f t="shared" si="4"/>
        <v>0</v>
      </c>
      <c r="L21" s="102">
        <v>0</v>
      </c>
      <c r="M21" s="263">
        <f t="shared" si="5"/>
        <v>0</v>
      </c>
      <c r="N21" s="102">
        <v>0</v>
      </c>
      <c r="O21" s="263">
        <f t="shared" si="6"/>
        <v>0</v>
      </c>
      <c r="P21" s="102">
        <f t="shared" si="7"/>
        <v>0</v>
      </c>
      <c r="Q21" s="263">
        <f t="shared" si="8"/>
        <v>0</v>
      </c>
      <c r="R21" s="263">
        <v>0</v>
      </c>
    </row>
    <row r="22" spans="1:18">
      <c r="A22" s="262" t="s">
        <v>310</v>
      </c>
      <c r="B22" s="64">
        <v>0</v>
      </c>
      <c r="C22" s="263">
        <f t="shared" si="0"/>
        <v>0</v>
      </c>
      <c r="D22" s="64">
        <v>0</v>
      </c>
      <c r="E22" s="263">
        <f t="shared" si="1"/>
        <v>0</v>
      </c>
      <c r="F22" s="64">
        <v>2095593</v>
      </c>
      <c r="G22" s="263">
        <f t="shared" si="2"/>
        <v>1.1011305215462392E-3</v>
      </c>
      <c r="H22" s="64">
        <v>-13813</v>
      </c>
      <c r="I22" s="263">
        <f t="shared" si="3"/>
        <v>-6.7932842289490231E-6</v>
      </c>
      <c r="J22" s="64">
        <v>617</v>
      </c>
      <c r="K22" s="263">
        <f t="shared" si="4"/>
        <v>1.0339771701929807E-6</v>
      </c>
      <c r="L22" s="64">
        <v>0</v>
      </c>
      <c r="M22" s="263">
        <f t="shared" si="5"/>
        <v>0</v>
      </c>
      <c r="N22" s="64">
        <v>0</v>
      </c>
      <c r="O22" s="263">
        <f t="shared" si="6"/>
        <v>0</v>
      </c>
      <c r="P22" s="64">
        <f t="shared" si="7"/>
        <v>2082397</v>
      </c>
      <c r="Q22" s="263">
        <f t="shared" si="8"/>
        <v>2.9070205456297382E-4</v>
      </c>
      <c r="R22" s="263">
        <v>3.1699782740929187E-4</v>
      </c>
    </row>
    <row r="23" spans="1:18">
      <c r="A23" s="262" t="s">
        <v>311</v>
      </c>
      <c r="B23" s="64">
        <v>2674942</v>
      </c>
      <c r="C23" s="263">
        <f t="shared" si="0"/>
        <v>1.0727954455890135E-3</v>
      </c>
      <c r="D23" s="64">
        <v>0</v>
      </c>
      <c r="E23" s="263">
        <f t="shared" si="1"/>
        <v>0</v>
      </c>
      <c r="F23" s="64">
        <v>414360</v>
      </c>
      <c r="G23" s="263">
        <f t="shared" si="2"/>
        <v>2.177256952604345E-4</v>
      </c>
      <c r="H23" s="64">
        <v>268216</v>
      </c>
      <c r="I23" s="263">
        <f t="shared" si="3"/>
        <v>1.3190961577874401E-4</v>
      </c>
      <c r="J23" s="64">
        <v>20706</v>
      </c>
      <c r="K23" s="263">
        <f t="shared" si="4"/>
        <v>3.4699402408453579E-5</v>
      </c>
      <c r="L23" s="64">
        <v>31510</v>
      </c>
      <c r="M23" s="263">
        <f t="shared" si="5"/>
        <v>2.8762481237296039E-3</v>
      </c>
      <c r="N23" s="64">
        <v>0</v>
      </c>
      <c r="O23" s="263">
        <f t="shared" si="6"/>
        <v>0</v>
      </c>
      <c r="P23" s="64">
        <f t="shared" si="7"/>
        <v>3409734</v>
      </c>
      <c r="Q23" s="263">
        <f t="shared" si="8"/>
        <v>4.7599793858386609E-4</v>
      </c>
      <c r="R23" s="263">
        <v>1.0347207126105915E-3</v>
      </c>
    </row>
    <row r="24" spans="1:18">
      <c r="A24" s="262" t="s">
        <v>312</v>
      </c>
      <c r="B24" s="64">
        <v>347353</v>
      </c>
      <c r="C24" s="263">
        <f t="shared" si="0"/>
        <v>1.3930721354394996E-4</v>
      </c>
      <c r="D24" s="64">
        <v>0</v>
      </c>
      <c r="E24" s="263">
        <f t="shared" si="1"/>
        <v>0</v>
      </c>
      <c r="F24" s="64">
        <v>106716</v>
      </c>
      <c r="G24" s="263">
        <f t="shared" si="2"/>
        <v>5.6073982274863712E-5</v>
      </c>
      <c r="H24" s="64">
        <v>46887</v>
      </c>
      <c r="I24" s="263">
        <f t="shared" si="3"/>
        <v>2.3059199134346834E-5</v>
      </c>
      <c r="J24" s="64">
        <v>14178</v>
      </c>
      <c r="K24" s="263">
        <f t="shared" si="4"/>
        <v>2.375968933386723E-5</v>
      </c>
      <c r="L24" s="64">
        <v>9075</v>
      </c>
      <c r="M24" s="263">
        <f t="shared" si="5"/>
        <v>8.283704132924835E-4</v>
      </c>
      <c r="N24" s="64">
        <v>0</v>
      </c>
      <c r="O24" s="263">
        <f t="shared" si="6"/>
        <v>0</v>
      </c>
      <c r="P24" s="64">
        <f t="shared" si="7"/>
        <v>524209</v>
      </c>
      <c r="Q24" s="263">
        <f t="shared" si="8"/>
        <v>7.3179433758501365E-5</v>
      </c>
      <c r="R24" s="263">
        <v>1.8611020427814328E-4</v>
      </c>
    </row>
    <row r="25" spans="1:18">
      <c r="A25" s="262" t="s">
        <v>313</v>
      </c>
      <c r="B25" s="64">
        <v>9291592</v>
      </c>
      <c r="C25" s="263">
        <f t="shared" si="0"/>
        <v>3.7264275561381564E-3</v>
      </c>
      <c r="D25" s="64">
        <v>246797</v>
      </c>
      <c r="E25" s="263">
        <f t="shared" si="1"/>
        <v>2.3535341109245174E-3</v>
      </c>
      <c r="F25" s="64">
        <v>12831171</v>
      </c>
      <c r="G25" s="263">
        <f t="shared" si="2"/>
        <v>6.7421460251484815E-3</v>
      </c>
      <c r="H25" s="64">
        <v>7843519</v>
      </c>
      <c r="I25" s="263">
        <f t="shared" si="3"/>
        <v>3.8574715067083189E-3</v>
      </c>
      <c r="J25" s="64">
        <v>2543479</v>
      </c>
      <c r="K25" s="263">
        <f t="shared" si="4"/>
        <v>4.2623974373829374E-3</v>
      </c>
      <c r="L25" s="64">
        <v>9850</v>
      </c>
      <c r="M25" s="263">
        <f t="shared" si="5"/>
        <v>8.9911279018523005E-4</v>
      </c>
      <c r="N25" s="64">
        <v>7502</v>
      </c>
      <c r="O25" s="263">
        <f t="shared" si="6"/>
        <v>3.5888896739817602E-4</v>
      </c>
      <c r="P25" s="64">
        <f t="shared" si="7"/>
        <v>32773910</v>
      </c>
      <c r="Q25" s="263">
        <f t="shared" si="8"/>
        <v>4.5752289179546426E-3</v>
      </c>
      <c r="R25" s="263">
        <v>2.2716325466888385E-2</v>
      </c>
    </row>
    <row r="26" spans="1:18">
      <c r="A26" s="262" t="s">
        <v>314</v>
      </c>
      <c r="B26" s="64">
        <v>26095486</v>
      </c>
      <c r="C26" s="263">
        <f t="shared" si="0"/>
        <v>1.0465691791161028E-2</v>
      </c>
      <c r="D26" s="64">
        <v>2176955</v>
      </c>
      <c r="E26" s="263">
        <f t="shared" si="1"/>
        <v>2.0760130189782219E-2</v>
      </c>
      <c r="F26" s="64">
        <v>7687084</v>
      </c>
      <c r="G26" s="263">
        <f t="shared" si="2"/>
        <v>4.0391826151784964E-3</v>
      </c>
      <c r="H26" s="64">
        <v>3146755</v>
      </c>
      <c r="I26" s="263">
        <f t="shared" si="3"/>
        <v>1.5475856883998033E-3</v>
      </c>
      <c r="J26" s="64">
        <v>1239694</v>
      </c>
      <c r="K26" s="263">
        <f t="shared" si="4"/>
        <v>2.0774964246762025E-3</v>
      </c>
      <c r="L26" s="64">
        <v>158303</v>
      </c>
      <c r="M26" s="263">
        <f t="shared" si="5"/>
        <v>1.4449974824841874E-2</v>
      </c>
      <c r="N26" s="64">
        <v>4386845</v>
      </c>
      <c r="O26" s="263">
        <f t="shared" si="6"/>
        <v>0.20986273956089729</v>
      </c>
      <c r="P26" s="64">
        <f t="shared" si="7"/>
        <v>44891122</v>
      </c>
      <c r="Q26" s="263">
        <f t="shared" si="8"/>
        <v>6.2667884159634864E-3</v>
      </c>
      <c r="R26" s="263">
        <v>2.3289065536793666E-2</v>
      </c>
    </row>
    <row r="27" spans="1:18">
      <c r="A27" s="262" t="s">
        <v>315</v>
      </c>
      <c r="B27" s="64">
        <v>0</v>
      </c>
      <c r="C27" s="263">
        <f t="shared" si="0"/>
        <v>0</v>
      </c>
      <c r="D27" s="64">
        <v>0</v>
      </c>
      <c r="E27" s="263">
        <f t="shared" si="1"/>
        <v>0</v>
      </c>
      <c r="F27" s="64">
        <v>2193</v>
      </c>
      <c r="G27" s="263">
        <f t="shared" si="2"/>
        <v>1.1523130845306807E-6</v>
      </c>
      <c r="H27" s="64">
        <v>0</v>
      </c>
      <c r="I27" s="263">
        <f t="shared" si="3"/>
        <v>0</v>
      </c>
      <c r="J27" s="64">
        <v>0</v>
      </c>
      <c r="K27" s="263">
        <f t="shared" si="4"/>
        <v>0</v>
      </c>
      <c r="L27" s="64">
        <v>0</v>
      </c>
      <c r="M27" s="263">
        <f t="shared" si="5"/>
        <v>0</v>
      </c>
      <c r="N27" s="64">
        <v>0</v>
      </c>
      <c r="O27" s="263">
        <f t="shared" si="6"/>
        <v>0</v>
      </c>
      <c r="P27" s="64">
        <f t="shared" si="7"/>
        <v>2193</v>
      </c>
      <c r="Q27" s="263">
        <f t="shared" si="8"/>
        <v>3.0614220326700512E-7</v>
      </c>
      <c r="R27" s="263">
        <v>8.793601360988533E-6</v>
      </c>
    </row>
    <row r="28" spans="1:18">
      <c r="A28" s="262" t="s">
        <v>316</v>
      </c>
      <c r="B28" s="64">
        <v>813772</v>
      </c>
      <c r="C28" s="263">
        <f t="shared" si="0"/>
        <v>3.2636628956734864E-4</v>
      </c>
      <c r="D28" s="64">
        <v>13688</v>
      </c>
      <c r="E28" s="263">
        <f t="shared" si="1"/>
        <v>1.305330895851035E-4</v>
      </c>
      <c r="F28" s="64">
        <v>25313041</v>
      </c>
      <c r="G28" s="263">
        <f t="shared" si="2"/>
        <v>1.3300751643210937E-2</v>
      </c>
      <c r="H28" s="64">
        <v>21217796</v>
      </c>
      <c r="I28" s="263">
        <f t="shared" si="3"/>
        <v>1.0434990149848524E-2</v>
      </c>
      <c r="J28" s="64">
        <v>9283156</v>
      </c>
      <c r="K28" s="263">
        <f t="shared" si="4"/>
        <v>1.5556841768784425E-2</v>
      </c>
      <c r="L28" s="64">
        <v>3407</v>
      </c>
      <c r="M28" s="263">
        <f t="shared" si="5"/>
        <v>3.1099261686914502E-4</v>
      </c>
      <c r="N28" s="64">
        <v>225</v>
      </c>
      <c r="O28" s="263">
        <f t="shared" si="6"/>
        <v>1.076379867563178E-5</v>
      </c>
      <c r="P28" s="64">
        <f t="shared" si="7"/>
        <v>56645085</v>
      </c>
      <c r="Q28" s="263">
        <f t="shared" si="8"/>
        <v>7.9076384524153134E-3</v>
      </c>
      <c r="R28" s="263">
        <v>2.4873971444780787E-2</v>
      </c>
    </row>
    <row r="29" spans="1:18">
      <c r="A29" s="262" t="s">
        <v>317</v>
      </c>
      <c r="B29" s="104">
        <v>14521997</v>
      </c>
      <c r="C29" s="264">
        <f t="shared" si="0"/>
        <v>5.824100949649494E-3</v>
      </c>
      <c r="D29" s="104">
        <v>1306584</v>
      </c>
      <c r="E29" s="264">
        <f t="shared" si="1"/>
        <v>1.2459997539630544E-2</v>
      </c>
      <c r="F29" s="104">
        <v>17564748</v>
      </c>
      <c r="G29" s="264">
        <f t="shared" si="2"/>
        <v>9.2294067245253554E-3</v>
      </c>
      <c r="H29" s="104">
        <v>12422749</v>
      </c>
      <c r="I29" s="264">
        <f t="shared" si="3"/>
        <v>6.1095536713163135E-3</v>
      </c>
      <c r="J29" s="104">
        <v>6665963</v>
      </c>
      <c r="K29" s="264">
        <f t="shared" si="4"/>
        <v>1.1170913386306503E-2</v>
      </c>
      <c r="L29" s="104">
        <v>40380</v>
      </c>
      <c r="M29" s="264">
        <f t="shared" si="5"/>
        <v>3.685906037327877E-3</v>
      </c>
      <c r="N29" s="104">
        <v>7691322</v>
      </c>
      <c r="O29" s="264">
        <f t="shared" si="6"/>
        <v>0.36794596247758915</v>
      </c>
      <c r="P29" s="104">
        <f t="shared" si="7"/>
        <v>60213743</v>
      </c>
      <c r="Q29" s="264">
        <f t="shared" si="8"/>
        <v>8.4058221381546772E-3</v>
      </c>
      <c r="R29" s="264">
        <v>2.4639163617055829E-2</v>
      </c>
    </row>
    <row r="30" spans="1:18">
      <c r="A30" s="265" t="s">
        <v>318</v>
      </c>
      <c r="B30" s="71">
        <f>SUM(B9:B29)</f>
        <v>653775205</v>
      </c>
      <c r="C30" s="266">
        <f t="shared" si="0"/>
        <v>0.26219897940330056</v>
      </c>
      <c r="D30" s="71">
        <f t="shared" ref="D30:N30" si="9">SUM(D9:D29)</f>
        <v>33498479</v>
      </c>
      <c r="E30" s="266">
        <f t="shared" si="1"/>
        <v>0.31945207190763508</v>
      </c>
      <c r="F30" s="71">
        <f t="shared" si="9"/>
        <v>485082958</v>
      </c>
      <c r="G30" s="266">
        <f t="shared" si="2"/>
        <v>0.25488711335442166</v>
      </c>
      <c r="H30" s="71">
        <f t="shared" si="9"/>
        <v>380928921</v>
      </c>
      <c r="I30" s="266">
        <f t="shared" si="3"/>
        <v>0.18734224508650316</v>
      </c>
      <c r="J30" s="71">
        <f t="shared" si="9"/>
        <v>129216311</v>
      </c>
      <c r="K30" s="266">
        <f t="shared" si="4"/>
        <v>0.21654248880154964</v>
      </c>
      <c r="L30" s="71">
        <f t="shared" si="9"/>
        <v>6195619</v>
      </c>
      <c r="M30" s="266">
        <f t="shared" si="5"/>
        <v>0.56553911533143397</v>
      </c>
      <c r="N30" s="71">
        <f t="shared" si="9"/>
        <v>20902445</v>
      </c>
      <c r="O30" s="266">
        <f t="shared" si="6"/>
        <v>0.99995426581540492</v>
      </c>
      <c r="P30" s="71">
        <f>SUM(P9:P29)</f>
        <v>1709599938</v>
      </c>
      <c r="Q30" s="266">
        <f t="shared" si="8"/>
        <v>0.23865968614886243</v>
      </c>
      <c r="R30" s="266">
        <v>0.83332897319968235</v>
      </c>
    </row>
    <row r="31" spans="1:18">
      <c r="A31" s="265"/>
      <c r="C31" s="271"/>
      <c r="E31" s="271"/>
      <c r="G31" s="271"/>
      <c r="I31" s="271"/>
      <c r="K31" s="271"/>
      <c r="M31" s="271"/>
      <c r="O31" s="271"/>
      <c r="P31" s="271"/>
      <c r="Q31" s="271"/>
      <c r="R31" s="271"/>
    </row>
    <row r="32" spans="1:18">
      <c r="A32" s="108" t="s">
        <v>319</v>
      </c>
      <c r="B32" s="64"/>
      <c r="C32" s="263"/>
      <c r="D32" s="64"/>
      <c r="E32" s="263"/>
      <c r="F32" s="64"/>
      <c r="G32" s="263"/>
      <c r="H32" s="64"/>
      <c r="I32" s="263"/>
      <c r="J32" s="64"/>
      <c r="K32" s="263"/>
      <c r="L32" s="64"/>
      <c r="M32" s="263"/>
      <c r="N32" s="64"/>
      <c r="O32" s="263"/>
      <c r="P32" s="64"/>
      <c r="Q32" s="263"/>
      <c r="R32" s="263"/>
    </row>
    <row r="33" spans="1:18">
      <c r="A33" s="267" t="s">
        <v>320</v>
      </c>
      <c r="B33" s="102">
        <v>0</v>
      </c>
      <c r="C33" s="263">
        <f t="shared" ref="C33:C38" si="10">B33/$B$40</f>
        <v>0</v>
      </c>
      <c r="D33" s="102">
        <v>0</v>
      </c>
      <c r="E33" s="263">
        <f t="shared" ref="E33:E38" si="11">D33/$D$40</f>
        <v>0</v>
      </c>
      <c r="F33" s="102">
        <v>0</v>
      </c>
      <c r="G33" s="263">
        <f t="shared" ref="G33:G38" si="12">F33/$F$40</f>
        <v>0</v>
      </c>
      <c r="H33" s="102">
        <v>0</v>
      </c>
      <c r="I33" s="263">
        <f t="shared" ref="I33:I38" si="13">H33/$H$40</f>
        <v>0</v>
      </c>
      <c r="J33" s="102">
        <v>0</v>
      </c>
      <c r="K33" s="263">
        <f t="shared" ref="K33:K38" si="14">J33/$J$40</f>
        <v>0</v>
      </c>
      <c r="L33" s="102">
        <v>0</v>
      </c>
      <c r="M33" s="263">
        <f t="shared" ref="M33:M38" si="15">L33/$L$40</f>
        <v>0</v>
      </c>
      <c r="N33" s="102">
        <v>0</v>
      </c>
      <c r="O33" s="263">
        <f t="shared" ref="O33:O38" si="16">N33/$N$40</f>
        <v>0</v>
      </c>
      <c r="P33" s="102">
        <f>SUM(B33,D33,F33,H33,J33,L33,N33)</f>
        <v>0</v>
      </c>
      <c r="Q33" s="263">
        <f>P33/$P$40</f>
        <v>0</v>
      </c>
      <c r="R33" s="263">
        <v>0</v>
      </c>
    </row>
    <row r="34" spans="1:18">
      <c r="A34" s="267" t="s">
        <v>321</v>
      </c>
      <c r="B34" s="102">
        <v>4563716</v>
      </c>
      <c r="C34" s="263">
        <f t="shared" si="10"/>
        <v>1.8302952885564285E-3</v>
      </c>
      <c r="D34" s="102">
        <v>68894</v>
      </c>
      <c r="E34" s="263">
        <f t="shared" si="11"/>
        <v>6.5699493526272072E-4</v>
      </c>
      <c r="F34" s="102">
        <v>133539</v>
      </c>
      <c r="G34" s="263">
        <f t="shared" si="12"/>
        <v>7.0168142724643217E-5</v>
      </c>
      <c r="H34" s="102">
        <v>31409</v>
      </c>
      <c r="I34" s="263">
        <f t="shared" si="13"/>
        <v>1.5447061778546288E-5</v>
      </c>
      <c r="J34" s="102">
        <v>16916</v>
      </c>
      <c r="K34" s="263">
        <f t="shared" si="14"/>
        <v>2.8348067764966714E-5</v>
      </c>
      <c r="L34" s="102">
        <v>149</v>
      </c>
      <c r="M34" s="263">
        <f t="shared" si="15"/>
        <v>1.3600792460669976E-5</v>
      </c>
      <c r="N34" s="102">
        <v>1061</v>
      </c>
      <c r="O34" s="263">
        <f t="shared" si="16"/>
        <v>5.0757290643756968E-5</v>
      </c>
      <c r="P34" s="102">
        <f>SUM(B34,D34,F34,H34,J34,L34,N34)</f>
        <v>4815684</v>
      </c>
      <c r="Q34" s="263">
        <f>P34/$P$40</f>
        <v>6.7226817601352673E-4</v>
      </c>
      <c r="R34" s="263">
        <v>5.5827245276886804E-4</v>
      </c>
    </row>
    <row r="35" spans="1:18">
      <c r="A35" s="267" t="s">
        <v>398</v>
      </c>
      <c r="B35" s="102">
        <v>261806010</v>
      </c>
      <c r="C35" s="263">
        <f t="shared" si="10"/>
        <v>0.1049982747872035</v>
      </c>
      <c r="D35" s="102">
        <v>5149989</v>
      </c>
      <c r="E35" s="263">
        <f t="shared" si="11"/>
        <v>4.911192106219299E-2</v>
      </c>
      <c r="F35" s="102">
        <v>451683532</v>
      </c>
      <c r="G35" s="263">
        <f t="shared" si="12"/>
        <v>0.23733736616079909</v>
      </c>
      <c r="H35" s="102">
        <v>105427228</v>
      </c>
      <c r="I35" s="263">
        <f t="shared" si="13"/>
        <v>5.1849498680533762E-2</v>
      </c>
      <c r="J35" s="102">
        <v>53720453</v>
      </c>
      <c r="K35" s="263">
        <f t="shared" si="14"/>
        <v>9.0025481319975731E-2</v>
      </c>
      <c r="L35" s="102">
        <v>554727</v>
      </c>
      <c r="M35" s="263">
        <f t="shared" si="15"/>
        <v>5.0635750331074321E-2</v>
      </c>
      <c r="N35" s="102">
        <v>-105</v>
      </c>
      <c r="O35" s="263">
        <f t="shared" si="16"/>
        <v>-5.0231060486281632E-6</v>
      </c>
      <c r="P35" s="102">
        <f>SUM(B35,D35,F35,H35,J35,L35,N35)</f>
        <v>878341834</v>
      </c>
      <c r="Q35" s="263">
        <f>P35/$P$40</f>
        <v>0.1226162810224998</v>
      </c>
      <c r="R35" s="263"/>
    </row>
    <row r="36" spans="1:18">
      <c r="A36" s="267" t="s">
        <v>399</v>
      </c>
      <c r="B36" s="102">
        <v>1572858765</v>
      </c>
      <c r="C36" s="263">
        <f t="shared" si="10"/>
        <v>0.63080086209224739</v>
      </c>
      <c r="D36" s="102">
        <v>66144938</v>
      </c>
      <c r="E36" s="263">
        <f t="shared" si="11"/>
        <v>0.63077901209490927</v>
      </c>
      <c r="F36" s="102">
        <v>965983090</v>
      </c>
      <c r="G36" s="263">
        <f t="shared" si="12"/>
        <v>0.50757635843245696</v>
      </c>
      <c r="H36" s="102">
        <v>1546893496</v>
      </c>
      <c r="I36" s="263">
        <f t="shared" si="13"/>
        <v>0.76076791357710982</v>
      </c>
      <c r="J36" s="102">
        <v>413755164</v>
      </c>
      <c r="K36" s="263">
        <f t="shared" si="14"/>
        <v>0.69337665093266232</v>
      </c>
      <c r="L36" s="102">
        <v>4202840</v>
      </c>
      <c r="M36" s="263">
        <f t="shared" si="15"/>
        <v>0.38363727909665912</v>
      </c>
      <c r="N36" s="102">
        <v>0</v>
      </c>
      <c r="O36" s="263">
        <f t="shared" si="16"/>
        <v>0</v>
      </c>
      <c r="P36" s="102">
        <f>SUM(B36,D36,F36,H36,J36,L36,N36)</f>
        <v>4569838293</v>
      </c>
      <c r="Q36" s="263">
        <f>P36/$P$40</f>
        <v>0.63794818221292737</v>
      </c>
      <c r="R36" s="263"/>
    </row>
    <row r="37" spans="1:18">
      <c r="A37" s="267" t="s">
        <v>324</v>
      </c>
      <c r="B37" s="317">
        <v>427844</v>
      </c>
      <c r="C37" s="264">
        <f t="shared" si="10"/>
        <v>1.7158842869213084E-4</v>
      </c>
      <c r="D37" s="317">
        <v>0</v>
      </c>
      <c r="E37" s="264">
        <f t="shared" si="11"/>
        <v>0</v>
      </c>
      <c r="F37" s="317">
        <v>245492</v>
      </c>
      <c r="G37" s="264">
        <f t="shared" si="12"/>
        <v>1.289939095976315E-4</v>
      </c>
      <c r="H37" s="317">
        <v>50621</v>
      </c>
      <c r="I37" s="264">
        <f t="shared" si="13"/>
        <v>2.4895594074685331E-5</v>
      </c>
      <c r="J37" s="317">
        <v>16130</v>
      </c>
      <c r="K37" s="264">
        <f t="shared" si="14"/>
        <v>2.7030878047346481E-5</v>
      </c>
      <c r="L37" s="317">
        <v>1909</v>
      </c>
      <c r="M37" s="264">
        <f t="shared" si="15"/>
        <v>1.742544483719395E-4</v>
      </c>
      <c r="N37" s="317">
        <v>0</v>
      </c>
      <c r="O37" s="264">
        <f t="shared" si="16"/>
        <v>0</v>
      </c>
      <c r="P37" s="317">
        <f>SUM(B37,D37,F37,H37,J37,L37,N37)</f>
        <v>741996</v>
      </c>
      <c r="Q37" s="264">
        <f>+P37/$P$40</f>
        <v>1.0358243969690138E-4</v>
      </c>
      <c r="R37" s="264"/>
    </row>
    <row r="38" spans="1:18">
      <c r="A38" s="108" t="s">
        <v>325</v>
      </c>
      <c r="B38" s="71">
        <f>SUM(B33:B37)</f>
        <v>1839656335</v>
      </c>
      <c r="C38" s="266">
        <f t="shared" si="10"/>
        <v>0.73780102059669939</v>
      </c>
      <c r="D38" s="71">
        <f>SUM(D33:D37)</f>
        <v>71363821</v>
      </c>
      <c r="E38" s="266">
        <f t="shared" si="11"/>
        <v>0.68054792809236497</v>
      </c>
      <c r="F38" s="71">
        <f>SUM(F33:F37)</f>
        <v>1418045653</v>
      </c>
      <c r="G38" s="266">
        <f t="shared" si="12"/>
        <v>0.7451128866455784</v>
      </c>
      <c r="H38" s="71">
        <f>SUM(H33:H37)</f>
        <v>1652402754</v>
      </c>
      <c r="I38" s="266">
        <f t="shared" si="13"/>
        <v>0.81265775491349679</v>
      </c>
      <c r="J38" s="71">
        <f>SUM(J33:J37)</f>
        <v>467508663</v>
      </c>
      <c r="K38" s="266">
        <f t="shared" si="14"/>
        <v>0.78345751119845031</v>
      </c>
      <c r="L38" s="71">
        <f>SUM(L33:L37)</f>
        <v>4759625</v>
      </c>
      <c r="M38" s="266">
        <f t="shared" si="15"/>
        <v>0.43446088466856603</v>
      </c>
      <c r="N38" s="71">
        <f>SUM(N33:N37)</f>
        <v>956</v>
      </c>
      <c r="O38" s="266">
        <f t="shared" si="16"/>
        <v>4.5734184595128801E-5</v>
      </c>
      <c r="P38" s="71">
        <f>SUM(P33:P37)</f>
        <v>5453737807</v>
      </c>
      <c r="Q38" s="266">
        <f>P38/$P$40</f>
        <v>0.76134031385113754</v>
      </c>
      <c r="R38" s="266">
        <v>0.16667102680031765</v>
      </c>
    </row>
    <row r="39" spans="1:18">
      <c r="A39" s="262"/>
      <c r="B39" s="64"/>
      <c r="C39" s="263"/>
      <c r="D39" s="64"/>
      <c r="E39" s="263"/>
      <c r="F39" s="64"/>
      <c r="G39" s="263"/>
      <c r="H39" s="64"/>
      <c r="I39" s="263"/>
      <c r="J39" s="64"/>
      <c r="K39" s="263"/>
      <c r="L39" s="64"/>
      <c r="M39" s="263"/>
      <c r="N39" s="64"/>
      <c r="O39" s="263"/>
      <c r="P39" s="64"/>
      <c r="Q39" s="263"/>
      <c r="R39" s="263"/>
    </row>
    <row r="40" spans="1:18" s="73" customFormat="1">
      <c r="A40" s="268" t="s">
        <v>326</v>
      </c>
      <c r="B40" s="71">
        <f>B30+B38</f>
        <v>2493431540</v>
      </c>
      <c r="C40" s="269">
        <f>B40/$B$40</f>
        <v>1</v>
      </c>
      <c r="D40" s="71">
        <f>D30+D38</f>
        <v>104862300</v>
      </c>
      <c r="E40" s="269">
        <f>D40/$D$40</f>
        <v>1</v>
      </c>
      <c r="F40" s="71">
        <f>F30+F38</f>
        <v>1903128611</v>
      </c>
      <c r="G40" s="269">
        <f>F40/$F$40</f>
        <v>1</v>
      </c>
      <c r="H40" s="71">
        <f>H30+H38</f>
        <v>2033331675</v>
      </c>
      <c r="I40" s="269">
        <f>H40/$H$40</f>
        <v>1</v>
      </c>
      <c r="J40" s="71">
        <f>J30+J38</f>
        <v>596724974</v>
      </c>
      <c r="K40" s="269">
        <f>J40/$J$40</f>
        <v>1</v>
      </c>
      <c r="L40" s="71">
        <f>L30+L38</f>
        <v>10955244</v>
      </c>
      <c r="M40" s="269">
        <f>L40/$L$40</f>
        <v>1</v>
      </c>
      <c r="N40" s="71">
        <f>N30+N38</f>
        <v>20903401</v>
      </c>
      <c r="O40" s="269">
        <f>N40/$N$40</f>
        <v>1</v>
      </c>
      <c r="P40" s="71">
        <f>P30+P38</f>
        <v>7163337745</v>
      </c>
      <c r="Q40" s="269">
        <f>P40/$P$40</f>
        <v>1</v>
      </c>
      <c r="R40" s="269">
        <v>1</v>
      </c>
    </row>
    <row r="41" spans="1:18">
      <c r="A41" s="268"/>
      <c r="B41" s="68"/>
      <c r="C41" s="68"/>
      <c r="D41" s="68"/>
      <c r="E41" s="68"/>
      <c r="F41" s="68"/>
      <c r="G41" s="68"/>
      <c r="H41" s="68"/>
      <c r="I41" s="270"/>
      <c r="J41" s="68"/>
      <c r="K41" s="68"/>
      <c r="L41" s="68"/>
      <c r="M41" s="68"/>
      <c r="N41" s="68"/>
      <c r="O41" s="68"/>
      <c r="P41" s="128"/>
      <c r="Q41" s="9"/>
    </row>
    <row r="42" spans="1:18">
      <c r="A42" s="268"/>
      <c r="B42" s="68"/>
      <c r="C42" s="68"/>
      <c r="D42" s="68"/>
      <c r="E42" s="68"/>
      <c r="F42" s="68"/>
      <c r="G42" s="68"/>
      <c r="H42" s="68"/>
      <c r="I42" s="270"/>
      <c r="J42" s="68"/>
      <c r="K42" s="68"/>
      <c r="L42" s="68"/>
      <c r="M42" s="68"/>
      <c r="N42" s="68"/>
      <c r="O42" s="68"/>
      <c r="P42" s="128"/>
      <c r="Q42" s="9"/>
    </row>
    <row r="43" spans="1:18" s="73" customFormat="1">
      <c r="A43" s="268" t="s">
        <v>327</v>
      </c>
      <c r="B43" s="70">
        <v>414531</v>
      </c>
      <c r="C43" s="72"/>
      <c r="D43" s="70">
        <v>62213</v>
      </c>
      <c r="E43" s="72"/>
      <c r="F43" s="70">
        <v>680513</v>
      </c>
      <c r="G43" s="72"/>
      <c r="H43" s="290">
        <v>684596</v>
      </c>
      <c r="I43" s="270"/>
      <c r="J43" s="70">
        <v>281987</v>
      </c>
      <c r="K43" s="72"/>
      <c r="L43" s="70">
        <v>1201</v>
      </c>
      <c r="M43" s="72"/>
      <c r="N43" s="70">
        <v>89915</v>
      </c>
      <c r="O43" s="72"/>
      <c r="P43" s="290">
        <v>1865247</v>
      </c>
    </row>
    <row r="44" spans="1:18">
      <c r="A44" s="108" t="s">
        <v>409</v>
      </c>
      <c r="B44" s="71">
        <f>B40/B43</f>
        <v>6015.0665209598319</v>
      </c>
      <c r="C44" s="71"/>
      <c r="D44" s="71">
        <f t="shared" ref="D44:L44" si="17">D40/D43</f>
        <v>1685.5367849163358</v>
      </c>
      <c r="E44" s="71"/>
      <c r="F44" s="71">
        <f t="shared" si="17"/>
        <v>2796.6087510451675</v>
      </c>
      <c r="G44" s="71"/>
      <c r="H44" s="71">
        <f t="shared" si="17"/>
        <v>2970.1191286539797</v>
      </c>
      <c r="I44" s="71"/>
      <c r="J44" s="71">
        <f t="shared" si="17"/>
        <v>2116.1435598094949</v>
      </c>
      <c r="K44" s="71"/>
      <c r="L44" s="71">
        <f t="shared" si="17"/>
        <v>9121.7685262281429</v>
      </c>
      <c r="M44" s="71"/>
      <c r="N44" s="71">
        <f t="shared" ref="N44" si="18">N40/N43</f>
        <v>232.47957515431241</v>
      </c>
      <c r="O44" s="71"/>
      <c r="P44" s="71">
        <f t="shared" ref="P44" si="19">P40/P43</f>
        <v>3840.4231423505839</v>
      </c>
      <c r="Q44" s="9"/>
    </row>
    <row r="45" spans="1:18">
      <c r="A45" s="75"/>
      <c r="B45" s="68"/>
      <c r="C45" s="68"/>
      <c r="D45" s="68"/>
      <c r="E45" s="68"/>
      <c r="F45" s="68"/>
      <c r="G45" s="68"/>
      <c r="H45" s="68"/>
      <c r="I45" s="68"/>
      <c r="J45" s="68"/>
      <c r="K45" s="68"/>
      <c r="L45" s="68"/>
      <c r="M45" s="68"/>
      <c r="N45" s="68"/>
      <c r="O45" s="68"/>
      <c r="Q45" s="9"/>
    </row>
    <row r="46" spans="1:18" s="119" customFormat="1">
      <c r="A46" s="129" t="s">
        <v>402</v>
      </c>
      <c r="B46" s="231"/>
      <c r="C46" s="277"/>
      <c r="D46" s="278"/>
      <c r="E46" s="159"/>
      <c r="F46" s="159"/>
      <c r="G46" s="159"/>
      <c r="H46" s="229"/>
      <c r="I46" s="160"/>
      <c r="J46" s="230"/>
      <c r="K46" s="333"/>
      <c r="L46" s="333"/>
      <c r="M46" s="333"/>
      <c r="N46" s="333"/>
      <c r="O46" s="333"/>
      <c r="P46" s="333"/>
      <c r="Q46" s="333"/>
      <c r="R46" s="333"/>
    </row>
    <row r="47" spans="1:18" s="131" customFormat="1" ht="12" customHeight="1">
      <c r="A47" s="336" t="s">
        <v>388</v>
      </c>
      <c r="B47" s="339"/>
      <c r="C47" s="339"/>
      <c r="D47" s="339"/>
      <c r="E47" s="339"/>
      <c r="F47" s="339"/>
      <c r="G47" s="339"/>
      <c r="H47" s="339"/>
      <c r="I47" s="339"/>
      <c r="J47" s="339"/>
      <c r="K47" s="339"/>
      <c r="L47" s="339"/>
      <c r="M47" s="339"/>
      <c r="N47" s="187"/>
      <c r="O47" s="187"/>
      <c r="P47" s="187"/>
    </row>
    <row r="48" spans="1:18" s="131" customFormat="1" ht="12" customHeight="1">
      <c r="A48" s="9" t="s">
        <v>418</v>
      </c>
      <c r="B48" s="333"/>
      <c r="C48" s="333"/>
      <c r="D48" s="333"/>
      <c r="E48" s="333"/>
      <c r="F48" s="102"/>
      <c r="G48" s="333"/>
      <c r="H48" s="102"/>
      <c r="I48" s="333"/>
      <c r="J48" s="102"/>
      <c r="K48" s="333"/>
      <c r="L48" s="102"/>
      <c r="M48" s="333"/>
      <c r="N48" s="187"/>
      <c r="O48" s="187"/>
      <c r="P48" s="187"/>
    </row>
    <row r="49" spans="1:17">
      <c r="B49" s="102"/>
      <c r="C49" s="9"/>
      <c r="D49" s="9"/>
      <c r="E49" s="85"/>
      <c r="F49" s="127"/>
      <c r="G49" s="9"/>
      <c r="H49" s="102"/>
      <c r="I49" s="9"/>
      <c r="J49" s="127"/>
      <c r="K49" s="9"/>
      <c r="L49" s="102"/>
      <c r="M49" s="9"/>
      <c r="N49" s="9"/>
      <c r="O49" s="9"/>
      <c r="Q49" s="9"/>
    </row>
    <row r="50" spans="1:17">
      <c r="A50" s="75"/>
      <c r="B50" s="102"/>
      <c r="C50" s="68"/>
      <c r="D50" s="68"/>
      <c r="E50" s="68"/>
      <c r="F50" s="127"/>
      <c r="G50" s="68"/>
      <c r="H50" s="102"/>
      <c r="I50" s="68"/>
      <c r="J50" s="127"/>
      <c r="K50" s="68"/>
      <c r="L50" s="102"/>
      <c r="M50" s="68"/>
      <c r="N50" s="68"/>
      <c r="O50" s="68"/>
      <c r="Q50" s="9"/>
    </row>
    <row r="51" spans="1:17" ht="15">
      <c r="B51" s="102"/>
      <c r="F51" s="307"/>
      <c r="H51" s="307"/>
      <c r="J51" s="307"/>
      <c r="L51" s="307"/>
    </row>
    <row r="52" spans="1:17" ht="15">
      <c r="B52" s="307"/>
      <c r="F52" s="102"/>
      <c r="H52" s="102"/>
      <c r="J52" s="102"/>
      <c r="L52" s="102"/>
    </row>
    <row r="53" spans="1:17">
      <c r="B53" s="102"/>
      <c r="F53" s="109"/>
      <c r="H53" s="109"/>
      <c r="J53" s="109"/>
      <c r="L53" s="109"/>
    </row>
    <row r="54" spans="1:17">
      <c r="B54" s="109"/>
    </row>
  </sheetData>
  <mergeCells count="1">
    <mergeCell ref="A47:M47"/>
  </mergeCells>
  <pageMargins left="0.7" right="0.7" top="0.75" bottom="0.75" header="0.3" footer="0.3"/>
  <pageSetup orientation="portrait" r:id="rId1"/>
  <ignoredErrors>
    <ignoredError sqref="F30:H30 I30:P30 F40:H40 F39:H39 F38:H38 C33:C34 E33:E34 G33:G34 C38:E38 D39:E39 C40:E40 C30:E30 F32:H32 C32:E32"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2"/>
  <sheetViews>
    <sheetView showGridLines="0" workbookViewId="0">
      <pane ySplit="8" topLeftCell="A9" activePane="bottomLeft" state="frozen"/>
      <selection pane="bottomLeft" activeCell="A5" sqref="A5"/>
    </sheetView>
  </sheetViews>
  <sheetFormatPr defaultColWidth="9.140625" defaultRowHeight="12.75"/>
  <cols>
    <col min="1" max="1" width="57.42578125" style="9" customWidth="1"/>
    <col min="2" max="2" width="23" style="9" bestFit="1" customWidth="1"/>
    <col min="3" max="4" width="30.7109375" style="9" customWidth="1"/>
    <col min="5" max="5" width="14.28515625" style="9" bestFit="1" customWidth="1"/>
    <col min="6" max="6" width="11.5703125" style="9" bestFit="1" customWidth="1"/>
    <col min="7" max="16384" width="9.140625" style="9"/>
  </cols>
  <sheetData>
    <row r="1" spans="1:7" ht="18">
      <c r="D1" s="133" t="s">
        <v>419</v>
      </c>
      <c r="E1" s="120"/>
      <c r="F1" s="120"/>
      <c r="G1" s="120"/>
    </row>
    <row r="2" spans="1:7" ht="18">
      <c r="D2" s="133" t="s">
        <v>1</v>
      </c>
      <c r="E2" s="120"/>
      <c r="F2" s="120"/>
      <c r="G2" s="120"/>
    </row>
    <row r="3" spans="1:7" ht="18">
      <c r="D3" s="133" t="s">
        <v>2</v>
      </c>
      <c r="E3" s="120"/>
      <c r="F3" s="120"/>
      <c r="G3" s="120"/>
    </row>
    <row r="4" spans="1:7" ht="38.25" customHeight="1">
      <c r="C4" s="338" t="s">
        <v>420</v>
      </c>
      <c r="D4" s="338"/>
      <c r="E4" s="120"/>
      <c r="F4" s="120"/>
      <c r="G4" s="120"/>
    </row>
    <row r="7" spans="1:7">
      <c r="A7" s="276"/>
      <c r="B7" s="280"/>
      <c r="C7" s="280"/>
      <c r="D7" s="184"/>
    </row>
    <row r="8" spans="1:7" ht="25.5">
      <c r="A8" s="256" t="s">
        <v>289</v>
      </c>
      <c r="B8" s="259" t="s">
        <v>370</v>
      </c>
      <c r="C8" s="259" t="s">
        <v>371</v>
      </c>
      <c r="D8" s="259" t="s">
        <v>372</v>
      </c>
    </row>
    <row r="9" spans="1:7">
      <c r="A9" s="262" t="s">
        <v>297</v>
      </c>
      <c r="B9" s="64">
        <v>0</v>
      </c>
      <c r="C9" s="64">
        <v>93035303</v>
      </c>
      <c r="D9" s="64">
        <v>2350664</v>
      </c>
    </row>
    <row r="10" spans="1:7">
      <c r="A10" s="262" t="s">
        <v>298</v>
      </c>
      <c r="B10" s="64">
        <v>3491106</v>
      </c>
      <c r="C10" s="64">
        <v>8738783</v>
      </c>
      <c r="D10" s="64">
        <v>1443518</v>
      </c>
    </row>
    <row r="11" spans="1:7">
      <c r="A11" s="262" t="s">
        <v>299</v>
      </c>
      <c r="B11" s="102">
        <v>0</v>
      </c>
      <c r="C11" s="102">
        <v>0</v>
      </c>
      <c r="D11" s="102">
        <v>0</v>
      </c>
    </row>
    <row r="12" spans="1:7">
      <c r="A12" s="262" t="s">
        <v>300</v>
      </c>
      <c r="B12" s="64">
        <v>0</v>
      </c>
      <c r="C12" s="64">
        <v>733067</v>
      </c>
      <c r="D12" s="64">
        <v>0</v>
      </c>
    </row>
    <row r="13" spans="1:7">
      <c r="A13" s="262" t="s">
        <v>301</v>
      </c>
      <c r="B13" s="64">
        <v>1607212</v>
      </c>
      <c r="C13" s="64">
        <v>13813787</v>
      </c>
      <c r="D13" s="64">
        <v>1118098</v>
      </c>
    </row>
    <row r="14" spans="1:7">
      <c r="A14" s="262" t="s">
        <v>302</v>
      </c>
      <c r="B14" s="64">
        <v>2342</v>
      </c>
      <c r="C14" s="64">
        <v>9384982</v>
      </c>
      <c r="D14" s="64">
        <v>123645</v>
      </c>
    </row>
    <row r="15" spans="1:7">
      <c r="A15" s="262" t="s">
        <v>303</v>
      </c>
      <c r="B15" s="64">
        <v>0</v>
      </c>
      <c r="C15" s="64">
        <v>3999975</v>
      </c>
      <c r="D15" s="64">
        <v>5</v>
      </c>
    </row>
    <row r="16" spans="1:7">
      <c r="A16" s="262" t="s">
        <v>304</v>
      </c>
      <c r="B16" s="64">
        <v>0</v>
      </c>
      <c r="C16" s="64">
        <v>383355</v>
      </c>
      <c r="D16" s="64">
        <v>0</v>
      </c>
    </row>
    <row r="17" spans="1:4">
      <c r="A17" s="262" t="s">
        <v>305</v>
      </c>
      <c r="B17" s="64">
        <v>0</v>
      </c>
      <c r="C17" s="64">
        <v>5001247</v>
      </c>
      <c r="D17" s="64">
        <v>159745</v>
      </c>
    </row>
    <row r="18" spans="1:4">
      <c r="A18" s="262" t="s">
        <v>306</v>
      </c>
      <c r="B18" s="64">
        <v>0</v>
      </c>
      <c r="C18" s="64">
        <v>3120246</v>
      </c>
      <c r="D18" s="64">
        <v>1259201</v>
      </c>
    </row>
    <row r="19" spans="1:4">
      <c r="A19" s="262" t="s">
        <v>307</v>
      </c>
      <c r="B19" s="64">
        <v>0</v>
      </c>
      <c r="C19" s="64">
        <v>901031</v>
      </c>
      <c r="D19" s="64">
        <v>82281</v>
      </c>
    </row>
    <row r="20" spans="1:4">
      <c r="A20" s="262" t="s">
        <v>308</v>
      </c>
      <c r="B20" s="102">
        <v>0</v>
      </c>
      <c r="C20" s="102">
        <v>609102</v>
      </c>
      <c r="D20" s="102">
        <v>0</v>
      </c>
    </row>
    <row r="21" spans="1:4">
      <c r="A21" s="262" t="s">
        <v>309</v>
      </c>
      <c r="B21" s="102">
        <v>0</v>
      </c>
      <c r="C21" s="102">
        <v>0</v>
      </c>
      <c r="D21" s="102">
        <v>0</v>
      </c>
    </row>
    <row r="22" spans="1:4">
      <c r="A22" s="262" t="s">
        <v>310</v>
      </c>
      <c r="B22" s="64">
        <v>0</v>
      </c>
      <c r="C22" s="64">
        <v>239624</v>
      </c>
      <c r="D22" s="64">
        <v>0</v>
      </c>
    </row>
    <row r="23" spans="1:4">
      <c r="A23" s="262" t="s">
        <v>311</v>
      </c>
      <c r="B23" s="64">
        <v>0</v>
      </c>
      <c r="C23" s="64">
        <v>411515</v>
      </c>
      <c r="D23" s="64">
        <v>12439</v>
      </c>
    </row>
    <row r="24" spans="1:4">
      <c r="A24" s="262" t="s">
        <v>312</v>
      </c>
      <c r="B24" s="64">
        <v>0</v>
      </c>
      <c r="C24" s="64">
        <v>461983</v>
      </c>
      <c r="D24" s="64">
        <v>0</v>
      </c>
    </row>
    <row r="25" spans="1:4">
      <c r="A25" s="262" t="s">
        <v>313</v>
      </c>
      <c r="B25" s="64">
        <v>0</v>
      </c>
      <c r="C25" s="64">
        <v>70156</v>
      </c>
      <c r="D25" s="64">
        <v>7132</v>
      </c>
    </row>
    <row r="26" spans="1:4">
      <c r="A26" s="262" t="s">
        <v>314</v>
      </c>
      <c r="B26" s="64">
        <v>44863</v>
      </c>
      <c r="C26" s="64">
        <v>755824</v>
      </c>
      <c r="D26" s="64">
        <v>523568</v>
      </c>
    </row>
    <row r="27" spans="1:4">
      <c r="A27" s="262" t="s">
        <v>315</v>
      </c>
      <c r="B27" s="64">
        <v>0</v>
      </c>
      <c r="C27" s="64">
        <v>178372</v>
      </c>
      <c r="D27" s="64">
        <v>0</v>
      </c>
    </row>
    <row r="28" spans="1:4">
      <c r="A28" s="262" t="s">
        <v>316</v>
      </c>
      <c r="B28" s="64">
        <v>0</v>
      </c>
      <c r="C28" s="64">
        <v>1479434</v>
      </c>
      <c r="D28" s="64">
        <v>16471</v>
      </c>
    </row>
    <row r="29" spans="1:4">
      <c r="A29" s="262" t="s">
        <v>317</v>
      </c>
      <c r="B29" s="104">
        <v>3125</v>
      </c>
      <c r="C29" s="104">
        <v>2774018</v>
      </c>
      <c r="D29" s="104">
        <v>162855</v>
      </c>
    </row>
    <row r="30" spans="1:4">
      <c r="A30" s="265" t="s">
        <v>318</v>
      </c>
      <c r="B30" s="71">
        <f>SUM(B9:B29)</f>
        <v>5148648</v>
      </c>
      <c r="C30" s="71">
        <f>SUM(C9:C29)</f>
        <v>146091804</v>
      </c>
      <c r="D30" s="71">
        <f>SUM(D9:D29)</f>
        <v>7259622</v>
      </c>
    </row>
    <row r="31" spans="1:4">
      <c r="A31" s="265"/>
      <c r="B31" s="85"/>
      <c r="C31" s="271"/>
      <c r="D31" s="85"/>
    </row>
    <row r="32" spans="1:4">
      <c r="A32" s="108" t="s">
        <v>319</v>
      </c>
      <c r="B32" s="271"/>
      <c r="C32" s="271"/>
      <c r="D32" s="271"/>
    </row>
    <row r="33" spans="1:6">
      <c r="A33" s="267" t="s">
        <v>320</v>
      </c>
      <c r="B33" s="281">
        <v>0</v>
      </c>
      <c r="C33" s="102">
        <v>6122</v>
      </c>
      <c r="D33" s="102">
        <v>51990</v>
      </c>
    </row>
    <row r="34" spans="1:6">
      <c r="A34" s="267" t="s">
        <v>321</v>
      </c>
      <c r="B34" s="281">
        <v>0</v>
      </c>
      <c r="C34" s="102">
        <v>577785</v>
      </c>
      <c r="D34" s="102">
        <v>27638</v>
      </c>
      <c r="F34" s="128"/>
    </row>
    <row r="35" spans="1:6">
      <c r="A35" s="267" t="s">
        <v>398</v>
      </c>
      <c r="B35" s="281">
        <v>0</v>
      </c>
      <c r="C35" s="282">
        <v>420863</v>
      </c>
      <c r="D35" s="282">
        <v>14070435</v>
      </c>
      <c r="F35" s="128"/>
    </row>
    <row r="36" spans="1:6">
      <c r="A36" s="267" t="s">
        <v>399</v>
      </c>
      <c r="B36" s="281">
        <v>0</v>
      </c>
      <c r="C36" s="282">
        <v>114528601</v>
      </c>
      <c r="D36" s="282">
        <v>667</v>
      </c>
      <c r="F36" s="128"/>
    </row>
    <row r="37" spans="1:6">
      <c r="A37" s="267" t="s">
        <v>324</v>
      </c>
      <c r="B37" s="317">
        <v>0</v>
      </c>
      <c r="C37" s="104">
        <v>20465</v>
      </c>
      <c r="D37" s="104">
        <v>316</v>
      </c>
      <c r="F37" s="128"/>
    </row>
    <row r="38" spans="1:6">
      <c r="A38" s="108" t="s">
        <v>325</v>
      </c>
      <c r="B38" s="283">
        <f>SUM(B33:B37)</f>
        <v>0</v>
      </c>
      <c r="C38" s="283">
        <f>SUM(C33:C37)</f>
        <v>115553836</v>
      </c>
      <c r="D38" s="283">
        <f>SUM(D33:D37)</f>
        <v>14151046</v>
      </c>
    </row>
    <row r="39" spans="1:6">
      <c r="A39" s="262"/>
      <c r="B39" s="281"/>
      <c r="C39" s="281"/>
      <c r="D39" s="281"/>
    </row>
    <row r="40" spans="1:6">
      <c r="A40" s="268" t="s">
        <v>326</v>
      </c>
      <c r="B40" s="283">
        <f>B30+B38</f>
        <v>5148648</v>
      </c>
      <c r="C40" s="283">
        <f>C30+C38</f>
        <v>261645640</v>
      </c>
      <c r="D40" s="283">
        <f>D30+D38</f>
        <v>21410668</v>
      </c>
    </row>
    <row r="41" spans="1:6">
      <c r="A41" s="73"/>
      <c r="B41" s="188"/>
      <c r="C41" s="188"/>
      <c r="D41" s="188"/>
    </row>
    <row r="42" spans="1:6">
      <c r="A42" s="73"/>
      <c r="B42" s="284"/>
      <c r="C42" s="284"/>
      <c r="D42" s="284"/>
    </row>
    <row r="43" spans="1:6" ht="15">
      <c r="A43" s="268" t="s">
        <v>327</v>
      </c>
      <c r="B43" s="8">
        <v>22556</v>
      </c>
      <c r="C43" s="304">
        <v>44737</v>
      </c>
      <c r="D43" s="8">
        <v>5865</v>
      </c>
      <c r="E43" s="67"/>
    </row>
    <row r="44" spans="1:6">
      <c r="A44" s="108" t="s">
        <v>421</v>
      </c>
      <c r="B44" s="283">
        <f>B40/B43</f>
        <v>228.26068451853166</v>
      </c>
      <c r="C44" s="283">
        <f t="shared" ref="C44:D44" si="0">C40/C43</f>
        <v>5848.528958133089</v>
      </c>
      <c r="D44" s="283">
        <f t="shared" si="0"/>
        <v>3650.5827791986358</v>
      </c>
    </row>
    <row r="45" spans="1:6">
      <c r="A45" s="87"/>
      <c r="B45" s="179"/>
      <c r="C45" s="179"/>
    </row>
    <row r="46" spans="1:6">
      <c r="B46" s="187"/>
      <c r="C46" s="187"/>
      <c r="D46" s="131"/>
    </row>
    <row r="47" spans="1:6">
      <c r="A47" s="9" t="s">
        <v>422</v>
      </c>
      <c r="B47" s="187"/>
      <c r="C47" s="187"/>
      <c r="D47" s="131"/>
    </row>
    <row r="48" spans="1:6">
      <c r="B48" s="187"/>
      <c r="C48" s="187"/>
      <c r="D48" s="131"/>
    </row>
    <row r="49" spans="2:5">
      <c r="B49" s="87"/>
      <c r="C49" s="87"/>
      <c r="D49" s="87"/>
    </row>
    <row r="50" spans="2:5">
      <c r="B50" s="87"/>
      <c r="C50" s="82"/>
      <c r="D50" s="87"/>
    </row>
    <row r="51" spans="2:5">
      <c r="B51" s="187"/>
      <c r="C51" s="187"/>
      <c r="D51" s="131"/>
    </row>
    <row r="52" spans="2:5">
      <c r="B52" s="187"/>
      <c r="C52" s="187"/>
      <c r="D52" s="87"/>
      <c r="E52" s="285"/>
    </row>
  </sheetData>
  <mergeCells count="1">
    <mergeCell ref="C4:D4"/>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74FC-1FBA-4F9E-A988-B9439E15094B}">
  <dimension ref="A1:U27"/>
  <sheetViews>
    <sheetView showGridLines="0" workbookViewId="0">
      <selection activeCell="A6" sqref="A6"/>
    </sheetView>
  </sheetViews>
  <sheetFormatPr defaultRowHeight="14.25"/>
  <cols>
    <col min="1" max="1" width="13.7109375" style="13" customWidth="1"/>
    <col min="2" max="3" width="16.140625" style="13" customWidth="1"/>
    <col min="4" max="10" width="16.140625" style="14" customWidth="1"/>
    <col min="11" max="12" width="16.140625" style="13" customWidth="1"/>
    <col min="13" max="13" width="17" style="13" customWidth="1"/>
    <col min="14" max="14" width="16.5703125" style="13" bestFit="1" customWidth="1"/>
    <col min="15" max="15" width="16" style="13" bestFit="1" customWidth="1"/>
    <col min="16" max="16" width="4" style="13" customWidth="1"/>
    <col min="17" max="17" width="16.5703125" style="13" bestFit="1" customWidth="1"/>
    <col min="18" max="18" width="16" style="13" bestFit="1" customWidth="1"/>
    <col min="19" max="249" width="9.140625" style="13"/>
    <col min="250" max="250" width="13.7109375" style="13" customWidth="1"/>
    <col min="251" max="251" width="20.5703125" style="13" bestFit="1" customWidth="1"/>
    <col min="252" max="252" width="9.85546875" style="13" bestFit="1" customWidth="1"/>
    <col min="253" max="253" width="5.140625" style="13" customWidth="1"/>
    <col min="254" max="254" width="20.140625" style="13" bestFit="1" customWidth="1"/>
    <col min="255" max="255" width="9.85546875" style="13" bestFit="1" customWidth="1"/>
    <col min="256" max="256" width="4.28515625" style="13" customWidth="1"/>
    <col min="257" max="257" width="21.140625" style="13" bestFit="1" customWidth="1"/>
    <col min="258" max="258" width="9.85546875" style="13" bestFit="1" customWidth="1"/>
    <col min="259" max="259" width="4.42578125" style="13" customWidth="1"/>
    <col min="260" max="260" width="20.140625" style="13" bestFit="1" customWidth="1"/>
    <col min="261" max="261" width="9.85546875" style="13" bestFit="1" customWidth="1"/>
    <col min="262" max="505" width="9.140625" style="13"/>
    <col min="506" max="506" width="13.7109375" style="13" customWidth="1"/>
    <col min="507" max="507" width="20.5703125" style="13" bestFit="1" customWidth="1"/>
    <col min="508" max="508" width="9.85546875" style="13" bestFit="1" customWidth="1"/>
    <col min="509" max="509" width="5.140625" style="13" customWidth="1"/>
    <col min="510" max="510" width="20.140625" style="13" bestFit="1" customWidth="1"/>
    <col min="511" max="511" width="9.85546875" style="13" bestFit="1" customWidth="1"/>
    <col min="512" max="512" width="4.28515625" style="13" customWidth="1"/>
    <col min="513" max="513" width="21.140625" style="13" bestFit="1" customWidth="1"/>
    <col min="514" max="514" width="9.85546875" style="13" bestFit="1" customWidth="1"/>
    <col min="515" max="515" width="4.42578125" style="13" customWidth="1"/>
    <col min="516" max="516" width="20.140625" style="13" bestFit="1" customWidth="1"/>
    <col min="517" max="517" width="9.85546875" style="13" bestFit="1" customWidth="1"/>
    <col min="518" max="761" width="9.140625" style="13"/>
    <col min="762" max="762" width="13.7109375" style="13" customWidth="1"/>
    <col min="763" max="763" width="20.5703125" style="13" bestFit="1" customWidth="1"/>
    <col min="764" max="764" width="9.85546875" style="13" bestFit="1" customWidth="1"/>
    <col min="765" max="765" width="5.140625" style="13" customWidth="1"/>
    <col min="766" max="766" width="20.140625" style="13" bestFit="1" customWidth="1"/>
    <col min="767" max="767" width="9.85546875" style="13" bestFit="1" customWidth="1"/>
    <col min="768" max="768" width="4.28515625" style="13" customWidth="1"/>
    <col min="769" max="769" width="21.140625" style="13" bestFit="1" customWidth="1"/>
    <col min="770" max="770" width="9.85546875" style="13" bestFit="1" customWidth="1"/>
    <col min="771" max="771" width="4.42578125" style="13" customWidth="1"/>
    <col min="772" max="772" width="20.140625" style="13" bestFit="1" customWidth="1"/>
    <col min="773" max="773" width="9.85546875" style="13" bestFit="1" customWidth="1"/>
    <col min="774" max="1017" width="9.140625" style="13"/>
    <col min="1018" max="1018" width="13.7109375" style="13" customWidth="1"/>
    <col min="1019" max="1019" width="20.5703125" style="13" bestFit="1" customWidth="1"/>
    <col min="1020" max="1020" width="9.85546875" style="13" bestFit="1" customWidth="1"/>
    <col min="1021" max="1021" width="5.140625" style="13" customWidth="1"/>
    <col min="1022" max="1022" width="20.140625" style="13" bestFit="1" customWidth="1"/>
    <col min="1023" max="1023" width="9.85546875" style="13" bestFit="1" customWidth="1"/>
    <col min="1024" max="1024" width="4.28515625" style="13" customWidth="1"/>
    <col min="1025" max="1025" width="21.140625" style="13" bestFit="1" customWidth="1"/>
    <col min="1026" max="1026" width="9.85546875" style="13" bestFit="1" customWidth="1"/>
    <col min="1027" max="1027" width="4.42578125" style="13" customWidth="1"/>
    <col min="1028" max="1028" width="20.140625" style="13" bestFit="1" customWidth="1"/>
    <col min="1029" max="1029" width="9.85546875" style="13" bestFit="1" customWidth="1"/>
    <col min="1030" max="1273" width="9.140625" style="13"/>
    <col min="1274" max="1274" width="13.7109375" style="13" customWidth="1"/>
    <col min="1275" max="1275" width="20.5703125" style="13" bestFit="1" customWidth="1"/>
    <col min="1276" max="1276" width="9.85546875" style="13" bestFit="1" customWidth="1"/>
    <col min="1277" max="1277" width="5.140625" style="13" customWidth="1"/>
    <col min="1278" max="1278" width="20.140625" style="13" bestFit="1" customWidth="1"/>
    <col min="1279" max="1279" width="9.85546875" style="13" bestFit="1" customWidth="1"/>
    <col min="1280" max="1280" width="4.28515625" style="13" customWidth="1"/>
    <col min="1281" max="1281" width="21.140625" style="13" bestFit="1" customWidth="1"/>
    <col min="1282" max="1282" width="9.85546875" style="13" bestFit="1" customWidth="1"/>
    <col min="1283" max="1283" width="4.42578125" style="13" customWidth="1"/>
    <col min="1284" max="1284" width="20.140625" style="13" bestFit="1" customWidth="1"/>
    <col min="1285" max="1285" width="9.85546875" style="13" bestFit="1" customWidth="1"/>
    <col min="1286" max="1529" width="9.140625" style="13"/>
    <col min="1530" max="1530" width="13.7109375" style="13" customWidth="1"/>
    <col min="1531" max="1531" width="20.5703125" style="13" bestFit="1" customWidth="1"/>
    <col min="1532" max="1532" width="9.85546875" style="13" bestFit="1" customWidth="1"/>
    <col min="1533" max="1533" width="5.140625" style="13" customWidth="1"/>
    <col min="1534" max="1534" width="20.140625" style="13" bestFit="1" customWidth="1"/>
    <col min="1535" max="1535" width="9.85546875" style="13" bestFit="1" customWidth="1"/>
    <col min="1536" max="1536" width="4.28515625" style="13" customWidth="1"/>
    <col min="1537" max="1537" width="21.140625" style="13" bestFit="1" customWidth="1"/>
    <col min="1538" max="1538" width="9.85546875" style="13" bestFit="1" customWidth="1"/>
    <col min="1539" max="1539" width="4.42578125" style="13" customWidth="1"/>
    <col min="1540" max="1540" width="20.140625" style="13" bestFit="1" customWidth="1"/>
    <col min="1541" max="1541" width="9.85546875" style="13" bestFit="1" customWidth="1"/>
    <col min="1542" max="1785" width="9.140625" style="13"/>
    <col min="1786" max="1786" width="13.7109375" style="13" customWidth="1"/>
    <col min="1787" max="1787" width="20.5703125" style="13" bestFit="1" customWidth="1"/>
    <col min="1788" max="1788" width="9.85546875" style="13" bestFit="1" customWidth="1"/>
    <col min="1789" max="1789" width="5.140625" style="13" customWidth="1"/>
    <col min="1790" max="1790" width="20.140625" style="13" bestFit="1" customWidth="1"/>
    <col min="1791" max="1791" width="9.85546875" style="13" bestFit="1" customWidth="1"/>
    <col min="1792" max="1792" width="4.28515625" style="13" customWidth="1"/>
    <col min="1793" max="1793" width="21.140625" style="13" bestFit="1" customWidth="1"/>
    <col min="1794" max="1794" width="9.85546875" style="13" bestFit="1" customWidth="1"/>
    <col min="1795" max="1795" width="4.42578125" style="13" customWidth="1"/>
    <col min="1796" max="1796" width="20.140625" style="13" bestFit="1" customWidth="1"/>
    <col min="1797" max="1797" width="9.85546875" style="13" bestFit="1" customWidth="1"/>
    <col min="1798" max="2041" width="9.140625" style="13"/>
    <col min="2042" max="2042" width="13.7109375" style="13" customWidth="1"/>
    <col min="2043" max="2043" width="20.5703125" style="13" bestFit="1" customWidth="1"/>
    <col min="2044" max="2044" width="9.85546875" style="13" bestFit="1" customWidth="1"/>
    <col min="2045" max="2045" width="5.140625" style="13" customWidth="1"/>
    <col min="2046" max="2046" width="20.140625" style="13" bestFit="1" customWidth="1"/>
    <col min="2047" max="2047" width="9.85546875" style="13" bestFit="1" customWidth="1"/>
    <col min="2048" max="2048" width="4.28515625" style="13" customWidth="1"/>
    <col min="2049" max="2049" width="21.140625" style="13" bestFit="1" customWidth="1"/>
    <col min="2050" max="2050" width="9.85546875" style="13" bestFit="1" customWidth="1"/>
    <col min="2051" max="2051" width="4.42578125" style="13" customWidth="1"/>
    <col min="2052" max="2052" width="20.140625" style="13" bestFit="1" customWidth="1"/>
    <col min="2053" max="2053" width="9.85546875" style="13" bestFit="1" customWidth="1"/>
    <col min="2054" max="2297" width="9.140625" style="13"/>
    <col min="2298" max="2298" width="13.7109375" style="13" customWidth="1"/>
    <col min="2299" max="2299" width="20.5703125" style="13" bestFit="1" customWidth="1"/>
    <col min="2300" max="2300" width="9.85546875" style="13" bestFit="1" customWidth="1"/>
    <col min="2301" max="2301" width="5.140625" style="13" customWidth="1"/>
    <col min="2302" max="2302" width="20.140625" style="13" bestFit="1" customWidth="1"/>
    <col min="2303" max="2303" width="9.85546875" style="13" bestFit="1" customWidth="1"/>
    <col min="2304" max="2304" width="4.28515625" style="13" customWidth="1"/>
    <col min="2305" max="2305" width="21.140625" style="13" bestFit="1" customWidth="1"/>
    <col min="2306" max="2306" width="9.85546875" style="13" bestFit="1" customWidth="1"/>
    <col min="2307" max="2307" width="4.42578125" style="13" customWidth="1"/>
    <col min="2308" max="2308" width="20.140625" style="13" bestFit="1" customWidth="1"/>
    <col min="2309" max="2309" width="9.85546875" style="13" bestFit="1" customWidth="1"/>
    <col min="2310" max="2553" width="9.140625" style="13"/>
    <col min="2554" max="2554" width="13.7109375" style="13" customWidth="1"/>
    <col min="2555" max="2555" width="20.5703125" style="13" bestFit="1" customWidth="1"/>
    <col min="2556" max="2556" width="9.85546875" style="13" bestFit="1" customWidth="1"/>
    <col min="2557" max="2557" width="5.140625" style="13" customWidth="1"/>
    <col min="2558" max="2558" width="20.140625" style="13" bestFit="1" customWidth="1"/>
    <col min="2559" max="2559" width="9.85546875" style="13" bestFit="1" customWidth="1"/>
    <col min="2560" max="2560" width="4.28515625" style="13" customWidth="1"/>
    <col min="2561" max="2561" width="21.140625" style="13" bestFit="1" customWidth="1"/>
    <col min="2562" max="2562" width="9.85546875" style="13" bestFit="1" customWidth="1"/>
    <col min="2563" max="2563" width="4.42578125" style="13" customWidth="1"/>
    <col min="2564" max="2564" width="20.140625" style="13" bestFit="1" customWidth="1"/>
    <col min="2565" max="2565" width="9.85546875" style="13" bestFit="1" customWidth="1"/>
    <col min="2566" max="2809" width="9.140625" style="13"/>
    <col min="2810" max="2810" width="13.7109375" style="13" customWidth="1"/>
    <col min="2811" max="2811" width="20.5703125" style="13" bestFit="1" customWidth="1"/>
    <col min="2812" max="2812" width="9.85546875" style="13" bestFit="1" customWidth="1"/>
    <col min="2813" max="2813" width="5.140625" style="13" customWidth="1"/>
    <col min="2814" max="2814" width="20.140625" style="13" bestFit="1" customWidth="1"/>
    <col min="2815" max="2815" width="9.85546875" style="13" bestFit="1" customWidth="1"/>
    <col min="2816" max="2816" width="4.28515625" style="13" customWidth="1"/>
    <col min="2817" max="2817" width="21.140625" style="13" bestFit="1" customWidth="1"/>
    <col min="2818" max="2818" width="9.85546875" style="13" bestFit="1" customWidth="1"/>
    <col min="2819" max="2819" width="4.42578125" style="13" customWidth="1"/>
    <col min="2820" max="2820" width="20.140625" style="13" bestFit="1" customWidth="1"/>
    <col min="2821" max="2821" width="9.85546875" style="13" bestFit="1" customWidth="1"/>
    <col min="2822" max="3065" width="9.140625" style="13"/>
    <col min="3066" max="3066" width="13.7109375" style="13" customWidth="1"/>
    <col min="3067" max="3067" width="20.5703125" style="13" bestFit="1" customWidth="1"/>
    <col min="3068" max="3068" width="9.85546875" style="13" bestFit="1" customWidth="1"/>
    <col min="3069" max="3069" width="5.140625" style="13" customWidth="1"/>
    <col min="3070" max="3070" width="20.140625" style="13" bestFit="1" customWidth="1"/>
    <col min="3071" max="3071" width="9.85546875" style="13" bestFit="1" customWidth="1"/>
    <col min="3072" max="3072" width="4.28515625" style="13" customWidth="1"/>
    <col min="3073" max="3073" width="21.140625" style="13" bestFit="1" customWidth="1"/>
    <col min="3074" max="3074" width="9.85546875" style="13" bestFit="1" customWidth="1"/>
    <col min="3075" max="3075" width="4.42578125" style="13" customWidth="1"/>
    <col min="3076" max="3076" width="20.140625" style="13" bestFit="1" customWidth="1"/>
    <col min="3077" max="3077" width="9.85546875" style="13" bestFit="1" customWidth="1"/>
    <col min="3078" max="3321" width="9.140625" style="13"/>
    <col min="3322" max="3322" width="13.7109375" style="13" customWidth="1"/>
    <col min="3323" max="3323" width="20.5703125" style="13" bestFit="1" customWidth="1"/>
    <col min="3324" max="3324" width="9.85546875" style="13" bestFit="1" customWidth="1"/>
    <col min="3325" max="3325" width="5.140625" style="13" customWidth="1"/>
    <col min="3326" max="3326" width="20.140625" style="13" bestFit="1" customWidth="1"/>
    <col min="3327" max="3327" width="9.85546875" style="13" bestFit="1" customWidth="1"/>
    <col min="3328" max="3328" width="4.28515625" style="13" customWidth="1"/>
    <col min="3329" max="3329" width="21.140625" style="13" bestFit="1" customWidth="1"/>
    <col min="3330" max="3330" width="9.85546875" style="13" bestFit="1" customWidth="1"/>
    <col min="3331" max="3331" width="4.42578125" style="13" customWidth="1"/>
    <col min="3332" max="3332" width="20.140625" style="13" bestFit="1" customWidth="1"/>
    <col min="3333" max="3333" width="9.85546875" style="13" bestFit="1" customWidth="1"/>
    <col min="3334" max="3577" width="9.140625" style="13"/>
    <col min="3578" max="3578" width="13.7109375" style="13" customWidth="1"/>
    <col min="3579" max="3579" width="20.5703125" style="13" bestFit="1" customWidth="1"/>
    <col min="3580" max="3580" width="9.85546875" style="13" bestFit="1" customWidth="1"/>
    <col min="3581" max="3581" width="5.140625" style="13" customWidth="1"/>
    <col min="3582" max="3582" width="20.140625" style="13" bestFit="1" customWidth="1"/>
    <col min="3583" max="3583" width="9.85546875" style="13" bestFit="1" customWidth="1"/>
    <col min="3584" max="3584" width="4.28515625" style="13" customWidth="1"/>
    <col min="3585" max="3585" width="21.140625" style="13" bestFit="1" customWidth="1"/>
    <col min="3586" max="3586" width="9.85546875" style="13" bestFit="1" customWidth="1"/>
    <col min="3587" max="3587" width="4.42578125" style="13" customWidth="1"/>
    <col min="3588" max="3588" width="20.140625" style="13" bestFit="1" customWidth="1"/>
    <col min="3589" max="3589" width="9.85546875" style="13" bestFit="1" customWidth="1"/>
    <col min="3590" max="3833" width="9.140625" style="13"/>
    <col min="3834" max="3834" width="13.7109375" style="13" customWidth="1"/>
    <col min="3835" max="3835" width="20.5703125" style="13" bestFit="1" customWidth="1"/>
    <col min="3836" max="3836" width="9.85546875" style="13" bestFit="1" customWidth="1"/>
    <col min="3837" max="3837" width="5.140625" style="13" customWidth="1"/>
    <col min="3838" max="3838" width="20.140625" style="13" bestFit="1" customWidth="1"/>
    <col min="3839" max="3839" width="9.85546875" style="13" bestFit="1" customWidth="1"/>
    <col min="3840" max="3840" width="4.28515625" style="13" customWidth="1"/>
    <col min="3841" max="3841" width="21.140625" style="13" bestFit="1" customWidth="1"/>
    <col min="3842" max="3842" width="9.85546875" style="13" bestFit="1" customWidth="1"/>
    <col min="3843" max="3843" width="4.42578125" style="13" customWidth="1"/>
    <col min="3844" max="3844" width="20.140625" style="13" bestFit="1" customWidth="1"/>
    <col min="3845" max="3845" width="9.85546875" style="13" bestFit="1" customWidth="1"/>
    <col min="3846" max="4089" width="9.140625" style="13"/>
    <col min="4090" max="4090" width="13.7109375" style="13" customWidth="1"/>
    <col min="4091" max="4091" width="20.5703125" style="13" bestFit="1" customWidth="1"/>
    <col min="4092" max="4092" width="9.85546875" style="13" bestFit="1" customWidth="1"/>
    <col min="4093" max="4093" width="5.140625" style="13" customWidth="1"/>
    <col min="4094" max="4094" width="20.140625" style="13" bestFit="1" customWidth="1"/>
    <col min="4095" max="4095" width="9.85546875" style="13" bestFit="1" customWidth="1"/>
    <col min="4096" max="4096" width="4.28515625" style="13" customWidth="1"/>
    <col min="4097" max="4097" width="21.140625" style="13" bestFit="1" customWidth="1"/>
    <col min="4098" max="4098" width="9.85546875" style="13" bestFit="1" customWidth="1"/>
    <col min="4099" max="4099" width="4.42578125" style="13" customWidth="1"/>
    <col min="4100" max="4100" width="20.140625" style="13" bestFit="1" customWidth="1"/>
    <col min="4101" max="4101" width="9.85546875" style="13" bestFit="1" customWidth="1"/>
    <col min="4102" max="4345" width="9.140625" style="13"/>
    <col min="4346" max="4346" width="13.7109375" style="13" customWidth="1"/>
    <col min="4347" max="4347" width="20.5703125" style="13" bestFit="1" customWidth="1"/>
    <col min="4348" max="4348" width="9.85546875" style="13" bestFit="1" customWidth="1"/>
    <col min="4349" max="4349" width="5.140625" style="13" customWidth="1"/>
    <col min="4350" max="4350" width="20.140625" style="13" bestFit="1" customWidth="1"/>
    <col min="4351" max="4351" width="9.85546875" style="13" bestFit="1" customWidth="1"/>
    <col min="4352" max="4352" width="4.28515625" style="13" customWidth="1"/>
    <col min="4353" max="4353" width="21.140625" style="13" bestFit="1" customWidth="1"/>
    <col min="4354" max="4354" width="9.85546875" style="13" bestFit="1" customWidth="1"/>
    <col min="4355" max="4355" width="4.42578125" style="13" customWidth="1"/>
    <col min="4356" max="4356" width="20.140625" style="13" bestFit="1" customWidth="1"/>
    <col min="4357" max="4357" width="9.85546875" style="13" bestFit="1" customWidth="1"/>
    <col min="4358" max="4601" width="9.140625" style="13"/>
    <col min="4602" max="4602" width="13.7109375" style="13" customWidth="1"/>
    <col min="4603" max="4603" width="20.5703125" style="13" bestFit="1" customWidth="1"/>
    <col min="4604" max="4604" width="9.85546875" style="13" bestFit="1" customWidth="1"/>
    <col min="4605" max="4605" width="5.140625" style="13" customWidth="1"/>
    <col min="4606" max="4606" width="20.140625" style="13" bestFit="1" customWidth="1"/>
    <col min="4607" max="4607" width="9.85546875" style="13" bestFit="1" customWidth="1"/>
    <col min="4608" max="4608" width="4.28515625" style="13" customWidth="1"/>
    <col min="4609" max="4609" width="21.140625" style="13" bestFit="1" customWidth="1"/>
    <col min="4610" max="4610" width="9.85546875" style="13" bestFit="1" customWidth="1"/>
    <col min="4611" max="4611" width="4.42578125" style="13" customWidth="1"/>
    <col min="4612" max="4612" width="20.140625" style="13" bestFit="1" customWidth="1"/>
    <col min="4613" max="4613" width="9.85546875" style="13" bestFit="1" customWidth="1"/>
    <col min="4614" max="4857" width="9.140625" style="13"/>
    <col min="4858" max="4858" width="13.7109375" style="13" customWidth="1"/>
    <col min="4859" max="4859" width="20.5703125" style="13" bestFit="1" customWidth="1"/>
    <col min="4860" max="4860" width="9.85546875" style="13" bestFit="1" customWidth="1"/>
    <col min="4861" max="4861" width="5.140625" style="13" customWidth="1"/>
    <col min="4862" max="4862" width="20.140625" style="13" bestFit="1" customWidth="1"/>
    <col min="4863" max="4863" width="9.85546875" style="13" bestFit="1" customWidth="1"/>
    <col min="4864" max="4864" width="4.28515625" style="13" customWidth="1"/>
    <col min="4865" max="4865" width="21.140625" style="13" bestFit="1" customWidth="1"/>
    <col min="4866" max="4866" width="9.85546875" style="13" bestFit="1" customWidth="1"/>
    <col min="4867" max="4867" width="4.42578125" style="13" customWidth="1"/>
    <col min="4868" max="4868" width="20.140625" style="13" bestFit="1" customWidth="1"/>
    <col min="4869" max="4869" width="9.85546875" style="13" bestFit="1" customWidth="1"/>
    <col min="4870" max="5113" width="9.140625" style="13"/>
    <col min="5114" max="5114" width="13.7109375" style="13" customWidth="1"/>
    <col min="5115" max="5115" width="20.5703125" style="13" bestFit="1" customWidth="1"/>
    <col min="5116" max="5116" width="9.85546875" style="13" bestFit="1" customWidth="1"/>
    <col min="5117" max="5117" width="5.140625" style="13" customWidth="1"/>
    <col min="5118" max="5118" width="20.140625" style="13" bestFit="1" customWidth="1"/>
    <col min="5119" max="5119" width="9.85546875" style="13" bestFit="1" customWidth="1"/>
    <col min="5120" max="5120" width="4.28515625" style="13" customWidth="1"/>
    <col min="5121" max="5121" width="21.140625" style="13" bestFit="1" customWidth="1"/>
    <col min="5122" max="5122" width="9.85546875" style="13" bestFit="1" customWidth="1"/>
    <col min="5123" max="5123" width="4.42578125" style="13" customWidth="1"/>
    <col min="5124" max="5124" width="20.140625" style="13" bestFit="1" customWidth="1"/>
    <col min="5125" max="5125" width="9.85546875" style="13" bestFit="1" customWidth="1"/>
    <col min="5126" max="5369" width="9.140625" style="13"/>
    <col min="5370" max="5370" width="13.7109375" style="13" customWidth="1"/>
    <col min="5371" max="5371" width="20.5703125" style="13" bestFit="1" customWidth="1"/>
    <col min="5372" max="5372" width="9.85546875" style="13" bestFit="1" customWidth="1"/>
    <col min="5373" max="5373" width="5.140625" style="13" customWidth="1"/>
    <col min="5374" max="5374" width="20.140625" style="13" bestFit="1" customWidth="1"/>
    <col min="5375" max="5375" width="9.85546875" style="13" bestFit="1" customWidth="1"/>
    <col min="5376" max="5376" width="4.28515625" style="13" customWidth="1"/>
    <col min="5377" max="5377" width="21.140625" style="13" bestFit="1" customWidth="1"/>
    <col min="5378" max="5378" width="9.85546875" style="13" bestFit="1" customWidth="1"/>
    <col min="5379" max="5379" width="4.42578125" style="13" customWidth="1"/>
    <col min="5380" max="5380" width="20.140625" style="13" bestFit="1" customWidth="1"/>
    <col min="5381" max="5381" width="9.85546875" style="13" bestFit="1" customWidth="1"/>
    <col min="5382" max="5625" width="9.140625" style="13"/>
    <col min="5626" max="5626" width="13.7109375" style="13" customWidth="1"/>
    <col min="5627" max="5627" width="20.5703125" style="13" bestFit="1" customWidth="1"/>
    <col min="5628" max="5628" width="9.85546875" style="13" bestFit="1" customWidth="1"/>
    <col min="5629" max="5629" width="5.140625" style="13" customWidth="1"/>
    <col min="5630" max="5630" width="20.140625" style="13" bestFit="1" customWidth="1"/>
    <col min="5631" max="5631" width="9.85546875" style="13" bestFit="1" customWidth="1"/>
    <col min="5632" max="5632" width="4.28515625" style="13" customWidth="1"/>
    <col min="5633" max="5633" width="21.140625" style="13" bestFit="1" customWidth="1"/>
    <col min="5634" max="5634" width="9.85546875" style="13" bestFit="1" customWidth="1"/>
    <col min="5635" max="5635" width="4.42578125" style="13" customWidth="1"/>
    <col min="5636" max="5636" width="20.140625" style="13" bestFit="1" customWidth="1"/>
    <col min="5637" max="5637" width="9.85546875" style="13" bestFit="1" customWidth="1"/>
    <col min="5638" max="5881" width="9.140625" style="13"/>
    <col min="5882" max="5882" width="13.7109375" style="13" customWidth="1"/>
    <col min="5883" max="5883" width="20.5703125" style="13" bestFit="1" customWidth="1"/>
    <col min="5884" max="5884" width="9.85546875" style="13" bestFit="1" customWidth="1"/>
    <col min="5885" max="5885" width="5.140625" style="13" customWidth="1"/>
    <col min="5886" max="5886" width="20.140625" style="13" bestFit="1" customWidth="1"/>
    <col min="5887" max="5887" width="9.85546875" style="13" bestFit="1" customWidth="1"/>
    <col min="5888" max="5888" width="4.28515625" style="13" customWidth="1"/>
    <col min="5889" max="5889" width="21.140625" style="13" bestFit="1" customWidth="1"/>
    <col min="5890" max="5890" width="9.85546875" style="13" bestFit="1" customWidth="1"/>
    <col min="5891" max="5891" width="4.42578125" style="13" customWidth="1"/>
    <col min="5892" max="5892" width="20.140625" style="13" bestFit="1" customWidth="1"/>
    <col min="5893" max="5893" width="9.85546875" style="13" bestFit="1" customWidth="1"/>
    <col min="5894" max="6137" width="9.140625" style="13"/>
    <col min="6138" max="6138" width="13.7109375" style="13" customWidth="1"/>
    <col min="6139" max="6139" width="20.5703125" style="13" bestFit="1" customWidth="1"/>
    <col min="6140" max="6140" width="9.85546875" style="13" bestFit="1" customWidth="1"/>
    <col min="6141" max="6141" width="5.140625" style="13" customWidth="1"/>
    <col min="6142" max="6142" width="20.140625" style="13" bestFit="1" customWidth="1"/>
    <col min="6143" max="6143" width="9.85546875" style="13" bestFit="1" customWidth="1"/>
    <col min="6144" max="6144" width="4.28515625" style="13" customWidth="1"/>
    <col min="6145" max="6145" width="21.140625" style="13" bestFit="1" customWidth="1"/>
    <col min="6146" max="6146" width="9.85546875" style="13" bestFit="1" customWidth="1"/>
    <col min="6147" max="6147" width="4.42578125" style="13" customWidth="1"/>
    <col min="6148" max="6148" width="20.140625" style="13" bestFit="1" customWidth="1"/>
    <col min="6149" max="6149" width="9.85546875" style="13" bestFit="1" customWidth="1"/>
    <col min="6150" max="6393" width="9.140625" style="13"/>
    <col min="6394" max="6394" width="13.7109375" style="13" customWidth="1"/>
    <col min="6395" max="6395" width="20.5703125" style="13" bestFit="1" customWidth="1"/>
    <col min="6396" max="6396" width="9.85546875" style="13" bestFit="1" customWidth="1"/>
    <col min="6397" max="6397" width="5.140625" style="13" customWidth="1"/>
    <col min="6398" max="6398" width="20.140625" style="13" bestFit="1" customWidth="1"/>
    <col min="6399" max="6399" width="9.85546875" style="13" bestFit="1" customWidth="1"/>
    <col min="6400" max="6400" width="4.28515625" style="13" customWidth="1"/>
    <col min="6401" max="6401" width="21.140625" style="13" bestFit="1" customWidth="1"/>
    <col min="6402" max="6402" width="9.85546875" style="13" bestFit="1" customWidth="1"/>
    <col min="6403" max="6403" width="4.42578125" style="13" customWidth="1"/>
    <col min="6404" max="6404" width="20.140625" style="13" bestFit="1" customWidth="1"/>
    <col min="6405" max="6405" width="9.85546875" style="13" bestFit="1" customWidth="1"/>
    <col min="6406" max="6649" width="9.140625" style="13"/>
    <col min="6650" max="6650" width="13.7109375" style="13" customWidth="1"/>
    <col min="6651" max="6651" width="20.5703125" style="13" bestFit="1" customWidth="1"/>
    <col min="6652" max="6652" width="9.85546875" style="13" bestFit="1" customWidth="1"/>
    <col min="6653" max="6653" width="5.140625" style="13" customWidth="1"/>
    <col min="6654" max="6654" width="20.140625" style="13" bestFit="1" customWidth="1"/>
    <col min="6655" max="6655" width="9.85546875" style="13" bestFit="1" customWidth="1"/>
    <col min="6656" max="6656" width="4.28515625" style="13" customWidth="1"/>
    <col min="6657" max="6657" width="21.140625" style="13" bestFit="1" customWidth="1"/>
    <col min="6658" max="6658" width="9.85546875" style="13" bestFit="1" customWidth="1"/>
    <col min="6659" max="6659" width="4.42578125" style="13" customWidth="1"/>
    <col min="6660" max="6660" width="20.140625" style="13" bestFit="1" customWidth="1"/>
    <col min="6661" max="6661" width="9.85546875" style="13" bestFit="1" customWidth="1"/>
    <col min="6662" max="6905" width="9.140625" style="13"/>
    <col min="6906" max="6906" width="13.7109375" style="13" customWidth="1"/>
    <col min="6907" max="6907" width="20.5703125" style="13" bestFit="1" customWidth="1"/>
    <col min="6908" max="6908" width="9.85546875" style="13" bestFit="1" customWidth="1"/>
    <col min="6909" max="6909" width="5.140625" style="13" customWidth="1"/>
    <col min="6910" max="6910" width="20.140625" style="13" bestFit="1" customWidth="1"/>
    <col min="6911" max="6911" width="9.85546875" style="13" bestFit="1" customWidth="1"/>
    <col min="6912" max="6912" width="4.28515625" style="13" customWidth="1"/>
    <col min="6913" max="6913" width="21.140625" style="13" bestFit="1" customWidth="1"/>
    <col min="6914" max="6914" width="9.85546875" style="13" bestFit="1" customWidth="1"/>
    <col min="6915" max="6915" width="4.42578125" style="13" customWidth="1"/>
    <col min="6916" max="6916" width="20.140625" style="13" bestFit="1" customWidth="1"/>
    <col min="6917" max="6917" width="9.85546875" style="13" bestFit="1" customWidth="1"/>
    <col min="6918" max="7161" width="9.140625" style="13"/>
    <col min="7162" max="7162" width="13.7109375" style="13" customWidth="1"/>
    <col min="7163" max="7163" width="20.5703125" style="13" bestFit="1" customWidth="1"/>
    <col min="7164" max="7164" width="9.85546875" style="13" bestFit="1" customWidth="1"/>
    <col min="7165" max="7165" width="5.140625" style="13" customWidth="1"/>
    <col min="7166" max="7166" width="20.140625" style="13" bestFit="1" customWidth="1"/>
    <col min="7167" max="7167" width="9.85546875" style="13" bestFit="1" customWidth="1"/>
    <col min="7168" max="7168" width="4.28515625" style="13" customWidth="1"/>
    <col min="7169" max="7169" width="21.140625" style="13" bestFit="1" customWidth="1"/>
    <col min="7170" max="7170" width="9.85546875" style="13" bestFit="1" customWidth="1"/>
    <col min="7171" max="7171" width="4.42578125" style="13" customWidth="1"/>
    <col min="7172" max="7172" width="20.140625" style="13" bestFit="1" customWidth="1"/>
    <col min="7173" max="7173" width="9.85546875" style="13" bestFit="1" customWidth="1"/>
    <col min="7174" max="7417" width="9.140625" style="13"/>
    <col min="7418" max="7418" width="13.7109375" style="13" customWidth="1"/>
    <col min="7419" max="7419" width="20.5703125" style="13" bestFit="1" customWidth="1"/>
    <col min="7420" max="7420" width="9.85546875" style="13" bestFit="1" customWidth="1"/>
    <col min="7421" max="7421" width="5.140625" style="13" customWidth="1"/>
    <col min="7422" max="7422" width="20.140625" style="13" bestFit="1" customWidth="1"/>
    <col min="7423" max="7423" width="9.85546875" style="13" bestFit="1" customWidth="1"/>
    <col min="7424" max="7424" width="4.28515625" style="13" customWidth="1"/>
    <col min="7425" max="7425" width="21.140625" style="13" bestFit="1" customWidth="1"/>
    <col min="7426" max="7426" width="9.85546875" style="13" bestFit="1" customWidth="1"/>
    <col min="7427" max="7427" width="4.42578125" style="13" customWidth="1"/>
    <col min="7428" max="7428" width="20.140625" style="13" bestFit="1" customWidth="1"/>
    <col min="7429" max="7429" width="9.85546875" style="13" bestFit="1" customWidth="1"/>
    <col min="7430" max="7673" width="9.140625" style="13"/>
    <col min="7674" max="7674" width="13.7109375" style="13" customWidth="1"/>
    <col min="7675" max="7675" width="20.5703125" style="13" bestFit="1" customWidth="1"/>
    <col min="7676" max="7676" width="9.85546875" style="13" bestFit="1" customWidth="1"/>
    <col min="7677" max="7677" width="5.140625" style="13" customWidth="1"/>
    <col min="7678" max="7678" width="20.140625" style="13" bestFit="1" customWidth="1"/>
    <col min="7679" max="7679" width="9.85546875" style="13" bestFit="1" customWidth="1"/>
    <col min="7680" max="7680" width="4.28515625" style="13" customWidth="1"/>
    <col min="7681" max="7681" width="21.140625" style="13" bestFit="1" customWidth="1"/>
    <col min="7682" max="7682" width="9.85546875" style="13" bestFit="1" customWidth="1"/>
    <col min="7683" max="7683" width="4.42578125" style="13" customWidth="1"/>
    <col min="7684" max="7684" width="20.140625" style="13" bestFit="1" customWidth="1"/>
    <col min="7685" max="7685" width="9.85546875" style="13" bestFit="1" customWidth="1"/>
    <col min="7686" max="7929" width="9.140625" style="13"/>
    <col min="7930" max="7930" width="13.7109375" style="13" customWidth="1"/>
    <col min="7931" max="7931" width="20.5703125" style="13" bestFit="1" customWidth="1"/>
    <col min="7932" max="7932" width="9.85546875" style="13" bestFit="1" customWidth="1"/>
    <col min="7933" max="7933" width="5.140625" style="13" customWidth="1"/>
    <col min="7934" max="7934" width="20.140625" style="13" bestFit="1" customWidth="1"/>
    <col min="7935" max="7935" width="9.85546875" style="13" bestFit="1" customWidth="1"/>
    <col min="7936" max="7936" width="4.28515625" style="13" customWidth="1"/>
    <col min="7937" max="7937" width="21.140625" style="13" bestFit="1" customWidth="1"/>
    <col min="7938" max="7938" width="9.85546875" style="13" bestFit="1" customWidth="1"/>
    <col min="7939" max="7939" width="4.42578125" style="13" customWidth="1"/>
    <col min="7940" max="7940" width="20.140625" style="13" bestFit="1" customWidth="1"/>
    <col min="7941" max="7941" width="9.85546875" style="13" bestFit="1" customWidth="1"/>
    <col min="7942" max="8185" width="9.140625" style="13"/>
    <col min="8186" max="8186" width="13.7109375" style="13" customWidth="1"/>
    <col min="8187" max="8187" width="20.5703125" style="13" bestFit="1" customWidth="1"/>
    <col min="8188" max="8188" width="9.85546875" style="13" bestFit="1" customWidth="1"/>
    <col min="8189" max="8189" width="5.140625" style="13" customWidth="1"/>
    <col min="8190" max="8190" width="20.140625" style="13" bestFit="1" customWidth="1"/>
    <col min="8191" max="8191" width="9.85546875" style="13" bestFit="1" customWidth="1"/>
    <col min="8192" max="8192" width="4.28515625" style="13" customWidth="1"/>
    <col min="8193" max="8193" width="21.140625" style="13" bestFit="1" customWidth="1"/>
    <col min="8194" max="8194" width="9.85546875" style="13" bestFit="1" customWidth="1"/>
    <col min="8195" max="8195" width="4.42578125" style="13" customWidth="1"/>
    <col min="8196" max="8196" width="20.140625" style="13" bestFit="1" customWidth="1"/>
    <col min="8197" max="8197" width="9.85546875" style="13" bestFit="1" customWidth="1"/>
    <col min="8198" max="8441" width="9.140625" style="13"/>
    <col min="8442" max="8442" width="13.7109375" style="13" customWidth="1"/>
    <col min="8443" max="8443" width="20.5703125" style="13" bestFit="1" customWidth="1"/>
    <col min="8444" max="8444" width="9.85546875" style="13" bestFit="1" customWidth="1"/>
    <col min="8445" max="8445" width="5.140625" style="13" customWidth="1"/>
    <col min="8446" max="8446" width="20.140625" style="13" bestFit="1" customWidth="1"/>
    <col min="8447" max="8447" width="9.85546875" style="13" bestFit="1" customWidth="1"/>
    <col min="8448" max="8448" width="4.28515625" style="13" customWidth="1"/>
    <col min="8449" max="8449" width="21.140625" style="13" bestFit="1" customWidth="1"/>
    <col min="8450" max="8450" width="9.85546875" style="13" bestFit="1" customWidth="1"/>
    <col min="8451" max="8451" width="4.42578125" style="13" customWidth="1"/>
    <col min="8452" max="8452" width="20.140625" style="13" bestFit="1" customWidth="1"/>
    <col min="8453" max="8453" width="9.85546875" style="13" bestFit="1" customWidth="1"/>
    <col min="8454" max="8697" width="9.140625" style="13"/>
    <col min="8698" max="8698" width="13.7109375" style="13" customWidth="1"/>
    <col min="8699" max="8699" width="20.5703125" style="13" bestFit="1" customWidth="1"/>
    <col min="8700" max="8700" width="9.85546875" style="13" bestFit="1" customWidth="1"/>
    <col min="8701" max="8701" width="5.140625" style="13" customWidth="1"/>
    <col min="8702" max="8702" width="20.140625" style="13" bestFit="1" customWidth="1"/>
    <col min="8703" max="8703" width="9.85546875" style="13" bestFit="1" customWidth="1"/>
    <col min="8704" max="8704" width="4.28515625" style="13" customWidth="1"/>
    <col min="8705" max="8705" width="21.140625" style="13" bestFit="1" customWidth="1"/>
    <col min="8706" max="8706" width="9.85546875" style="13" bestFit="1" customWidth="1"/>
    <col min="8707" max="8707" width="4.42578125" style="13" customWidth="1"/>
    <col min="8708" max="8708" width="20.140625" style="13" bestFit="1" customWidth="1"/>
    <col min="8709" max="8709" width="9.85546875" style="13" bestFit="1" customWidth="1"/>
    <col min="8710" max="8953" width="9.140625" style="13"/>
    <col min="8954" max="8954" width="13.7109375" style="13" customWidth="1"/>
    <col min="8955" max="8955" width="20.5703125" style="13" bestFit="1" customWidth="1"/>
    <col min="8956" max="8956" width="9.85546875" style="13" bestFit="1" customWidth="1"/>
    <col min="8957" max="8957" width="5.140625" style="13" customWidth="1"/>
    <col min="8958" max="8958" width="20.140625" style="13" bestFit="1" customWidth="1"/>
    <col min="8959" max="8959" width="9.85546875" style="13" bestFit="1" customWidth="1"/>
    <col min="8960" max="8960" width="4.28515625" style="13" customWidth="1"/>
    <col min="8961" max="8961" width="21.140625" style="13" bestFit="1" customWidth="1"/>
    <col min="8962" max="8962" width="9.85546875" style="13" bestFit="1" customWidth="1"/>
    <col min="8963" max="8963" width="4.42578125" style="13" customWidth="1"/>
    <col min="8964" max="8964" width="20.140625" style="13" bestFit="1" customWidth="1"/>
    <col min="8965" max="8965" width="9.85546875" style="13" bestFit="1" customWidth="1"/>
    <col min="8966" max="9209" width="9.140625" style="13"/>
    <col min="9210" max="9210" width="13.7109375" style="13" customWidth="1"/>
    <col min="9211" max="9211" width="20.5703125" style="13" bestFit="1" customWidth="1"/>
    <col min="9212" max="9212" width="9.85546875" style="13" bestFit="1" customWidth="1"/>
    <col min="9213" max="9213" width="5.140625" style="13" customWidth="1"/>
    <col min="9214" max="9214" width="20.140625" style="13" bestFit="1" customWidth="1"/>
    <col min="9215" max="9215" width="9.85546875" style="13" bestFit="1" customWidth="1"/>
    <col min="9216" max="9216" width="4.28515625" style="13" customWidth="1"/>
    <col min="9217" max="9217" width="21.140625" style="13" bestFit="1" customWidth="1"/>
    <col min="9218" max="9218" width="9.85546875" style="13" bestFit="1" customWidth="1"/>
    <col min="9219" max="9219" width="4.42578125" style="13" customWidth="1"/>
    <col min="9220" max="9220" width="20.140625" style="13" bestFit="1" customWidth="1"/>
    <col min="9221" max="9221" width="9.85546875" style="13" bestFit="1" customWidth="1"/>
    <col min="9222" max="9465" width="9.140625" style="13"/>
    <col min="9466" max="9466" width="13.7109375" style="13" customWidth="1"/>
    <col min="9467" max="9467" width="20.5703125" style="13" bestFit="1" customWidth="1"/>
    <col min="9468" max="9468" width="9.85546875" style="13" bestFit="1" customWidth="1"/>
    <col min="9469" max="9469" width="5.140625" style="13" customWidth="1"/>
    <col min="9470" max="9470" width="20.140625" style="13" bestFit="1" customWidth="1"/>
    <col min="9471" max="9471" width="9.85546875" style="13" bestFit="1" customWidth="1"/>
    <col min="9472" max="9472" width="4.28515625" style="13" customWidth="1"/>
    <col min="9473" max="9473" width="21.140625" style="13" bestFit="1" customWidth="1"/>
    <col min="9474" max="9474" width="9.85546875" style="13" bestFit="1" customWidth="1"/>
    <col min="9475" max="9475" width="4.42578125" style="13" customWidth="1"/>
    <col min="9476" max="9476" width="20.140625" style="13" bestFit="1" customWidth="1"/>
    <col min="9477" max="9477" width="9.85546875" style="13" bestFit="1" customWidth="1"/>
    <col min="9478" max="9721" width="9.140625" style="13"/>
    <col min="9722" max="9722" width="13.7109375" style="13" customWidth="1"/>
    <col min="9723" max="9723" width="20.5703125" style="13" bestFit="1" customWidth="1"/>
    <col min="9724" max="9724" width="9.85546875" style="13" bestFit="1" customWidth="1"/>
    <col min="9725" max="9725" width="5.140625" style="13" customWidth="1"/>
    <col min="9726" max="9726" width="20.140625" style="13" bestFit="1" customWidth="1"/>
    <col min="9727" max="9727" width="9.85546875" style="13" bestFit="1" customWidth="1"/>
    <col min="9728" max="9728" width="4.28515625" style="13" customWidth="1"/>
    <col min="9729" max="9729" width="21.140625" style="13" bestFit="1" customWidth="1"/>
    <col min="9730" max="9730" width="9.85546875" style="13" bestFit="1" customWidth="1"/>
    <col min="9731" max="9731" width="4.42578125" style="13" customWidth="1"/>
    <col min="9732" max="9732" width="20.140625" style="13" bestFit="1" customWidth="1"/>
    <col min="9733" max="9733" width="9.85546875" style="13" bestFit="1" customWidth="1"/>
    <col min="9734" max="9977" width="9.140625" style="13"/>
    <col min="9978" max="9978" width="13.7109375" style="13" customWidth="1"/>
    <col min="9979" max="9979" width="20.5703125" style="13" bestFit="1" customWidth="1"/>
    <col min="9980" max="9980" width="9.85546875" style="13" bestFit="1" customWidth="1"/>
    <col min="9981" max="9981" width="5.140625" style="13" customWidth="1"/>
    <col min="9982" max="9982" width="20.140625" style="13" bestFit="1" customWidth="1"/>
    <col min="9983" max="9983" width="9.85546875" style="13" bestFit="1" customWidth="1"/>
    <col min="9984" max="9984" width="4.28515625" style="13" customWidth="1"/>
    <col min="9985" max="9985" width="21.140625" style="13" bestFit="1" customWidth="1"/>
    <col min="9986" max="9986" width="9.85546875" style="13" bestFit="1" customWidth="1"/>
    <col min="9987" max="9987" width="4.42578125" style="13" customWidth="1"/>
    <col min="9988" max="9988" width="20.140625" style="13" bestFit="1" customWidth="1"/>
    <col min="9989" max="9989" width="9.85546875" style="13" bestFit="1" customWidth="1"/>
    <col min="9990" max="10233" width="9.140625" style="13"/>
    <col min="10234" max="10234" width="13.7109375" style="13" customWidth="1"/>
    <col min="10235" max="10235" width="20.5703125" style="13" bestFit="1" customWidth="1"/>
    <col min="10236" max="10236" width="9.85546875" style="13" bestFit="1" customWidth="1"/>
    <col min="10237" max="10237" width="5.140625" style="13" customWidth="1"/>
    <col min="10238" max="10238" width="20.140625" style="13" bestFit="1" customWidth="1"/>
    <col min="10239" max="10239" width="9.85546875" style="13" bestFit="1" customWidth="1"/>
    <col min="10240" max="10240" width="4.28515625" style="13" customWidth="1"/>
    <col min="10241" max="10241" width="21.140625" style="13" bestFit="1" customWidth="1"/>
    <col min="10242" max="10242" width="9.85546875" style="13" bestFit="1" customWidth="1"/>
    <col min="10243" max="10243" width="4.42578125" style="13" customWidth="1"/>
    <col min="10244" max="10244" width="20.140625" style="13" bestFit="1" customWidth="1"/>
    <col min="10245" max="10245" width="9.85546875" style="13" bestFit="1" customWidth="1"/>
    <col min="10246" max="10489" width="9.140625" style="13"/>
    <col min="10490" max="10490" width="13.7109375" style="13" customWidth="1"/>
    <col min="10491" max="10491" width="20.5703125" style="13" bestFit="1" customWidth="1"/>
    <col min="10492" max="10492" width="9.85546875" style="13" bestFit="1" customWidth="1"/>
    <col min="10493" max="10493" width="5.140625" style="13" customWidth="1"/>
    <col min="10494" max="10494" width="20.140625" style="13" bestFit="1" customWidth="1"/>
    <col min="10495" max="10495" width="9.85546875" style="13" bestFit="1" customWidth="1"/>
    <col min="10496" max="10496" width="4.28515625" style="13" customWidth="1"/>
    <col min="10497" max="10497" width="21.140625" style="13" bestFit="1" customWidth="1"/>
    <col min="10498" max="10498" width="9.85546875" style="13" bestFit="1" customWidth="1"/>
    <col min="10499" max="10499" width="4.42578125" style="13" customWidth="1"/>
    <col min="10500" max="10500" width="20.140625" style="13" bestFit="1" customWidth="1"/>
    <col min="10501" max="10501" width="9.85546875" style="13" bestFit="1" customWidth="1"/>
    <col min="10502" max="10745" width="9.140625" style="13"/>
    <col min="10746" max="10746" width="13.7109375" style="13" customWidth="1"/>
    <col min="10747" max="10747" width="20.5703125" style="13" bestFit="1" customWidth="1"/>
    <col min="10748" max="10748" width="9.85546875" style="13" bestFit="1" customWidth="1"/>
    <col min="10749" max="10749" width="5.140625" style="13" customWidth="1"/>
    <col min="10750" max="10750" width="20.140625" style="13" bestFit="1" customWidth="1"/>
    <col min="10751" max="10751" width="9.85546875" style="13" bestFit="1" customWidth="1"/>
    <col min="10752" max="10752" width="4.28515625" style="13" customWidth="1"/>
    <col min="10753" max="10753" width="21.140625" style="13" bestFit="1" customWidth="1"/>
    <col min="10754" max="10754" width="9.85546875" style="13" bestFit="1" customWidth="1"/>
    <col min="10755" max="10755" width="4.42578125" style="13" customWidth="1"/>
    <col min="10756" max="10756" width="20.140625" style="13" bestFit="1" customWidth="1"/>
    <col min="10757" max="10757" width="9.85546875" style="13" bestFit="1" customWidth="1"/>
    <col min="10758" max="11001" width="9.140625" style="13"/>
    <col min="11002" max="11002" width="13.7109375" style="13" customWidth="1"/>
    <col min="11003" max="11003" width="20.5703125" style="13" bestFit="1" customWidth="1"/>
    <col min="11004" max="11004" width="9.85546875" style="13" bestFit="1" customWidth="1"/>
    <col min="11005" max="11005" width="5.140625" style="13" customWidth="1"/>
    <col min="11006" max="11006" width="20.140625" style="13" bestFit="1" customWidth="1"/>
    <col min="11007" max="11007" width="9.85546875" style="13" bestFit="1" customWidth="1"/>
    <col min="11008" max="11008" width="4.28515625" style="13" customWidth="1"/>
    <col min="11009" max="11009" width="21.140625" style="13" bestFit="1" customWidth="1"/>
    <col min="11010" max="11010" width="9.85546875" style="13" bestFit="1" customWidth="1"/>
    <col min="11011" max="11011" width="4.42578125" style="13" customWidth="1"/>
    <col min="11012" max="11012" width="20.140625" style="13" bestFit="1" customWidth="1"/>
    <col min="11013" max="11013" width="9.85546875" style="13" bestFit="1" customWidth="1"/>
    <col min="11014" max="11257" width="9.140625" style="13"/>
    <col min="11258" max="11258" width="13.7109375" style="13" customWidth="1"/>
    <col min="11259" max="11259" width="20.5703125" style="13" bestFit="1" customWidth="1"/>
    <col min="11260" max="11260" width="9.85546875" style="13" bestFit="1" customWidth="1"/>
    <col min="11261" max="11261" width="5.140625" style="13" customWidth="1"/>
    <col min="11262" max="11262" width="20.140625" style="13" bestFit="1" customWidth="1"/>
    <col min="11263" max="11263" width="9.85546875" style="13" bestFit="1" customWidth="1"/>
    <col min="11264" max="11264" width="4.28515625" style="13" customWidth="1"/>
    <col min="11265" max="11265" width="21.140625" style="13" bestFit="1" customWidth="1"/>
    <col min="11266" max="11266" width="9.85546875" style="13" bestFit="1" customWidth="1"/>
    <col min="11267" max="11267" width="4.42578125" style="13" customWidth="1"/>
    <col min="11268" max="11268" width="20.140625" style="13" bestFit="1" customWidth="1"/>
    <col min="11269" max="11269" width="9.85546875" style="13" bestFit="1" customWidth="1"/>
    <col min="11270" max="11513" width="9.140625" style="13"/>
    <col min="11514" max="11514" width="13.7109375" style="13" customWidth="1"/>
    <col min="11515" max="11515" width="20.5703125" style="13" bestFit="1" customWidth="1"/>
    <col min="11516" max="11516" width="9.85546875" style="13" bestFit="1" customWidth="1"/>
    <col min="11517" max="11517" width="5.140625" style="13" customWidth="1"/>
    <col min="11518" max="11518" width="20.140625" style="13" bestFit="1" customWidth="1"/>
    <col min="11519" max="11519" width="9.85546875" style="13" bestFit="1" customWidth="1"/>
    <col min="11520" max="11520" width="4.28515625" style="13" customWidth="1"/>
    <col min="11521" max="11521" width="21.140625" style="13" bestFit="1" customWidth="1"/>
    <col min="11522" max="11522" width="9.85546875" style="13" bestFit="1" customWidth="1"/>
    <col min="11523" max="11523" width="4.42578125" style="13" customWidth="1"/>
    <col min="11524" max="11524" width="20.140625" style="13" bestFit="1" customWidth="1"/>
    <col min="11525" max="11525" width="9.85546875" style="13" bestFit="1" customWidth="1"/>
    <col min="11526" max="11769" width="9.140625" style="13"/>
    <col min="11770" max="11770" width="13.7109375" style="13" customWidth="1"/>
    <col min="11771" max="11771" width="20.5703125" style="13" bestFit="1" customWidth="1"/>
    <col min="11772" max="11772" width="9.85546875" style="13" bestFit="1" customWidth="1"/>
    <col min="11773" max="11773" width="5.140625" style="13" customWidth="1"/>
    <col min="11774" max="11774" width="20.140625" style="13" bestFit="1" customWidth="1"/>
    <col min="11775" max="11775" width="9.85546875" style="13" bestFit="1" customWidth="1"/>
    <col min="11776" max="11776" width="4.28515625" style="13" customWidth="1"/>
    <col min="11777" max="11777" width="21.140625" style="13" bestFit="1" customWidth="1"/>
    <col min="11778" max="11778" width="9.85546875" style="13" bestFit="1" customWidth="1"/>
    <col min="11779" max="11779" width="4.42578125" style="13" customWidth="1"/>
    <col min="11780" max="11780" width="20.140625" style="13" bestFit="1" customWidth="1"/>
    <col min="11781" max="11781" width="9.85546875" style="13" bestFit="1" customWidth="1"/>
    <col min="11782" max="12025" width="9.140625" style="13"/>
    <col min="12026" max="12026" width="13.7109375" style="13" customWidth="1"/>
    <col min="12027" max="12027" width="20.5703125" style="13" bestFit="1" customWidth="1"/>
    <col min="12028" max="12028" width="9.85546875" style="13" bestFit="1" customWidth="1"/>
    <col min="12029" max="12029" width="5.140625" style="13" customWidth="1"/>
    <col min="12030" max="12030" width="20.140625" style="13" bestFit="1" customWidth="1"/>
    <col min="12031" max="12031" width="9.85546875" style="13" bestFit="1" customWidth="1"/>
    <col min="12032" max="12032" width="4.28515625" style="13" customWidth="1"/>
    <col min="12033" max="12033" width="21.140625" style="13" bestFit="1" customWidth="1"/>
    <col min="12034" max="12034" width="9.85546875" style="13" bestFit="1" customWidth="1"/>
    <col min="12035" max="12035" width="4.42578125" style="13" customWidth="1"/>
    <col min="12036" max="12036" width="20.140625" style="13" bestFit="1" customWidth="1"/>
    <col min="12037" max="12037" width="9.85546875" style="13" bestFit="1" customWidth="1"/>
    <col min="12038" max="12281" width="9.140625" style="13"/>
    <col min="12282" max="12282" width="13.7109375" style="13" customWidth="1"/>
    <col min="12283" max="12283" width="20.5703125" style="13" bestFit="1" customWidth="1"/>
    <col min="12284" max="12284" width="9.85546875" style="13" bestFit="1" customWidth="1"/>
    <col min="12285" max="12285" width="5.140625" style="13" customWidth="1"/>
    <col min="12286" max="12286" width="20.140625" style="13" bestFit="1" customWidth="1"/>
    <col min="12287" max="12287" width="9.85546875" style="13" bestFit="1" customWidth="1"/>
    <col min="12288" max="12288" width="4.28515625" style="13" customWidth="1"/>
    <col min="12289" max="12289" width="21.140625" style="13" bestFit="1" customWidth="1"/>
    <col min="12290" max="12290" width="9.85546875" style="13" bestFit="1" customWidth="1"/>
    <col min="12291" max="12291" width="4.42578125" style="13" customWidth="1"/>
    <col min="12292" max="12292" width="20.140625" style="13" bestFit="1" customWidth="1"/>
    <col min="12293" max="12293" width="9.85546875" style="13" bestFit="1" customWidth="1"/>
    <col min="12294" max="12537" width="9.140625" style="13"/>
    <col min="12538" max="12538" width="13.7109375" style="13" customWidth="1"/>
    <col min="12539" max="12539" width="20.5703125" style="13" bestFit="1" customWidth="1"/>
    <col min="12540" max="12540" width="9.85546875" style="13" bestFit="1" customWidth="1"/>
    <col min="12541" max="12541" width="5.140625" style="13" customWidth="1"/>
    <col min="12542" max="12542" width="20.140625" style="13" bestFit="1" customWidth="1"/>
    <col min="12543" max="12543" width="9.85546875" style="13" bestFit="1" customWidth="1"/>
    <col min="12544" max="12544" width="4.28515625" style="13" customWidth="1"/>
    <col min="12545" max="12545" width="21.140625" style="13" bestFit="1" customWidth="1"/>
    <col min="12546" max="12546" width="9.85546875" style="13" bestFit="1" customWidth="1"/>
    <col min="12547" max="12547" width="4.42578125" style="13" customWidth="1"/>
    <col min="12548" max="12548" width="20.140625" style="13" bestFit="1" customWidth="1"/>
    <col min="12549" max="12549" width="9.85546875" style="13" bestFit="1" customWidth="1"/>
    <col min="12550" max="12793" width="9.140625" style="13"/>
    <col min="12794" max="12794" width="13.7109375" style="13" customWidth="1"/>
    <col min="12795" max="12795" width="20.5703125" style="13" bestFit="1" customWidth="1"/>
    <col min="12796" max="12796" width="9.85546875" style="13" bestFit="1" customWidth="1"/>
    <col min="12797" max="12797" width="5.140625" style="13" customWidth="1"/>
    <col min="12798" max="12798" width="20.140625" style="13" bestFit="1" customWidth="1"/>
    <col min="12799" max="12799" width="9.85546875" style="13" bestFit="1" customWidth="1"/>
    <col min="12800" max="12800" width="4.28515625" style="13" customWidth="1"/>
    <col min="12801" max="12801" width="21.140625" style="13" bestFit="1" customWidth="1"/>
    <col min="12802" max="12802" width="9.85546875" style="13" bestFit="1" customWidth="1"/>
    <col min="12803" max="12803" width="4.42578125" style="13" customWidth="1"/>
    <col min="12804" max="12804" width="20.140625" style="13" bestFit="1" customWidth="1"/>
    <col min="12805" max="12805" width="9.85546875" style="13" bestFit="1" customWidth="1"/>
    <col min="12806" max="13049" width="9.140625" style="13"/>
    <col min="13050" max="13050" width="13.7109375" style="13" customWidth="1"/>
    <col min="13051" max="13051" width="20.5703125" style="13" bestFit="1" customWidth="1"/>
    <col min="13052" max="13052" width="9.85546875" style="13" bestFit="1" customWidth="1"/>
    <col min="13053" max="13053" width="5.140625" style="13" customWidth="1"/>
    <col min="13054" max="13054" width="20.140625" style="13" bestFit="1" customWidth="1"/>
    <col min="13055" max="13055" width="9.85546875" style="13" bestFit="1" customWidth="1"/>
    <col min="13056" max="13056" width="4.28515625" style="13" customWidth="1"/>
    <col min="13057" max="13057" width="21.140625" style="13" bestFit="1" customWidth="1"/>
    <col min="13058" max="13058" width="9.85546875" style="13" bestFit="1" customWidth="1"/>
    <col min="13059" max="13059" width="4.42578125" style="13" customWidth="1"/>
    <col min="13060" max="13060" width="20.140625" style="13" bestFit="1" customWidth="1"/>
    <col min="13061" max="13061" width="9.85546875" style="13" bestFit="1" customWidth="1"/>
    <col min="13062" max="13305" width="9.140625" style="13"/>
    <col min="13306" max="13306" width="13.7109375" style="13" customWidth="1"/>
    <col min="13307" max="13307" width="20.5703125" style="13" bestFit="1" customWidth="1"/>
    <col min="13308" max="13308" width="9.85546875" style="13" bestFit="1" customWidth="1"/>
    <col min="13309" max="13309" width="5.140625" style="13" customWidth="1"/>
    <col min="13310" max="13310" width="20.140625" style="13" bestFit="1" customWidth="1"/>
    <col min="13311" max="13311" width="9.85546875" style="13" bestFit="1" customWidth="1"/>
    <col min="13312" max="13312" width="4.28515625" style="13" customWidth="1"/>
    <col min="13313" max="13313" width="21.140625" style="13" bestFit="1" customWidth="1"/>
    <col min="13314" max="13314" width="9.85546875" style="13" bestFit="1" customWidth="1"/>
    <col min="13315" max="13315" width="4.42578125" style="13" customWidth="1"/>
    <col min="13316" max="13316" width="20.140625" style="13" bestFit="1" customWidth="1"/>
    <col min="13317" max="13317" width="9.85546875" style="13" bestFit="1" customWidth="1"/>
    <col min="13318" max="13561" width="9.140625" style="13"/>
    <col min="13562" max="13562" width="13.7109375" style="13" customWidth="1"/>
    <col min="13563" max="13563" width="20.5703125" style="13" bestFit="1" customWidth="1"/>
    <col min="13564" max="13564" width="9.85546875" style="13" bestFit="1" customWidth="1"/>
    <col min="13565" max="13565" width="5.140625" style="13" customWidth="1"/>
    <col min="13566" max="13566" width="20.140625" style="13" bestFit="1" customWidth="1"/>
    <col min="13567" max="13567" width="9.85546875" style="13" bestFit="1" customWidth="1"/>
    <col min="13568" max="13568" width="4.28515625" style="13" customWidth="1"/>
    <col min="13569" max="13569" width="21.140625" style="13" bestFit="1" customWidth="1"/>
    <col min="13570" max="13570" width="9.85546875" style="13" bestFit="1" customWidth="1"/>
    <col min="13571" max="13571" width="4.42578125" style="13" customWidth="1"/>
    <col min="13572" max="13572" width="20.140625" style="13" bestFit="1" customWidth="1"/>
    <col min="13573" max="13573" width="9.85546875" style="13" bestFit="1" customWidth="1"/>
    <col min="13574" max="13817" width="9.140625" style="13"/>
    <col min="13818" max="13818" width="13.7109375" style="13" customWidth="1"/>
    <col min="13819" max="13819" width="20.5703125" style="13" bestFit="1" customWidth="1"/>
    <col min="13820" max="13820" width="9.85546875" style="13" bestFit="1" customWidth="1"/>
    <col min="13821" max="13821" width="5.140625" style="13" customWidth="1"/>
    <col min="13822" max="13822" width="20.140625" style="13" bestFit="1" customWidth="1"/>
    <col min="13823" max="13823" width="9.85546875" style="13" bestFit="1" customWidth="1"/>
    <col min="13824" max="13824" width="4.28515625" style="13" customWidth="1"/>
    <col min="13825" max="13825" width="21.140625" style="13" bestFit="1" customWidth="1"/>
    <col min="13826" max="13826" width="9.85546875" style="13" bestFit="1" customWidth="1"/>
    <col min="13827" max="13827" width="4.42578125" style="13" customWidth="1"/>
    <col min="13828" max="13828" width="20.140625" style="13" bestFit="1" customWidth="1"/>
    <col min="13829" max="13829" width="9.85546875" style="13" bestFit="1" customWidth="1"/>
    <col min="13830" max="14073" width="9.140625" style="13"/>
    <col min="14074" max="14074" width="13.7109375" style="13" customWidth="1"/>
    <col min="14075" max="14075" width="20.5703125" style="13" bestFit="1" customWidth="1"/>
    <col min="14076" max="14076" width="9.85546875" style="13" bestFit="1" customWidth="1"/>
    <col min="14077" max="14077" width="5.140625" style="13" customWidth="1"/>
    <col min="14078" max="14078" width="20.140625" style="13" bestFit="1" customWidth="1"/>
    <col min="14079" max="14079" width="9.85546875" style="13" bestFit="1" customWidth="1"/>
    <col min="14080" max="14080" width="4.28515625" style="13" customWidth="1"/>
    <col min="14081" max="14081" width="21.140625" style="13" bestFit="1" customWidth="1"/>
    <col min="14082" max="14082" width="9.85546875" style="13" bestFit="1" customWidth="1"/>
    <col min="14083" max="14083" width="4.42578125" style="13" customWidth="1"/>
    <col min="14084" max="14084" width="20.140625" style="13" bestFit="1" customWidth="1"/>
    <col min="14085" max="14085" width="9.85546875" style="13" bestFit="1" customWidth="1"/>
    <col min="14086" max="14329" width="9.140625" style="13"/>
    <col min="14330" max="14330" width="13.7109375" style="13" customWidth="1"/>
    <col min="14331" max="14331" width="20.5703125" style="13" bestFit="1" customWidth="1"/>
    <col min="14332" max="14332" width="9.85546875" style="13" bestFit="1" customWidth="1"/>
    <col min="14333" max="14333" width="5.140625" style="13" customWidth="1"/>
    <col min="14334" max="14334" width="20.140625" style="13" bestFit="1" customWidth="1"/>
    <col min="14335" max="14335" width="9.85546875" style="13" bestFit="1" customWidth="1"/>
    <col min="14336" max="14336" width="4.28515625" style="13" customWidth="1"/>
    <col min="14337" max="14337" width="21.140625" style="13" bestFit="1" customWidth="1"/>
    <col min="14338" max="14338" width="9.85546875" style="13" bestFit="1" customWidth="1"/>
    <col min="14339" max="14339" width="4.42578125" style="13" customWidth="1"/>
    <col min="14340" max="14340" width="20.140625" style="13" bestFit="1" customWidth="1"/>
    <col min="14341" max="14341" width="9.85546875" style="13" bestFit="1" customWidth="1"/>
    <col min="14342" max="14585" width="9.140625" style="13"/>
    <col min="14586" max="14586" width="13.7109375" style="13" customWidth="1"/>
    <col min="14587" max="14587" width="20.5703125" style="13" bestFit="1" customWidth="1"/>
    <col min="14588" max="14588" width="9.85546875" style="13" bestFit="1" customWidth="1"/>
    <col min="14589" max="14589" width="5.140625" style="13" customWidth="1"/>
    <col min="14590" max="14590" width="20.140625" style="13" bestFit="1" customWidth="1"/>
    <col min="14591" max="14591" width="9.85546875" style="13" bestFit="1" customWidth="1"/>
    <col min="14592" max="14592" width="4.28515625" style="13" customWidth="1"/>
    <col min="14593" max="14593" width="21.140625" style="13" bestFit="1" customWidth="1"/>
    <col min="14594" max="14594" width="9.85546875" style="13" bestFit="1" customWidth="1"/>
    <col min="14595" max="14595" width="4.42578125" style="13" customWidth="1"/>
    <col min="14596" max="14596" width="20.140625" style="13" bestFit="1" customWidth="1"/>
    <col min="14597" max="14597" width="9.85546875" style="13" bestFit="1" customWidth="1"/>
    <col min="14598" max="14841" width="9.140625" style="13"/>
    <col min="14842" max="14842" width="13.7109375" style="13" customWidth="1"/>
    <col min="14843" max="14843" width="20.5703125" style="13" bestFit="1" customWidth="1"/>
    <col min="14844" max="14844" width="9.85546875" style="13" bestFit="1" customWidth="1"/>
    <col min="14845" max="14845" width="5.140625" style="13" customWidth="1"/>
    <col min="14846" max="14846" width="20.140625" style="13" bestFit="1" customWidth="1"/>
    <col min="14847" max="14847" width="9.85546875" style="13" bestFit="1" customWidth="1"/>
    <col min="14848" max="14848" width="4.28515625" style="13" customWidth="1"/>
    <col min="14849" max="14849" width="21.140625" style="13" bestFit="1" customWidth="1"/>
    <col min="14850" max="14850" width="9.85546875" style="13" bestFit="1" customWidth="1"/>
    <col min="14851" max="14851" width="4.42578125" style="13" customWidth="1"/>
    <col min="14852" max="14852" width="20.140625" style="13" bestFit="1" customWidth="1"/>
    <col min="14853" max="14853" width="9.85546875" style="13" bestFit="1" customWidth="1"/>
    <col min="14854" max="15097" width="9.140625" style="13"/>
    <col min="15098" max="15098" width="13.7109375" style="13" customWidth="1"/>
    <col min="15099" max="15099" width="20.5703125" style="13" bestFit="1" customWidth="1"/>
    <col min="15100" max="15100" width="9.85546875" style="13" bestFit="1" customWidth="1"/>
    <col min="15101" max="15101" width="5.140625" style="13" customWidth="1"/>
    <col min="15102" max="15102" width="20.140625" style="13" bestFit="1" customWidth="1"/>
    <col min="15103" max="15103" width="9.85546875" style="13" bestFit="1" customWidth="1"/>
    <col min="15104" max="15104" width="4.28515625" style="13" customWidth="1"/>
    <col min="15105" max="15105" width="21.140625" style="13" bestFit="1" customWidth="1"/>
    <col min="15106" max="15106" width="9.85546875" style="13" bestFit="1" customWidth="1"/>
    <col min="15107" max="15107" width="4.42578125" style="13" customWidth="1"/>
    <col min="15108" max="15108" width="20.140625" style="13" bestFit="1" customWidth="1"/>
    <col min="15109" max="15109" width="9.85546875" style="13" bestFit="1" customWidth="1"/>
    <col min="15110" max="15353" width="9.140625" style="13"/>
    <col min="15354" max="15354" width="13.7109375" style="13" customWidth="1"/>
    <col min="15355" max="15355" width="20.5703125" style="13" bestFit="1" customWidth="1"/>
    <col min="15356" max="15356" width="9.85546875" style="13" bestFit="1" customWidth="1"/>
    <col min="15357" max="15357" width="5.140625" style="13" customWidth="1"/>
    <col min="15358" max="15358" width="20.140625" style="13" bestFit="1" customWidth="1"/>
    <col min="15359" max="15359" width="9.85546875" style="13" bestFit="1" customWidth="1"/>
    <col min="15360" max="15360" width="4.28515625" style="13" customWidth="1"/>
    <col min="15361" max="15361" width="21.140625" style="13" bestFit="1" customWidth="1"/>
    <col min="15362" max="15362" width="9.85546875" style="13" bestFit="1" customWidth="1"/>
    <col min="15363" max="15363" width="4.42578125" style="13" customWidth="1"/>
    <col min="15364" max="15364" width="20.140625" style="13" bestFit="1" customWidth="1"/>
    <col min="15365" max="15365" width="9.85546875" style="13" bestFit="1" customWidth="1"/>
    <col min="15366" max="15609" width="9.140625" style="13"/>
    <col min="15610" max="15610" width="13.7109375" style="13" customWidth="1"/>
    <col min="15611" max="15611" width="20.5703125" style="13" bestFit="1" customWidth="1"/>
    <col min="15612" max="15612" width="9.85546875" style="13" bestFit="1" customWidth="1"/>
    <col min="15613" max="15613" width="5.140625" style="13" customWidth="1"/>
    <col min="15614" max="15614" width="20.140625" style="13" bestFit="1" customWidth="1"/>
    <col min="15615" max="15615" width="9.85546875" style="13" bestFit="1" customWidth="1"/>
    <col min="15616" max="15616" width="4.28515625" style="13" customWidth="1"/>
    <col min="15617" max="15617" width="21.140625" style="13" bestFit="1" customWidth="1"/>
    <col min="15618" max="15618" width="9.85546875" style="13" bestFit="1" customWidth="1"/>
    <col min="15619" max="15619" width="4.42578125" style="13" customWidth="1"/>
    <col min="15620" max="15620" width="20.140625" style="13" bestFit="1" customWidth="1"/>
    <col min="15621" max="15621" width="9.85546875" style="13" bestFit="1" customWidth="1"/>
    <col min="15622" max="15865" width="9.140625" style="13"/>
    <col min="15866" max="15866" width="13.7109375" style="13" customWidth="1"/>
    <col min="15867" max="15867" width="20.5703125" style="13" bestFit="1" customWidth="1"/>
    <col min="15868" max="15868" width="9.85546875" style="13" bestFit="1" customWidth="1"/>
    <col min="15869" max="15869" width="5.140625" style="13" customWidth="1"/>
    <col min="15870" max="15870" width="20.140625" style="13" bestFit="1" customWidth="1"/>
    <col min="15871" max="15871" width="9.85546875" style="13" bestFit="1" customWidth="1"/>
    <col min="15872" max="15872" width="4.28515625" style="13" customWidth="1"/>
    <col min="15873" max="15873" width="21.140625" style="13" bestFit="1" customWidth="1"/>
    <col min="15874" max="15874" width="9.85546875" style="13" bestFit="1" customWidth="1"/>
    <col min="15875" max="15875" width="4.42578125" style="13" customWidth="1"/>
    <col min="15876" max="15876" width="20.140625" style="13" bestFit="1" customWidth="1"/>
    <col min="15877" max="15877" width="9.85546875" style="13" bestFit="1" customWidth="1"/>
    <col min="15878" max="16121" width="9.140625" style="13"/>
    <col min="16122" max="16122" width="13.7109375" style="13" customWidth="1"/>
    <col min="16123" max="16123" width="20.5703125" style="13" bestFit="1" customWidth="1"/>
    <col min="16124" max="16124" width="9.85546875" style="13" bestFit="1" customWidth="1"/>
    <col min="16125" max="16125" width="5.140625" style="13" customWidth="1"/>
    <col min="16126" max="16126" width="20.140625" style="13" bestFit="1" customWidth="1"/>
    <col min="16127" max="16127" width="9.85546875" style="13" bestFit="1" customWidth="1"/>
    <col min="16128" max="16128" width="4.28515625" style="13" customWidth="1"/>
    <col min="16129" max="16129" width="21.140625" style="13" bestFit="1" customWidth="1"/>
    <col min="16130" max="16130" width="9.85546875" style="13" bestFit="1" customWidth="1"/>
    <col min="16131" max="16131" width="4.42578125" style="13" customWidth="1"/>
    <col min="16132" max="16132" width="20.140625" style="13" bestFit="1" customWidth="1"/>
    <col min="16133" max="16133" width="9.85546875" style="13" bestFit="1" customWidth="1"/>
    <col min="16134" max="16384" width="9.140625" style="13"/>
  </cols>
  <sheetData>
    <row r="1" spans="1:21" ht="18">
      <c r="N1" s="12" t="s">
        <v>36</v>
      </c>
      <c r="O1" s="14"/>
      <c r="P1" s="14"/>
      <c r="Q1" s="14"/>
      <c r="R1" s="14"/>
      <c r="S1" s="14"/>
      <c r="T1" s="14"/>
      <c r="U1" s="14"/>
    </row>
    <row r="2" spans="1:21" ht="18">
      <c r="N2" s="12" t="s">
        <v>1</v>
      </c>
      <c r="O2" s="14"/>
      <c r="P2" s="14"/>
      <c r="Q2" s="14"/>
      <c r="R2" s="14"/>
      <c r="S2" s="14"/>
      <c r="T2" s="14"/>
      <c r="U2" s="14"/>
    </row>
    <row r="3" spans="1:21" ht="18">
      <c r="N3" s="12" t="s">
        <v>37</v>
      </c>
      <c r="O3" s="14"/>
      <c r="P3" s="14"/>
      <c r="Q3" s="14"/>
      <c r="R3" s="14"/>
      <c r="S3" s="14"/>
      <c r="T3" s="14"/>
      <c r="U3" s="14"/>
    </row>
    <row r="4" spans="1:21" ht="18">
      <c r="N4" s="12" t="s">
        <v>38</v>
      </c>
      <c r="O4" s="14"/>
      <c r="P4" s="14"/>
      <c r="Q4" s="14"/>
      <c r="R4" s="14"/>
      <c r="S4" s="14"/>
      <c r="T4" s="14"/>
      <c r="U4" s="14"/>
    </row>
    <row r="8" spans="1:21" s="15" customFormat="1" ht="25.5" customHeight="1">
      <c r="B8" s="16" t="s">
        <v>39</v>
      </c>
      <c r="C8" s="16" t="s">
        <v>40</v>
      </c>
      <c r="D8" s="16" t="s">
        <v>41</v>
      </c>
      <c r="E8" s="16" t="s">
        <v>42</v>
      </c>
      <c r="F8" s="16" t="s">
        <v>43</v>
      </c>
      <c r="G8" s="16" t="s">
        <v>44</v>
      </c>
      <c r="H8" s="16" t="s">
        <v>45</v>
      </c>
      <c r="I8" s="16" t="s">
        <v>46</v>
      </c>
      <c r="J8" s="16" t="s">
        <v>47</v>
      </c>
      <c r="K8" s="16" t="s">
        <v>48</v>
      </c>
      <c r="L8" s="16" t="s">
        <v>49</v>
      </c>
      <c r="M8" s="16" t="s">
        <v>50</v>
      </c>
      <c r="N8" s="16" t="s">
        <v>51</v>
      </c>
    </row>
    <row r="9" spans="1:21" s="17" customFormat="1" ht="12.75">
      <c r="A9" s="17" t="s">
        <v>52</v>
      </c>
      <c r="B9" s="18">
        <v>8112595340.3000002</v>
      </c>
      <c r="C9" s="18">
        <v>7660141370.250001</v>
      </c>
      <c r="D9" s="18">
        <v>7806255643.6100016</v>
      </c>
      <c r="E9" s="18">
        <v>7719668478.1800003</v>
      </c>
      <c r="F9" s="18">
        <v>8432717180</v>
      </c>
      <c r="G9" s="18">
        <v>8751738201</v>
      </c>
      <c r="H9" s="18">
        <v>9055206456</v>
      </c>
      <c r="I9" s="18">
        <v>9021797255</v>
      </c>
      <c r="J9" s="18">
        <v>9264489981</v>
      </c>
      <c r="K9" s="18">
        <v>9484702375.8600121</v>
      </c>
      <c r="L9" s="18">
        <v>11149372523</v>
      </c>
      <c r="M9" s="18">
        <v>12333977746</v>
      </c>
      <c r="N9" s="18">
        <v>14731350000</v>
      </c>
    </row>
    <row r="10" spans="1:21" s="17" customFormat="1">
      <c r="A10" s="17" t="s">
        <v>53</v>
      </c>
      <c r="B10" s="18">
        <v>2318507905.25</v>
      </c>
      <c r="C10" s="18">
        <v>2465689313.1399999</v>
      </c>
      <c r="D10" s="18">
        <v>3026960878.6999998</v>
      </c>
      <c r="E10" s="18">
        <v>3517694236.7600002</v>
      </c>
      <c r="F10" s="18">
        <v>3403784494.8699999</v>
      </c>
      <c r="G10" s="18">
        <v>3557689464.0100002</v>
      </c>
      <c r="H10" s="18">
        <v>3492782813.3099999</v>
      </c>
      <c r="I10" s="18">
        <v>3515055562</v>
      </c>
      <c r="J10" s="18">
        <v>3654214482</v>
      </c>
      <c r="K10" s="18">
        <v>3758602331.8499999</v>
      </c>
      <c r="L10" s="18">
        <v>3804844136</v>
      </c>
      <c r="M10" s="18">
        <v>3928908734</v>
      </c>
      <c r="N10" s="18">
        <v>3990255081.1100006</v>
      </c>
    </row>
    <row r="11" spans="1:21" s="17" customFormat="1">
      <c r="A11" s="17" t="s">
        <v>54</v>
      </c>
      <c r="B11" s="18">
        <v>2408696564.5300002</v>
      </c>
      <c r="C11" s="18">
        <v>3143872656.8899984</v>
      </c>
      <c r="D11" s="18">
        <v>3380395605.789999</v>
      </c>
      <c r="E11" s="18">
        <v>1405791603.1599979</v>
      </c>
      <c r="F11" s="18">
        <v>1466595537</v>
      </c>
      <c r="G11" s="18">
        <v>813518995.89999998</v>
      </c>
      <c r="H11" s="18">
        <v>1223240332.1900008</v>
      </c>
      <c r="I11" s="18">
        <v>1633878868</v>
      </c>
      <c r="J11" s="18">
        <v>1660181171</v>
      </c>
      <c r="K11" s="18">
        <v>1575703389.5200002</v>
      </c>
      <c r="L11" s="18">
        <v>1873523128</v>
      </c>
      <c r="M11" s="18">
        <v>1875081172</v>
      </c>
      <c r="N11" s="18">
        <v>2604589999.9999995</v>
      </c>
    </row>
    <row r="12" spans="1:21" s="17" customFormat="1" ht="12.75">
      <c r="A12" s="17" t="s">
        <v>55</v>
      </c>
      <c r="B12" s="19">
        <v>-1678212.06</v>
      </c>
      <c r="C12" s="19">
        <v>647161.53</v>
      </c>
      <c r="D12" s="19">
        <v>746399</v>
      </c>
      <c r="E12" s="19">
        <v>-145995.47</v>
      </c>
      <c r="F12" s="19">
        <v>8462</v>
      </c>
      <c r="G12" s="19">
        <v>621427271.10000002</v>
      </c>
      <c r="H12" s="19">
        <v>-115427.15999999992</v>
      </c>
      <c r="I12" s="19">
        <v>-125193</v>
      </c>
      <c r="J12" s="19">
        <v>-108968.17</v>
      </c>
      <c r="K12" s="19">
        <v>-169819.36</v>
      </c>
      <c r="L12" s="19">
        <v>-77863</v>
      </c>
      <c r="M12" s="19">
        <v>-25991.31</v>
      </c>
      <c r="N12" s="19">
        <v>-45081.11</v>
      </c>
    </row>
    <row r="13" spans="1:21" s="17" customFormat="1" ht="12.75">
      <c r="A13" s="20" t="s">
        <v>56</v>
      </c>
      <c r="B13" s="18">
        <v>12838121598.02</v>
      </c>
      <c r="C13" s="18">
        <v>13270350501.809999</v>
      </c>
      <c r="D13" s="18">
        <v>14214358527.1</v>
      </c>
      <c r="E13" s="18">
        <v>12643008322.629999</v>
      </c>
      <c r="F13" s="18">
        <v>13303105673.869999</v>
      </c>
      <c r="G13" s="18">
        <v>13744373932.01</v>
      </c>
      <c r="H13" s="18">
        <v>13771114174.34</v>
      </c>
      <c r="I13" s="18">
        <v>14170606492</v>
      </c>
      <c r="J13" s="18">
        <v>14578760441</v>
      </c>
      <c r="K13" s="18">
        <v>14818838277.870012</v>
      </c>
      <c r="L13" s="18">
        <v>16827661924</v>
      </c>
      <c r="M13" s="18">
        <v>18137941660.689999</v>
      </c>
      <c r="N13" s="18">
        <v>21326150000</v>
      </c>
    </row>
    <row r="14" spans="1:21" s="17" customFormat="1" ht="12.75">
      <c r="B14" s="21"/>
      <c r="C14" s="21"/>
      <c r="D14" s="21"/>
      <c r="E14" s="21"/>
      <c r="F14" s="21"/>
      <c r="G14" s="21"/>
      <c r="H14" s="21"/>
      <c r="I14" s="21"/>
      <c r="J14" s="21"/>
      <c r="K14" s="21"/>
      <c r="L14" s="21"/>
      <c r="M14" s="21"/>
      <c r="N14" s="21"/>
      <c r="P14" s="22"/>
      <c r="S14" s="22"/>
    </row>
    <row r="15" spans="1:21" s="17" customFormat="1" ht="12.75">
      <c r="A15" s="17" t="s">
        <v>52</v>
      </c>
      <c r="B15" s="23">
        <v>0.63191451166432255</v>
      </c>
      <c r="C15" s="23">
        <v>0.57723730576710852</v>
      </c>
      <c r="D15" s="23">
        <v>0.54918100093839595</v>
      </c>
      <c r="E15" s="23">
        <v>0.61058794562069496</v>
      </c>
      <c r="F15" s="23">
        <v>0.63389086629324232</v>
      </c>
      <c r="G15" s="23">
        <v>0.63675058931695783</v>
      </c>
      <c r="H15" s="23">
        <v>0.65755075016898434</v>
      </c>
      <c r="I15" s="23">
        <v>0.63665569007884348</v>
      </c>
      <c r="J15" s="23">
        <v>0.63547857984862544</v>
      </c>
      <c r="K15" s="23">
        <v>0.64004358492960733</v>
      </c>
      <c r="L15" s="23">
        <v>0.66256218917130183</v>
      </c>
      <c r="M15" s="23">
        <v>0.68000978152505509</v>
      </c>
      <c r="N15" s="23">
        <v>0.69076462465095667</v>
      </c>
      <c r="P15" s="22"/>
      <c r="S15" s="22"/>
    </row>
    <row r="16" spans="1:21" s="17" customFormat="1">
      <c r="A16" s="17" t="s">
        <v>53</v>
      </c>
      <c r="B16" s="23">
        <v>0.18059557136517379</v>
      </c>
      <c r="C16" s="23">
        <v>0.18580438495604876</v>
      </c>
      <c r="D16" s="23">
        <v>0.21295093077390931</v>
      </c>
      <c r="E16" s="23">
        <v>0.27823237531716261</v>
      </c>
      <c r="F16" s="23">
        <v>0.25586389962726702</v>
      </c>
      <c r="G16" s="23">
        <v>0.25884696397296852</v>
      </c>
      <c r="H16" s="23">
        <v>0.25363109833321795</v>
      </c>
      <c r="I16" s="23">
        <v>0.24805258433959201</v>
      </c>
      <c r="J16" s="23">
        <v>0.25065330463372004</v>
      </c>
      <c r="K16" s="23">
        <v>0.25363677377213695</v>
      </c>
      <c r="L16" s="23">
        <v>0.22610652348401672</v>
      </c>
      <c r="M16" s="23">
        <v>0.21661271204301236</v>
      </c>
      <c r="N16" s="23">
        <v>0.18710620909587528</v>
      </c>
    </row>
    <row r="17" spans="1:14" s="17" customFormat="1">
      <c r="A17" s="17" t="s">
        <v>54</v>
      </c>
      <c r="B17" s="23">
        <v>0.18762063796790093</v>
      </c>
      <c r="C17" s="23">
        <v>0.2369095417985525</v>
      </c>
      <c r="D17" s="23">
        <v>0.23781555807426677</v>
      </c>
      <c r="E17" s="23">
        <v>0.11119122658835402</v>
      </c>
      <c r="F17" s="23">
        <v>0.1102445979874227</v>
      </c>
      <c r="G17" s="23">
        <v>5.9189236259452493E-2</v>
      </c>
      <c r="H17" s="23">
        <v>8.8826533329401158E-2</v>
      </c>
      <c r="I17" s="23">
        <v>0.11530056027752972</v>
      </c>
      <c r="J17" s="23">
        <v>0.11387670287324669</v>
      </c>
      <c r="K17" s="23">
        <v>0.10633110099278877</v>
      </c>
      <c r="L17" s="23">
        <v>0.11133591442836976</v>
      </c>
      <c r="M17" s="23">
        <v>0.10337893941206273</v>
      </c>
      <c r="N17" s="23">
        <v>0.12213128014198529</v>
      </c>
    </row>
    <row r="18" spans="1:14" s="17" customFormat="1" ht="12.75">
      <c r="A18" s="17" t="s">
        <v>55</v>
      </c>
      <c r="B18" s="24">
        <v>-1.3072099739722262E-4</v>
      </c>
      <c r="C18" s="24">
        <v>4.8767478290172586E-5</v>
      </c>
      <c r="D18" s="24">
        <v>5.2510213427990664E-5</v>
      </c>
      <c r="E18" s="24">
        <v>-1.1547526211675389E-5</v>
      </c>
      <c r="F18" s="24">
        <v>6.3609206808159739E-7</v>
      </c>
      <c r="G18" s="24">
        <v>4.521321045062119E-2</v>
      </c>
      <c r="H18" s="24">
        <v>-8.3818316033627625E-6</v>
      </c>
      <c r="I18" s="24">
        <v>-8.8346959652487397E-6</v>
      </c>
      <c r="J18" s="24">
        <v>-7.4744468462179872E-6</v>
      </c>
      <c r="K18" s="24">
        <v>-1.1459694533113496E-5</v>
      </c>
      <c r="L18" s="24">
        <v>-4.6270836882543964E-6</v>
      </c>
      <c r="M18" s="24">
        <v>-1.4329801300624124E-6</v>
      </c>
      <c r="N18" s="24">
        <v>-2.1138888172501837E-6</v>
      </c>
    </row>
    <row r="19" spans="1:14" s="17" customFormat="1">
      <c r="A19" s="25" t="s">
        <v>57</v>
      </c>
      <c r="B19" s="23">
        <v>1</v>
      </c>
      <c r="C19" s="23">
        <v>1</v>
      </c>
      <c r="D19" s="23">
        <v>1</v>
      </c>
      <c r="E19" s="23">
        <v>1</v>
      </c>
      <c r="F19" s="23">
        <v>1.0000000000000002</v>
      </c>
      <c r="G19" s="23">
        <v>1</v>
      </c>
      <c r="H19" s="23">
        <v>1</v>
      </c>
      <c r="I19" s="23">
        <v>1</v>
      </c>
      <c r="J19" s="23">
        <v>1.000001112908746</v>
      </c>
      <c r="K19" s="23">
        <v>1</v>
      </c>
      <c r="L19" s="23">
        <v>1</v>
      </c>
      <c r="M19" s="23">
        <v>1</v>
      </c>
      <c r="N19" s="23">
        <v>1</v>
      </c>
    </row>
    <row r="20" spans="1:14" s="17" customFormat="1" ht="12.75">
      <c r="D20" s="21"/>
      <c r="E20" s="21"/>
      <c r="F20" s="21"/>
      <c r="G20" s="21"/>
      <c r="H20" s="21"/>
      <c r="I20" s="21"/>
      <c r="J20" s="21"/>
    </row>
    <row r="22" spans="1:14" s="27" customFormat="1" ht="11.25">
      <c r="A22" s="26" t="s">
        <v>58</v>
      </c>
      <c r="B22" s="27" t="s">
        <v>59</v>
      </c>
      <c r="D22" s="28"/>
      <c r="E22" s="28"/>
      <c r="F22" s="28"/>
      <c r="G22" s="28"/>
      <c r="H22" s="28"/>
      <c r="I22" s="28"/>
      <c r="J22" s="28"/>
    </row>
    <row r="23" spans="1:14" s="27" customFormat="1" ht="11.25">
      <c r="B23" s="27" t="s">
        <v>60</v>
      </c>
      <c r="D23" s="28"/>
      <c r="E23" s="28"/>
      <c r="F23" s="28"/>
      <c r="G23" s="29"/>
      <c r="H23" s="29"/>
      <c r="I23" s="28"/>
      <c r="J23" s="28"/>
    </row>
    <row r="24" spans="1:14" s="27" customFormat="1" ht="11.25">
      <c r="B24" s="27" t="s">
        <v>61</v>
      </c>
      <c r="D24" s="28"/>
      <c r="E24" s="28"/>
      <c r="F24" s="28"/>
      <c r="G24" s="28"/>
      <c r="H24" s="28"/>
      <c r="I24" s="28"/>
      <c r="J24" s="28"/>
    </row>
    <row r="25" spans="1:14" s="27" customFormat="1" ht="11.25">
      <c r="B25" s="27" t="s">
        <v>62</v>
      </c>
      <c r="D25" s="28"/>
      <c r="E25" s="28"/>
      <c r="F25" s="28"/>
      <c r="G25" s="28"/>
      <c r="H25" s="28"/>
      <c r="I25" s="28"/>
      <c r="J25" s="28"/>
    </row>
    <row r="26" spans="1:14" s="27" customFormat="1" ht="11.25">
      <c r="B26" s="27" t="s">
        <v>63</v>
      </c>
      <c r="D26" s="28"/>
      <c r="E26" s="28"/>
      <c r="F26" s="28"/>
      <c r="G26" s="28"/>
      <c r="H26" s="28"/>
      <c r="I26" s="28"/>
      <c r="J26" s="28"/>
    </row>
    <row r="27" spans="1:14" s="27" customFormat="1" ht="11.25">
      <c r="B27" s="27" t="s">
        <v>64</v>
      </c>
      <c r="D27" s="28"/>
      <c r="E27" s="28"/>
      <c r="F27" s="28"/>
      <c r="G27" s="28"/>
      <c r="H27" s="28"/>
      <c r="I27" s="28"/>
      <c r="J27" s="28"/>
    </row>
  </sheetData>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07C4-C9F4-4B76-910B-218151AB6B35}">
  <dimension ref="A1:S38"/>
  <sheetViews>
    <sheetView showGridLines="0" workbookViewId="0">
      <selection activeCell="A6" sqref="A6"/>
    </sheetView>
  </sheetViews>
  <sheetFormatPr defaultRowHeight="14.25"/>
  <cols>
    <col min="1" max="1" width="13.140625" style="13" customWidth="1"/>
    <col min="2" max="2" width="18.28515625" style="14" customWidth="1"/>
    <col min="3" max="3" width="9" style="14" customWidth="1"/>
    <col min="4" max="4" width="13.28515625" style="14" customWidth="1"/>
    <col min="5" max="5" width="5.42578125" style="14" customWidth="1"/>
    <col min="6" max="6" width="17.5703125" style="14" bestFit="1" customWidth="1"/>
    <col min="7" max="7" width="9.28515625" style="14" bestFit="1" customWidth="1"/>
    <col min="8" max="8" width="5.7109375" style="14" customWidth="1"/>
    <col min="9" max="9" width="15.5703125" style="14" customWidth="1"/>
    <col min="10" max="10" width="9.28515625" style="14" bestFit="1" customWidth="1"/>
    <col min="11" max="251" width="9.140625" style="13"/>
    <col min="252" max="252" width="13.140625" style="13" customWidth="1"/>
    <col min="253" max="253" width="18.28515625" style="13" customWidth="1"/>
    <col min="254" max="254" width="14.28515625" style="13" customWidth="1"/>
    <col min="255" max="255" width="12.85546875" style="13" customWidth="1"/>
    <col min="256" max="256" width="3.5703125" style="13" customWidth="1"/>
    <col min="257" max="257" width="16.5703125" style="13" bestFit="1" customWidth="1"/>
    <col min="258" max="258" width="9.140625" style="13"/>
    <col min="259" max="259" width="3.5703125" style="13" customWidth="1"/>
    <col min="260" max="260" width="15.42578125" style="13" customWidth="1"/>
    <col min="261" max="262" width="9.140625" style="13"/>
    <col min="263" max="263" width="23.7109375" style="13" customWidth="1"/>
    <col min="264" max="507" width="9.140625" style="13"/>
    <col min="508" max="508" width="13.140625" style="13" customWidth="1"/>
    <col min="509" max="509" width="18.28515625" style="13" customWidth="1"/>
    <col min="510" max="510" width="14.28515625" style="13" customWidth="1"/>
    <col min="511" max="511" width="12.85546875" style="13" customWidth="1"/>
    <col min="512" max="512" width="3.5703125" style="13" customWidth="1"/>
    <col min="513" max="513" width="16.5703125" style="13" bestFit="1" customWidth="1"/>
    <col min="514" max="514" width="9.140625" style="13"/>
    <col min="515" max="515" width="3.5703125" style="13" customWidth="1"/>
    <col min="516" max="516" width="15.42578125" style="13" customWidth="1"/>
    <col min="517" max="518" width="9.140625" style="13"/>
    <col min="519" max="519" width="23.7109375" style="13" customWidth="1"/>
    <col min="520" max="763" width="9.140625" style="13"/>
    <col min="764" max="764" width="13.140625" style="13" customWidth="1"/>
    <col min="765" max="765" width="18.28515625" style="13" customWidth="1"/>
    <col min="766" max="766" width="14.28515625" style="13" customWidth="1"/>
    <col min="767" max="767" width="12.85546875" style="13" customWidth="1"/>
    <col min="768" max="768" width="3.5703125" style="13" customWidth="1"/>
    <col min="769" max="769" width="16.5703125" style="13" bestFit="1" customWidth="1"/>
    <col min="770" max="770" width="9.140625" style="13"/>
    <col min="771" max="771" width="3.5703125" style="13" customWidth="1"/>
    <col min="772" max="772" width="15.42578125" style="13" customWidth="1"/>
    <col min="773" max="774" width="9.140625" style="13"/>
    <col min="775" max="775" width="23.7109375" style="13" customWidth="1"/>
    <col min="776" max="1019" width="9.140625" style="13"/>
    <col min="1020" max="1020" width="13.140625" style="13" customWidth="1"/>
    <col min="1021" max="1021" width="18.28515625" style="13" customWidth="1"/>
    <col min="1022" max="1022" width="14.28515625" style="13" customWidth="1"/>
    <col min="1023" max="1023" width="12.85546875" style="13" customWidth="1"/>
    <col min="1024" max="1024" width="3.5703125" style="13" customWidth="1"/>
    <col min="1025" max="1025" width="16.5703125" style="13" bestFit="1" customWidth="1"/>
    <col min="1026" max="1026" width="9.140625" style="13"/>
    <col min="1027" max="1027" width="3.5703125" style="13" customWidth="1"/>
    <col min="1028" max="1028" width="15.42578125" style="13" customWidth="1"/>
    <col min="1029" max="1030" width="9.140625" style="13"/>
    <col min="1031" max="1031" width="23.7109375" style="13" customWidth="1"/>
    <col min="1032" max="1275" width="9.140625" style="13"/>
    <col min="1276" max="1276" width="13.140625" style="13" customWidth="1"/>
    <col min="1277" max="1277" width="18.28515625" style="13" customWidth="1"/>
    <col min="1278" max="1278" width="14.28515625" style="13" customWidth="1"/>
    <col min="1279" max="1279" width="12.85546875" style="13" customWidth="1"/>
    <col min="1280" max="1280" width="3.5703125" style="13" customWidth="1"/>
    <col min="1281" max="1281" width="16.5703125" style="13" bestFit="1" customWidth="1"/>
    <col min="1282" max="1282" width="9.140625" style="13"/>
    <col min="1283" max="1283" width="3.5703125" style="13" customWidth="1"/>
    <col min="1284" max="1284" width="15.42578125" style="13" customWidth="1"/>
    <col min="1285" max="1286" width="9.140625" style="13"/>
    <col min="1287" max="1287" width="23.7109375" style="13" customWidth="1"/>
    <col min="1288" max="1531" width="9.140625" style="13"/>
    <col min="1532" max="1532" width="13.140625" style="13" customWidth="1"/>
    <col min="1533" max="1533" width="18.28515625" style="13" customWidth="1"/>
    <col min="1534" max="1534" width="14.28515625" style="13" customWidth="1"/>
    <col min="1535" max="1535" width="12.85546875" style="13" customWidth="1"/>
    <col min="1536" max="1536" width="3.5703125" style="13" customWidth="1"/>
    <col min="1537" max="1537" width="16.5703125" style="13" bestFit="1" customWidth="1"/>
    <col min="1538" max="1538" width="9.140625" style="13"/>
    <col min="1539" max="1539" width="3.5703125" style="13" customWidth="1"/>
    <col min="1540" max="1540" width="15.42578125" style="13" customWidth="1"/>
    <col min="1541" max="1542" width="9.140625" style="13"/>
    <col min="1543" max="1543" width="23.7109375" style="13" customWidth="1"/>
    <col min="1544" max="1787" width="9.140625" style="13"/>
    <col min="1788" max="1788" width="13.140625" style="13" customWidth="1"/>
    <col min="1789" max="1789" width="18.28515625" style="13" customWidth="1"/>
    <col min="1790" max="1790" width="14.28515625" style="13" customWidth="1"/>
    <col min="1791" max="1791" width="12.85546875" style="13" customWidth="1"/>
    <col min="1792" max="1792" width="3.5703125" style="13" customWidth="1"/>
    <col min="1793" max="1793" width="16.5703125" style="13" bestFit="1" customWidth="1"/>
    <col min="1794" max="1794" width="9.140625" style="13"/>
    <col min="1795" max="1795" width="3.5703125" style="13" customWidth="1"/>
    <col min="1796" max="1796" width="15.42578125" style="13" customWidth="1"/>
    <col min="1797" max="1798" width="9.140625" style="13"/>
    <col min="1799" max="1799" width="23.7109375" style="13" customWidth="1"/>
    <col min="1800" max="2043" width="9.140625" style="13"/>
    <col min="2044" max="2044" width="13.140625" style="13" customWidth="1"/>
    <col min="2045" max="2045" width="18.28515625" style="13" customWidth="1"/>
    <col min="2046" max="2046" width="14.28515625" style="13" customWidth="1"/>
    <col min="2047" max="2047" width="12.85546875" style="13" customWidth="1"/>
    <col min="2048" max="2048" width="3.5703125" style="13" customWidth="1"/>
    <col min="2049" max="2049" width="16.5703125" style="13" bestFit="1" customWidth="1"/>
    <col min="2050" max="2050" width="9.140625" style="13"/>
    <col min="2051" max="2051" width="3.5703125" style="13" customWidth="1"/>
    <col min="2052" max="2052" width="15.42578125" style="13" customWidth="1"/>
    <col min="2053" max="2054" width="9.140625" style="13"/>
    <col min="2055" max="2055" width="23.7109375" style="13" customWidth="1"/>
    <col min="2056" max="2299" width="9.140625" style="13"/>
    <col min="2300" max="2300" width="13.140625" style="13" customWidth="1"/>
    <col min="2301" max="2301" width="18.28515625" style="13" customWidth="1"/>
    <col min="2302" max="2302" width="14.28515625" style="13" customWidth="1"/>
    <col min="2303" max="2303" width="12.85546875" style="13" customWidth="1"/>
    <col min="2304" max="2304" width="3.5703125" style="13" customWidth="1"/>
    <col min="2305" max="2305" width="16.5703125" style="13" bestFit="1" customWidth="1"/>
    <col min="2306" max="2306" width="9.140625" style="13"/>
    <col min="2307" max="2307" width="3.5703125" style="13" customWidth="1"/>
    <col min="2308" max="2308" width="15.42578125" style="13" customWidth="1"/>
    <col min="2309" max="2310" width="9.140625" style="13"/>
    <col min="2311" max="2311" width="23.7109375" style="13" customWidth="1"/>
    <col min="2312" max="2555" width="9.140625" style="13"/>
    <col min="2556" max="2556" width="13.140625" style="13" customWidth="1"/>
    <col min="2557" max="2557" width="18.28515625" style="13" customWidth="1"/>
    <col min="2558" max="2558" width="14.28515625" style="13" customWidth="1"/>
    <col min="2559" max="2559" width="12.85546875" style="13" customWidth="1"/>
    <col min="2560" max="2560" width="3.5703125" style="13" customWidth="1"/>
    <col min="2561" max="2561" width="16.5703125" style="13" bestFit="1" customWidth="1"/>
    <col min="2562" max="2562" width="9.140625" style="13"/>
    <col min="2563" max="2563" width="3.5703125" style="13" customWidth="1"/>
    <col min="2564" max="2564" width="15.42578125" style="13" customWidth="1"/>
    <col min="2565" max="2566" width="9.140625" style="13"/>
    <col min="2567" max="2567" width="23.7109375" style="13" customWidth="1"/>
    <col min="2568" max="2811" width="9.140625" style="13"/>
    <col min="2812" max="2812" width="13.140625" style="13" customWidth="1"/>
    <col min="2813" max="2813" width="18.28515625" style="13" customWidth="1"/>
    <col min="2814" max="2814" width="14.28515625" style="13" customWidth="1"/>
    <col min="2815" max="2815" width="12.85546875" style="13" customWidth="1"/>
    <col min="2816" max="2816" width="3.5703125" style="13" customWidth="1"/>
    <col min="2817" max="2817" width="16.5703125" style="13" bestFit="1" customWidth="1"/>
    <col min="2818" max="2818" width="9.140625" style="13"/>
    <col min="2819" max="2819" width="3.5703125" style="13" customWidth="1"/>
    <col min="2820" max="2820" width="15.42578125" style="13" customWidth="1"/>
    <col min="2821" max="2822" width="9.140625" style="13"/>
    <col min="2823" max="2823" width="23.7109375" style="13" customWidth="1"/>
    <col min="2824" max="3067" width="9.140625" style="13"/>
    <col min="3068" max="3068" width="13.140625" style="13" customWidth="1"/>
    <col min="3069" max="3069" width="18.28515625" style="13" customWidth="1"/>
    <col min="3070" max="3070" width="14.28515625" style="13" customWidth="1"/>
    <col min="3071" max="3071" width="12.85546875" style="13" customWidth="1"/>
    <col min="3072" max="3072" width="3.5703125" style="13" customWidth="1"/>
    <col min="3073" max="3073" width="16.5703125" style="13" bestFit="1" customWidth="1"/>
    <col min="3074" max="3074" width="9.140625" style="13"/>
    <col min="3075" max="3075" width="3.5703125" style="13" customWidth="1"/>
    <col min="3076" max="3076" width="15.42578125" style="13" customWidth="1"/>
    <col min="3077" max="3078" width="9.140625" style="13"/>
    <col min="3079" max="3079" width="23.7109375" style="13" customWidth="1"/>
    <col min="3080" max="3323" width="9.140625" style="13"/>
    <col min="3324" max="3324" width="13.140625" style="13" customWidth="1"/>
    <col min="3325" max="3325" width="18.28515625" style="13" customWidth="1"/>
    <col min="3326" max="3326" width="14.28515625" style="13" customWidth="1"/>
    <col min="3327" max="3327" width="12.85546875" style="13" customWidth="1"/>
    <col min="3328" max="3328" width="3.5703125" style="13" customWidth="1"/>
    <col min="3329" max="3329" width="16.5703125" style="13" bestFit="1" customWidth="1"/>
    <col min="3330" max="3330" width="9.140625" style="13"/>
    <col min="3331" max="3331" width="3.5703125" style="13" customWidth="1"/>
    <col min="3332" max="3332" width="15.42578125" style="13" customWidth="1"/>
    <col min="3333" max="3334" width="9.140625" style="13"/>
    <col min="3335" max="3335" width="23.7109375" style="13" customWidth="1"/>
    <col min="3336" max="3579" width="9.140625" style="13"/>
    <col min="3580" max="3580" width="13.140625" style="13" customWidth="1"/>
    <col min="3581" max="3581" width="18.28515625" style="13" customWidth="1"/>
    <col min="3582" max="3582" width="14.28515625" style="13" customWidth="1"/>
    <col min="3583" max="3583" width="12.85546875" style="13" customWidth="1"/>
    <col min="3584" max="3584" width="3.5703125" style="13" customWidth="1"/>
    <col min="3585" max="3585" width="16.5703125" style="13" bestFit="1" customWidth="1"/>
    <col min="3586" max="3586" width="9.140625" style="13"/>
    <col min="3587" max="3587" width="3.5703125" style="13" customWidth="1"/>
    <col min="3588" max="3588" width="15.42578125" style="13" customWidth="1"/>
    <col min="3589" max="3590" width="9.140625" style="13"/>
    <col min="3591" max="3591" width="23.7109375" style="13" customWidth="1"/>
    <col min="3592" max="3835" width="9.140625" style="13"/>
    <col min="3836" max="3836" width="13.140625" style="13" customWidth="1"/>
    <col min="3837" max="3837" width="18.28515625" style="13" customWidth="1"/>
    <col min="3838" max="3838" width="14.28515625" style="13" customWidth="1"/>
    <col min="3839" max="3839" width="12.85546875" style="13" customWidth="1"/>
    <col min="3840" max="3840" width="3.5703125" style="13" customWidth="1"/>
    <col min="3841" max="3841" width="16.5703125" style="13" bestFit="1" customWidth="1"/>
    <col min="3842" max="3842" width="9.140625" style="13"/>
    <col min="3843" max="3843" width="3.5703125" style="13" customWidth="1"/>
    <col min="3844" max="3844" width="15.42578125" style="13" customWidth="1"/>
    <col min="3845" max="3846" width="9.140625" style="13"/>
    <col min="3847" max="3847" width="23.7109375" style="13" customWidth="1"/>
    <col min="3848" max="4091" width="9.140625" style="13"/>
    <col min="4092" max="4092" width="13.140625" style="13" customWidth="1"/>
    <col min="4093" max="4093" width="18.28515625" style="13" customWidth="1"/>
    <col min="4094" max="4094" width="14.28515625" style="13" customWidth="1"/>
    <col min="4095" max="4095" width="12.85546875" style="13" customWidth="1"/>
    <col min="4096" max="4096" width="3.5703125" style="13" customWidth="1"/>
    <col min="4097" max="4097" width="16.5703125" style="13" bestFit="1" customWidth="1"/>
    <col min="4098" max="4098" width="9.140625" style="13"/>
    <col min="4099" max="4099" width="3.5703125" style="13" customWidth="1"/>
    <col min="4100" max="4100" width="15.42578125" style="13" customWidth="1"/>
    <col min="4101" max="4102" width="9.140625" style="13"/>
    <col min="4103" max="4103" width="23.7109375" style="13" customWidth="1"/>
    <col min="4104" max="4347" width="9.140625" style="13"/>
    <col min="4348" max="4348" width="13.140625" style="13" customWidth="1"/>
    <col min="4349" max="4349" width="18.28515625" style="13" customWidth="1"/>
    <col min="4350" max="4350" width="14.28515625" style="13" customWidth="1"/>
    <col min="4351" max="4351" width="12.85546875" style="13" customWidth="1"/>
    <col min="4352" max="4352" width="3.5703125" style="13" customWidth="1"/>
    <col min="4353" max="4353" width="16.5703125" style="13" bestFit="1" customWidth="1"/>
    <col min="4354" max="4354" width="9.140625" style="13"/>
    <col min="4355" max="4355" width="3.5703125" style="13" customWidth="1"/>
    <col min="4356" max="4356" width="15.42578125" style="13" customWidth="1"/>
    <col min="4357" max="4358" width="9.140625" style="13"/>
    <col min="4359" max="4359" width="23.7109375" style="13" customWidth="1"/>
    <col min="4360" max="4603" width="9.140625" style="13"/>
    <col min="4604" max="4604" width="13.140625" style="13" customWidth="1"/>
    <col min="4605" max="4605" width="18.28515625" style="13" customWidth="1"/>
    <col min="4606" max="4606" width="14.28515625" style="13" customWidth="1"/>
    <col min="4607" max="4607" width="12.85546875" style="13" customWidth="1"/>
    <col min="4608" max="4608" width="3.5703125" style="13" customWidth="1"/>
    <col min="4609" max="4609" width="16.5703125" style="13" bestFit="1" customWidth="1"/>
    <col min="4610" max="4610" width="9.140625" style="13"/>
    <col min="4611" max="4611" width="3.5703125" style="13" customWidth="1"/>
    <col min="4612" max="4612" width="15.42578125" style="13" customWidth="1"/>
    <col min="4613" max="4614" width="9.140625" style="13"/>
    <col min="4615" max="4615" width="23.7109375" style="13" customWidth="1"/>
    <col min="4616" max="4859" width="9.140625" style="13"/>
    <col min="4860" max="4860" width="13.140625" style="13" customWidth="1"/>
    <col min="4861" max="4861" width="18.28515625" style="13" customWidth="1"/>
    <col min="4862" max="4862" width="14.28515625" style="13" customWidth="1"/>
    <col min="4863" max="4863" width="12.85546875" style="13" customWidth="1"/>
    <col min="4864" max="4864" width="3.5703125" style="13" customWidth="1"/>
    <col min="4865" max="4865" width="16.5703125" style="13" bestFit="1" customWidth="1"/>
    <col min="4866" max="4866" width="9.140625" style="13"/>
    <col min="4867" max="4867" width="3.5703125" style="13" customWidth="1"/>
    <col min="4868" max="4868" width="15.42578125" style="13" customWidth="1"/>
    <col min="4869" max="4870" width="9.140625" style="13"/>
    <col min="4871" max="4871" width="23.7109375" style="13" customWidth="1"/>
    <col min="4872" max="5115" width="9.140625" style="13"/>
    <col min="5116" max="5116" width="13.140625" style="13" customWidth="1"/>
    <col min="5117" max="5117" width="18.28515625" style="13" customWidth="1"/>
    <col min="5118" max="5118" width="14.28515625" style="13" customWidth="1"/>
    <col min="5119" max="5119" width="12.85546875" style="13" customWidth="1"/>
    <col min="5120" max="5120" width="3.5703125" style="13" customWidth="1"/>
    <col min="5121" max="5121" width="16.5703125" style="13" bestFit="1" customWidth="1"/>
    <col min="5122" max="5122" width="9.140625" style="13"/>
    <col min="5123" max="5123" width="3.5703125" style="13" customWidth="1"/>
    <col min="5124" max="5124" width="15.42578125" style="13" customWidth="1"/>
    <col min="5125" max="5126" width="9.140625" style="13"/>
    <col min="5127" max="5127" width="23.7109375" style="13" customWidth="1"/>
    <col min="5128" max="5371" width="9.140625" style="13"/>
    <col min="5372" max="5372" width="13.140625" style="13" customWidth="1"/>
    <col min="5373" max="5373" width="18.28515625" style="13" customWidth="1"/>
    <col min="5374" max="5374" width="14.28515625" style="13" customWidth="1"/>
    <col min="5375" max="5375" width="12.85546875" style="13" customWidth="1"/>
    <col min="5376" max="5376" width="3.5703125" style="13" customWidth="1"/>
    <col min="5377" max="5377" width="16.5703125" style="13" bestFit="1" customWidth="1"/>
    <col min="5378" max="5378" width="9.140625" style="13"/>
    <col min="5379" max="5379" width="3.5703125" style="13" customWidth="1"/>
    <col min="5380" max="5380" width="15.42578125" style="13" customWidth="1"/>
    <col min="5381" max="5382" width="9.140625" style="13"/>
    <col min="5383" max="5383" width="23.7109375" style="13" customWidth="1"/>
    <col min="5384" max="5627" width="9.140625" style="13"/>
    <col min="5628" max="5628" width="13.140625" style="13" customWidth="1"/>
    <col min="5629" max="5629" width="18.28515625" style="13" customWidth="1"/>
    <col min="5630" max="5630" width="14.28515625" style="13" customWidth="1"/>
    <col min="5631" max="5631" width="12.85546875" style="13" customWidth="1"/>
    <col min="5632" max="5632" width="3.5703125" style="13" customWidth="1"/>
    <col min="5633" max="5633" width="16.5703125" style="13" bestFit="1" customWidth="1"/>
    <col min="5634" max="5634" width="9.140625" style="13"/>
    <col min="5635" max="5635" width="3.5703125" style="13" customWidth="1"/>
    <col min="5636" max="5636" width="15.42578125" style="13" customWidth="1"/>
    <col min="5637" max="5638" width="9.140625" style="13"/>
    <col min="5639" max="5639" width="23.7109375" style="13" customWidth="1"/>
    <col min="5640" max="5883" width="9.140625" style="13"/>
    <col min="5884" max="5884" width="13.140625" style="13" customWidth="1"/>
    <col min="5885" max="5885" width="18.28515625" style="13" customWidth="1"/>
    <col min="5886" max="5886" width="14.28515625" style="13" customWidth="1"/>
    <col min="5887" max="5887" width="12.85546875" style="13" customWidth="1"/>
    <col min="5888" max="5888" width="3.5703125" style="13" customWidth="1"/>
    <col min="5889" max="5889" width="16.5703125" style="13" bestFit="1" customWidth="1"/>
    <col min="5890" max="5890" width="9.140625" style="13"/>
    <col min="5891" max="5891" width="3.5703125" style="13" customWidth="1"/>
    <col min="5892" max="5892" width="15.42578125" style="13" customWidth="1"/>
    <col min="5893" max="5894" width="9.140625" style="13"/>
    <col min="5895" max="5895" width="23.7109375" style="13" customWidth="1"/>
    <col min="5896" max="6139" width="9.140625" style="13"/>
    <col min="6140" max="6140" width="13.140625" style="13" customWidth="1"/>
    <col min="6141" max="6141" width="18.28515625" style="13" customWidth="1"/>
    <col min="6142" max="6142" width="14.28515625" style="13" customWidth="1"/>
    <col min="6143" max="6143" width="12.85546875" style="13" customWidth="1"/>
    <col min="6144" max="6144" width="3.5703125" style="13" customWidth="1"/>
    <col min="6145" max="6145" width="16.5703125" style="13" bestFit="1" customWidth="1"/>
    <col min="6146" max="6146" width="9.140625" style="13"/>
    <col min="6147" max="6147" width="3.5703125" style="13" customWidth="1"/>
    <col min="6148" max="6148" width="15.42578125" style="13" customWidth="1"/>
    <col min="6149" max="6150" width="9.140625" style="13"/>
    <col min="6151" max="6151" width="23.7109375" style="13" customWidth="1"/>
    <col min="6152" max="6395" width="9.140625" style="13"/>
    <col min="6396" max="6396" width="13.140625" style="13" customWidth="1"/>
    <col min="6397" max="6397" width="18.28515625" style="13" customWidth="1"/>
    <col min="6398" max="6398" width="14.28515625" style="13" customWidth="1"/>
    <col min="6399" max="6399" width="12.85546875" style="13" customWidth="1"/>
    <col min="6400" max="6400" width="3.5703125" style="13" customWidth="1"/>
    <col min="6401" max="6401" width="16.5703125" style="13" bestFit="1" customWidth="1"/>
    <col min="6402" max="6402" width="9.140625" style="13"/>
    <col min="6403" max="6403" width="3.5703125" style="13" customWidth="1"/>
    <col min="6404" max="6404" width="15.42578125" style="13" customWidth="1"/>
    <col min="6405" max="6406" width="9.140625" style="13"/>
    <col min="6407" max="6407" width="23.7109375" style="13" customWidth="1"/>
    <col min="6408" max="6651" width="9.140625" style="13"/>
    <col min="6652" max="6652" width="13.140625" style="13" customWidth="1"/>
    <col min="6653" max="6653" width="18.28515625" style="13" customWidth="1"/>
    <col min="6654" max="6654" width="14.28515625" style="13" customWidth="1"/>
    <col min="6655" max="6655" width="12.85546875" style="13" customWidth="1"/>
    <col min="6656" max="6656" width="3.5703125" style="13" customWidth="1"/>
    <col min="6657" max="6657" width="16.5703125" style="13" bestFit="1" customWidth="1"/>
    <col min="6658" max="6658" width="9.140625" style="13"/>
    <col min="6659" max="6659" width="3.5703125" style="13" customWidth="1"/>
    <col min="6660" max="6660" width="15.42578125" style="13" customWidth="1"/>
    <col min="6661" max="6662" width="9.140625" style="13"/>
    <col min="6663" max="6663" width="23.7109375" style="13" customWidth="1"/>
    <col min="6664" max="6907" width="9.140625" style="13"/>
    <col min="6908" max="6908" width="13.140625" style="13" customWidth="1"/>
    <col min="6909" max="6909" width="18.28515625" style="13" customWidth="1"/>
    <col min="6910" max="6910" width="14.28515625" style="13" customWidth="1"/>
    <col min="6911" max="6911" width="12.85546875" style="13" customWidth="1"/>
    <col min="6912" max="6912" width="3.5703125" style="13" customWidth="1"/>
    <col min="6913" max="6913" width="16.5703125" style="13" bestFit="1" customWidth="1"/>
    <col min="6914" max="6914" width="9.140625" style="13"/>
    <col min="6915" max="6915" width="3.5703125" style="13" customWidth="1"/>
    <col min="6916" max="6916" width="15.42578125" style="13" customWidth="1"/>
    <col min="6917" max="6918" width="9.140625" style="13"/>
    <col min="6919" max="6919" width="23.7109375" style="13" customWidth="1"/>
    <col min="6920" max="7163" width="9.140625" style="13"/>
    <col min="7164" max="7164" width="13.140625" style="13" customWidth="1"/>
    <col min="7165" max="7165" width="18.28515625" style="13" customWidth="1"/>
    <col min="7166" max="7166" width="14.28515625" style="13" customWidth="1"/>
    <col min="7167" max="7167" width="12.85546875" style="13" customWidth="1"/>
    <col min="7168" max="7168" width="3.5703125" style="13" customWidth="1"/>
    <col min="7169" max="7169" width="16.5703125" style="13" bestFit="1" customWidth="1"/>
    <col min="7170" max="7170" width="9.140625" style="13"/>
    <col min="7171" max="7171" width="3.5703125" style="13" customWidth="1"/>
    <col min="7172" max="7172" width="15.42578125" style="13" customWidth="1"/>
    <col min="7173" max="7174" width="9.140625" style="13"/>
    <col min="7175" max="7175" width="23.7109375" style="13" customWidth="1"/>
    <col min="7176" max="7419" width="9.140625" style="13"/>
    <col min="7420" max="7420" width="13.140625" style="13" customWidth="1"/>
    <col min="7421" max="7421" width="18.28515625" style="13" customWidth="1"/>
    <col min="7422" max="7422" width="14.28515625" style="13" customWidth="1"/>
    <col min="7423" max="7423" width="12.85546875" style="13" customWidth="1"/>
    <col min="7424" max="7424" width="3.5703125" style="13" customWidth="1"/>
    <col min="7425" max="7425" width="16.5703125" style="13" bestFit="1" customWidth="1"/>
    <col min="7426" max="7426" width="9.140625" style="13"/>
    <col min="7427" max="7427" width="3.5703125" style="13" customWidth="1"/>
    <col min="7428" max="7428" width="15.42578125" style="13" customWidth="1"/>
    <col min="7429" max="7430" width="9.140625" style="13"/>
    <col min="7431" max="7431" width="23.7109375" style="13" customWidth="1"/>
    <col min="7432" max="7675" width="9.140625" style="13"/>
    <col min="7676" max="7676" width="13.140625" style="13" customWidth="1"/>
    <col min="7677" max="7677" width="18.28515625" style="13" customWidth="1"/>
    <col min="7678" max="7678" width="14.28515625" style="13" customWidth="1"/>
    <col min="7679" max="7679" width="12.85546875" style="13" customWidth="1"/>
    <col min="7680" max="7680" width="3.5703125" style="13" customWidth="1"/>
    <col min="7681" max="7681" width="16.5703125" style="13" bestFit="1" customWidth="1"/>
    <col min="7682" max="7682" width="9.140625" style="13"/>
    <col min="7683" max="7683" width="3.5703125" style="13" customWidth="1"/>
    <col min="7684" max="7684" width="15.42578125" style="13" customWidth="1"/>
    <col min="7685" max="7686" width="9.140625" style="13"/>
    <col min="7687" max="7687" width="23.7109375" style="13" customWidth="1"/>
    <col min="7688" max="7931" width="9.140625" style="13"/>
    <col min="7932" max="7932" width="13.140625" style="13" customWidth="1"/>
    <col min="7933" max="7933" width="18.28515625" style="13" customWidth="1"/>
    <col min="7934" max="7934" width="14.28515625" style="13" customWidth="1"/>
    <col min="7935" max="7935" width="12.85546875" style="13" customWidth="1"/>
    <col min="7936" max="7936" width="3.5703125" style="13" customWidth="1"/>
    <col min="7937" max="7937" width="16.5703125" style="13" bestFit="1" customWidth="1"/>
    <col min="7938" max="7938" width="9.140625" style="13"/>
    <col min="7939" max="7939" width="3.5703125" style="13" customWidth="1"/>
    <col min="7940" max="7940" width="15.42578125" style="13" customWidth="1"/>
    <col min="7941" max="7942" width="9.140625" style="13"/>
    <col min="7943" max="7943" width="23.7109375" style="13" customWidth="1"/>
    <col min="7944" max="8187" width="9.140625" style="13"/>
    <col min="8188" max="8188" width="13.140625" style="13" customWidth="1"/>
    <col min="8189" max="8189" width="18.28515625" style="13" customWidth="1"/>
    <col min="8190" max="8190" width="14.28515625" style="13" customWidth="1"/>
    <col min="8191" max="8191" width="12.85546875" style="13" customWidth="1"/>
    <col min="8192" max="8192" width="3.5703125" style="13" customWidth="1"/>
    <col min="8193" max="8193" width="16.5703125" style="13" bestFit="1" customWidth="1"/>
    <col min="8194" max="8194" width="9.140625" style="13"/>
    <col min="8195" max="8195" width="3.5703125" style="13" customWidth="1"/>
    <col min="8196" max="8196" width="15.42578125" style="13" customWidth="1"/>
    <col min="8197" max="8198" width="9.140625" style="13"/>
    <col min="8199" max="8199" width="23.7109375" style="13" customWidth="1"/>
    <col min="8200" max="8443" width="9.140625" style="13"/>
    <col min="8444" max="8444" width="13.140625" style="13" customWidth="1"/>
    <col min="8445" max="8445" width="18.28515625" style="13" customWidth="1"/>
    <col min="8446" max="8446" width="14.28515625" style="13" customWidth="1"/>
    <col min="8447" max="8447" width="12.85546875" style="13" customWidth="1"/>
    <col min="8448" max="8448" width="3.5703125" style="13" customWidth="1"/>
    <col min="8449" max="8449" width="16.5703125" style="13" bestFit="1" customWidth="1"/>
    <col min="8450" max="8450" width="9.140625" style="13"/>
    <col min="8451" max="8451" width="3.5703125" style="13" customWidth="1"/>
    <col min="8452" max="8452" width="15.42578125" style="13" customWidth="1"/>
    <col min="8453" max="8454" width="9.140625" style="13"/>
    <col min="8455" max="8455" width="23.7109375" style="13" customWidth="1"/>
    <col min="8456" max="8699" width="9.140625" style="13"/>
    <col min="8700" max="8700" width="13.140625" style="13" customWidth="1"/>
    <col min="8701" max="8701" width="18.28515625" style="13" customWidth="1"/>
    <col min="8702" max="8702" width="14.28515625" style="13" customWidth="1"/>
    <col min="8703" max="8703" width="12.85546875" style="13" customWidth="1"/>
    <col min="8704" max="8704" width="3.5703125" style="13" customWidth="1"/>
    <col min="8705" max="8705" width="16.5703125" style="13" bestFit="1" customWidth="1"/>
    <col min="8706" max="8706" width="9.140625" style="13"/>
    <col min="8707" max="8707" width="3.5703125" style="13" customWidth="1"/>
    <col min="8708" max="8708" width="15.42578125" style="13" customWidth="1"/>
    <col min="8709" max="8710" width="9.140625" style="13"/>
    <col min="8711" max="8711" width="23.7109375" style="13" customWidth="1"/>
    <col min="8712" max="8955" width="9.140625" style="13"/>
    <col min="8956" max="8956" width="13.140625" style="13" customWidth="1"/>
    <col min="8957" max="8957" width="18.28515625" style="13" customWidth="1"/>
    <col min="8958" max="8958" width="14.28515625" style="13" customWidth="1"/>
    <col min="8959" max="8959" width="12.85546875" style="13" customWidth="1"/>
    <col min="8960" max="8960" width="3.5703125" style="13" customWidth="1"/>
    <col min="8961" max="8961" width="16.5703125" style="13" bestFit="1" customWidth="1"/>
    <col min="8962" max="8962" width="9.140625" style="13"/>
    <col min="8963" max="8963" width="3.5703125" style="13" customWidth="1"/>
    <col min="8964" max="8964" width="15.42578125" style="13" customWidth="1"/>
    <col min="8965" max="8966" width="9.140625" style="13"/>
    <col min="8967" max="8967" width="23.7109375" style="13" customWidth="1"/>
    <col min="8968" max="9211" width="9.140625" style="13"/>
    <col min="9212" max="9212" width="13.140625" style="13" customWidth="1"/>
    <col min="9213" max="9213" width="18.28515625" style="13" customWidth="1"/>
    <col min="9214" max="9214" width="14.28515625" style="13" customWidth="1"/>
    <col min="9215" max="9215" width="12.85546875" style="13" customWidth="1"/>
    <col min="9216" max="9216" width="3.5703125" style="13" customWidth="1"/>
    <col min="9217" max="9217" width="16.5703125" style="13" bestFit="1" customWidth="1"/>
    <col min="9218" max="9218" width="9.140625" style="13"/>
    <col min="9219" max="9219" width="3.5703125" style="13" customWidth="1"/>
    <col min="9220" max="9220" width="15.42578125" style="13" customWidth="1"/>
    <col min="9221" max="9222" width="9.140625" style="13"/>
    <col min="9223" max="9223" width="23.7109375" style="13" customWidth="1"/>
    <col min="9224" max="9467" width="9.140625" style="13"/>
    <col min="9468" max="9468" width="13.140625" style="13" customWidth="1"/>
    <col min="9469" max="9469" width="18.28515625" style="13" customWidth="1"/>
    <col min="9470" max="9470" width="14.28515625" style="13" customWidth="1"/>
    <col min="9471" max="9471" width="12.85546875" style="13" customWidth="1"/>
    <col min="9472" max="9472" width="3.5703125" style="13" customWidth="1"/>
    <col min="9473" max="9473" width="16.5703125" style="13" bestFit="1" customWidth="1"/>
    <col min="9474" max="9474" width="9.140625" style="13"/>
    <col min="9475" max="9475" width="3.5703125" style="13" customWidth="1"/>
    <col min="9476" max="9476" width="15.42578125" style="13" customWidth="1"/>
    <col min="9477" max="9478" width="9.140625" style="13"/>
    <col min="9479" max="9479" width="23.7109375" style="13" customWidth="1"/>
    <col min="9480" max="9723" width="9.140625" style="13"/>
    <col min="9724" max="9724" width="13.140625" style="13" customWidth="1"/>
    <col min="9725" max="9725" width="18.28515625" style="13" customWidth="1"/>
    <col min="9726" max="9726" width="14.28515625" style="13" customWidth="1"/>
    <col min="9727" max="9727" width="12.85546875" style="13" customWidth="1"/>
    <col min="9728" max="9728" width="3.5703125" style="13" customWidth="1"/>
    <col min="9729" max="9729" width="16.5703125" style="13" bestFit="1" customWidth="1"/>
    <col min="9730" max="9730" width="9.140625" style="13"/>
    <col min="9731" max="9731" width="3.5703125" style="13" customWidth="1"/>
    <col min="9732" max="9732" width="15.42578125" style="13" customWidth="1"/>
    <col min="9733" max="9734" width="9.140625" style="13"/>
    <col min="9735" max="9735" width="23.7109375" style="13" customWidth="1"/>
    <col min="9736" max="9979" width="9.140625" style="13"/>
    <col min="9980" max="9980" width="13.140625" style="13" customWidth="1"/>
    <col min="9981" max="9981" width="18.28515625" style="13" customWidth="1"/>
    <col min="9982" max="9982" width="14.28515625" style="13" customWidth="1"/>
    <col min="9983" max="9983" width="12.85546875" style="13" customWidth="1"/>
    <col min="9984" max="9984" width="3.5703125" style="13" customWidth="1"/>
    <col min="9985" max="9985" width="16.5703125" style="13" bestFit="1" customWidth="1"/>
    <col min="9986" max="9986" width="9.140625" style="13"/>
    <col min="9987" max="9987" width="3.5703125" style="13" customWidth="1"/>
    <col min="9988" max="9988" width="15.42578125" style="13" customWidth="1"/>
    <col min="9989" max="9990" width="9.140625" style="13"/>
    <col min="9991" max="9991" width="23.7109375" style="13" customWidth="1"/>
    <col min="9992" max="10235" width="9.140625" style="13"/>
    <col min="10236" max="10236" width="13.140625" style="13" customWidth="1"/>
    <col min="10237" max="10237" width="18.28515625" style="13" customWidth="1"/>
    <col min="10238" max="10238" width="14.28515625" style="13" customWidth="1"/>
    <col min="10239" max="10239" width="12.85546875" style="13" customWidth="1"/>
    <col min="10240" max="10240" width="3.5703125" style="13" customWidth="1"/>
    <col min="10241" max="10241" width="16.5703125" style="13" bestFit="1" customWidth="1"/>
    <col min="10242" max="10242" width="9.140625" style="13"/>
    <col min="10243" max="10243" width="3.5703125" style="13" customWidth="1"/>
    <col min="10244" max="10244" width="15.42578125" style="13" customWidth="1"/>
    <col min="10245" max="10246" width="9.140625" style="13"/>
    <col min="10247" max="10247" width="23.7109375" style="13" customWidth="1"/>
    <col min="10248" max="10491" width="9.140625" style="13"/>
    <col min="10492" max="10492" width="13.140625" style="13" customWidth="1"/>
    <col min="10493" max="10493" width="18.28515625" style="13" customWidth="1"/>
    <col min="10494" max="10494" width="14.28515625" style="13" customWidth="1"/>
    <col min="10495" max="10495" width="12.85546875" style="13" customWidth="1"/>
    <col min="10496" max="10496" width="3.5703125" style="13" customWidth="1"/>
    <col min="10497" max="10497" width="16.5703125" style="13" bestFit="1" customWidth="1"/>
    <col min="10498" max="10498" width="9.140625" style="13"/>
    <col min="10499" max="10499" width="3.5703125" style="13" customWidth="1"/>
    <col min="10500" max="10500" width="15.42578125" style="13" customWidth="1"/>
    <col min="10501" max="10502" width="9.140625" style="13"/>
    <col min="10503" max="10503" width="23.7109375" style="13" customWidth="1"/>
    <col min="10504" max="10747" width="9.140625" style="13"/>
    <col min="10748" max="10748" width="13.140625" style="13" customWidth="1"/>
    <col min="10749" max="10749" width="18.28515625" style="13" customWidth="1"/>
    <col min="10750" max="10750" width="14.28515625" style="13" customWidth="1"/>
    <col min="10751" max="10751" width="12.85546875" style="13" customWidth="1"/>
    <col min="10752" max="10752" width="3.5703125" style="13" customWidth="1"/>
    <col min="10753" max="10753" width="16.5703125" style="13" bestFit="1" customWidth="1"/>
    <col min="10754" max="10754" width="9.140625" style="13"/>
    <col min="10755" max="10755" width="3.5703125" style="13" customWidth="1"/>
    <col min="10756" max="10756" width="15.42578125" style="13" customWidth="1"/>
    <col min="10757" max="10758" width="9.140625" style="13"/>
    <col min="10759" max="10759" width="23.7109375" style="13" customWidth="1"/>
    <col min="10760" max="11003" width="9.140625" style="13"/>
    <col min="11004" max="11004" width="13.140625" style="13" customWidth="1"/>
    <col min="11005" max="11005" width="18.28515625" style="13" customWidth="1"/>
    <col min="11006" max="11006" width="14.28515625" style="13" customWidth="1"/>
    <col min="11007" max="11007" width="12.85546875" style="13" customWidth="1"/>
    <col min="11008" max="11008" width="3.5703125" style="13" customWidth="1"/>
    <col min="11009" max="11009" width="16.5703125" style="13" bestFit="1" customWidth="1"/>
    <col min="11010" max="11010" width="9.140625" style="13"/>
    <col min="11011" max="11011" width="3.5703125" style="13" customWidth="1"/>
    <col min="11012" max="11012" width="15.42578125" style="13" customWidth="1"/>
    <col min="11013" max="11014" width="9.140625" style="13"/>
    <col min="11015" max="11015" width="23.7109375" style="13" customWidth="1"/>
    <col min="11016" max="11259" width="9.140625" style="13"/>
    <col min="11260" max="11260" width="13.140625" style="13" customWidth="1"/>
    <col min="11261" max="11261" width="18.28515625" style="13" customWidth="1"/>
    <col min="11262" max="11262" width="14.28515625" style="13" customWidth="1"/>
    <col min="11263" max="11263" width="12.85546875" style="13" customWidth="1"/>
    <col min="11264" max="11264" width="3.5703125" style="13" customWidth="1"/>
    <col min="11265" max="11265" width="16.5703125" style="13" bestFit="1" customWidth="1"/>
    <col min="11266" max="11266" width="9.140625" style="13"/>
    <col min="11267" max="11267" width="3.5703125" style="13" customWidth="1"/>
    <col min="11268" max="11268" width="15.42578125" style="13" customWidth="1"/>
    <col min="11269" max="11270" width="9.140625" style="13"/>
    <col min="11271" max="11271" width="23.7109375" style="13" customWidth="1"/>
    <col min="11272" max="11515" width="9.140625" style="13"/>
    <col min="11516" max="11516" width="13.140625" style="13" customWidth="1"/>
    <col min="11517" max="11517" width="18.28515625" style="13" customWidth="1"/>
    <col min="11518" max="11518" width="14.28515625" style="13" customWidth="1"/>
    <col min="11519" max="11519" width="12.85546875" style="13" customWidth="1"/>
    <col min="11520" max="11520" width="3.5703125" style="13" customWidth="1"/>
    <col min="11521" max="11521" width="16.5703125" style="13" bestFit="1" customWidth="1"/>
    <col min="11522" max="11522" width="9.140625" style="13"/>
    <col min="11523" max="11523" width="3.5703125" style="13" customWidth="1"/>
    <col min="11524" max="11524" width="15.42578125" style="13" customWidth="1"/>
    <col min="11525" max="11526" width="9.140625" style="13"/>
    <col min="11527" max="11527" width="23.7109375" style="13" customWidth="1"/>
    <col min="11528" max="11771" width="9.140625" style="13"/>
    <col min="11772" max="11772" width="13.140625" style="13" customWidth="1"/>
    <col min="11773" max="11773" width="18.28515625" style="13" customWidth="1"/>
    <col min="11774" max="11774" width="14.28515625" style="13" customWidth="1"/>
    <col min="11775" max="11775" width="12.85546875" style="13" customWidth="1"/>
    <col min="11776" max="11776" width="3.5703125" style="13" customWidth="1"/>
    <col min="11777" max="11777" width="16.5703125" style="13" bestFit="1" customWidth="1"/>
    <col min="11778" max="11778" width="9.140625" style="13"/>
    <col min="11779" max="11779" width="3.5703125" style="13" customWidth="1"/>
    <col min="11780" max="11780" width="15.42578125" style="13" customWidth="1"/>
    <col min="11781" max="11782" width="9.140625" style="13"/>
    <col min="11783" max="11783" width="23.7109375" style="13" customWidth="1"/>
    <col min="11784" max="12027" width="9.140625" style="13"/>
    <col min="12028" max="12028" width="13.140625" style="13" customWidth="1"/>
    <col min="12029" max="12029" width="18.28515625" style="13" customWidth="1"/>
    <col min="12030" max="12030" width="14.28515625" style="13" customWidth="1"/>
    <col min="12031" max="12031" width="12.85546875" style="13" customWidth="1"/>
    <col min="12032" max="12032" width="3.5703125" style="13" customWidth="1"/>
    <col min="12033" max="12033" width="16.5703125" style="13" bestFit="1" customWidth="1"/>
    <col min="12034" max="12034" width="9.140625" style="13"/>
    <col min="12035" max="12035" width="3.5703125" style="13" customWidth="1"/>
    <col min="12036" max="12036" width="15.42578125" style="13" customWidth="1"/>
    <col min="12037" max="12038" width="9.140625" style="13"/>
    <col min="12039" max="12039" width="23.7109375" style="13" customWidth="1"/>
    <col min="12040" max="12283" width="9.140625" style="13"/>
    <col min="12284" max="12284" width="13.140625" style="13" customWidth="1"/>
    <col min="12285" max="12285" width="18.28515625" style="13" customWidth="1"/>
    <col min="12286" max="12286" width="14.28515625" style="13" customWidth="1"/>
    <col min="12287" max="12287" width="12.85546875" style="13" customWidth="1"/>
    <col min="12288" max="12288" width="3.5703125" style="13" customWidth="1"/>
    <col min="12289" max="12289" width="16.5703125" style="13" bestFit="1" customWidth="1"/>
    <col min="12290" max="12290" width="9.140625" style="13"/>
    <col min="12291" max="12291" width="3.5703125" style="13" customWidth="1"/>
    <col min="12292" max="12292" width="15.42578125" style="13" customWidth="1"/>
    <col min="12293" max="12294" width="9.140625" style="13"/>
    <col min="12295" max="12295" width="23.7109375" style="13" customWidth="1"/>
    <col min="12296" max="12539" width="9.140625" style="13"/>
    <col min="12540" max="12540" width="13.140625" style="13" customWidth="1"/>
    <col min="12541" max="12541" width="18.28515625" style="13" customWidth="1"/>
    <col min="12542" max="12542" width="14.28515625" style="13" customWidth="1"/>
    <col min="12543" max="12543" width="12.85546875" style="13" customWidth="1"/>
    <col min="12544" max="12544" width="3.5703125" style="13" customWidth="1"/>
    <col min="12545" max="12545" width="16.5703125" style="13" bestFit="1" customWidth="1"/>
    <col min="12546" max="12546" width="9.140625" style="13"/>
    <col min="12547" max="12547" width="3.5703125" style="13" customWidth="1"/>
    <col min="12548" max="12548" width="15.42578125" style="13" customWidth="1"/>
    <col min="12549" max="12550" width="9.140625" style="13"/>
    <col min="12551" max="12551" width="23.7109375" style="13" customWidth="1"/>
    <col min="12552" max="12795" width="9.140625" style="13"/>
    <col min="12796" max="12796" width="13.140625" style="13" customWidth="1"/>
    <col min="12797" max="12797" width="18.28515625" style="13" customWidth="1"/>
    <col min="12798" max="12798" width="14.28515625" style="13" customWidth="1"/>
    <col min="12799" max="12799" width="12.85546875" style="13" customWidth="1"/>
    <col min="12800" max="12800" width="3.5703125" style="13" customWidth="1"/>
    <col min="12801" max="12801" width="16.5703125" style="13" bestFit="1" customWidth="1"/>
    <col min="12802" max="12802" width="9.140625" style="13"/>
    <col min="12803" max="12803" width="3.5703125" style="13" customWidth="1"/>
    <col min="12804" max="12804" width="15.42578125" style="13" customWidth="1"/>
    <col min="12805" max="12806" width="9.140625" style="13"/>
    <col min="12807" max="12807" width="23.7109375" style="13" customWidth="1"/>
    <col min="12808" max="13051" width="9.140625" style="13"/>
    <col min="13052" max="13052" width="13.140625" style="13" customWidth="1"/>
    <col min="13053" max="13053" width="18.28515625" style="13" customWidth="1"/>
    <col min="13054" max="13054" width="14.28515625" style="13" customWidth="1"/>
    <col min="13055" max="13055" width="12.85546875" style="13" customWidth="1"/>
    <col min="13056" max="13056" width="3.5703125" style="13" customWidth="1"/>
    <col min="13057" max="13057" width="16.5703125" style="13" bestFit="1" customWidth="1"/>
    <col min="13058" max="13058" width="9.140625" style="13"/>
    <col min="13059" max="13059" width="3.5703125" style="13" customWidth="1"/>
    <col min="13060" max="13060" width="15.42578125" style="13" customWidth="1"/>
    <col min="13061" max="13062" width="9.140625" style="13"/>
    <col min="13063" max="13063" width="23.7109375" style="13" customWidth="1"/>
    <col min="13064" max="13307" width="9.140625" style="13"/>
    <col min="13308" max="13308" width="13.140625" style="13" customWidth="1"/>
    <col min="13309" max="13309" width="18.28515625" style="13" customWidth="1"/>
    <col min="13310" max="13310" width="14.28515625" style="13" customWidth="1"/>
    <col min="13311" max="13311" width="12.85546875" style="13" customWidth="1"/>
    <col min="13312" max="13312" width="3.5703125" style="13" customWidth="1"/>
    <col min="13313" max="13313" width="16.5703125" style="13" bestFit="1" customWidth="1"/>
    <col min="13314" max="13314" width="9.140625" style="13"/>
    <col min="13315" max="13315" width="3.5703125" style="13" customWidth="1"/>
    <col min="13316" max="13316" width="15.42578125" style="13" customWidth="1"/>
    <col min="13317" max="13318" width="9.140625" style="13"/>
    <col min="13319" max="13319" width="23.7109375" style="13" customWidth="1"/>
    <col min="13320" max="13563" width="9.140625" style="13"/>
    <col min="13564" max="13564" width="13.140625" style="13" customWidth="1"/>
    <col min="13565" max="13565" width="18.28515625" style="13" customWidth="1"/>
    <col min="13566" max="13566" width="14.28515625" style="13" customWidth="1"/>
    <col min="13567" max="13567" width="12.85546875" style="13" customWidth="1"/>
    <col min="13568" max="13568" width="3.5703125" style="13" customWidth="1"/>
    <col min="13569" max="13569" width="16.5703125" style="13" bestFit="1" customWidth="1"/>
    <col min="13570" max="13570" width="9.140625" style="13"/>
    <col min="13571" max="13571" width="3.5703125" style="13" customWidth="1"/>
    <col min="13572" max="13572" width="15.42578125" style="13" customWidth="1"/>
    <col min="13573" max="13574" width="9.140625" style="13"/>
    <col min="13575" max="13575" width="23.7109375" style="13" customWidth="1"/>
    <col min="13576" max="13819" width="9.140625" style="13"/>
    <col min="13820" max="13820" width="13.140625" style="13" customWidth="1"/>
    <col min="13821" max="13821" width="18.28515625" style="13" customWidth="1"/>
    <col min="13822" max="13822" width="14.28515625" style="13" customWidth="1"/>
    <col min="13823" max="13823" width="12.85546875" style="13" customWidth="1"/>
    <col min="13824" max="13824" width="3.5703125" style="13" customWidth="1"/>
    <col min="13825" max="13825" width="16.5703125" style="13" bestFit="1" customWidth="1"/>
    <col min="13826" max="13826" width="9.140625" style="13"/>
    <col min="13827" max="13827" width="3.5703125" style="13" customWidth="1"/>
    <col min="13828" max="13828" width="15.42578125" style="13" customWidth="1"/>
    <col min="13829" max="13830" width="9.140625" style="13"/>
    <col min="13831" max="13831" width="23.7109375" style="13" customWidth="1"/>
    <col min="13832" max="14075" width="9.140625" style="13"/>
    <col min="14076" max="14076" width="13.140625" style="13" customWidth="1"/>
    <col min="14077" max="14077" width="18.28515625" style="13" customWidth="1"/>
    <col min="14078" max="14078" width="14.28515625" style="13" customWidth="1"/>
    <col min="14079" max="14079" width="12.85546875" style="13" customWidth="1"/>
    <col min="14080" max="14080" width="3.5703125" style="13" customWidth="1"/>
    <col min="14081" max="14081" width="16.5703125" style="13" bestFit="1" customWidth="1"/>
    <col min="14082" max="14082" width="9.140625" style="13"/>
    <col min="14083" max="14083" width="3.5703125" style="13" customWidth="1"/>
    <col min="14084" max="14084" width="15.42578125" style="13" customWidth="1"/>
    <col min="14085" max="14086" width="9.140625" style="13"/>
    <col min="14087" max="14087" width="23.7109375" style="13" customWidth="1"/>
    <col min="14088" max="14331" width="9.140625" style="13"/>
    <col min="14332" max="14332" width="13.140625" style="13" customWidth="1"/>
    <col min="14333" max="14333" width="18.28515625" style="13" customWidth="1"/>
    <col min="14334" max="14334" width="14.28515625" style="13" customWidth="1"/>
    <col min="14335" max="14335" width="12.85546875" style="13" customWidth="1"/>
    <col min="14336" max="14336" width="3.5703125" style="13" customWidth="1"/>
    <col min="14337" max="14337" width="16.5703125" style="13" bestFit="1" customWidth="1"/>
    <col min="14338" max="14338" width="9.140625" style="13"/>
    <col min="14339" max="14339" width="3.5703125" style="13" customWidth="1"/>
    <col min="14340" max="14340" width="15.42578125" style="13" customWidth="1"/>
    <col min="14341" max="14342" width="9.140625" style="13"/>
    <col min="14343" max="14343" width="23.7109375" style="13" customWidth="1"/>
    <col min="14344" max="14587" width="9.140625" style="13"/>
    <col min="14588" max="14588" width="13.140625" style="13" customWidth="1"/>
    <col min="14589" max="14589" width="18.28515625" style="13" customWidth="1"/>
    <col min="14590" max="14590" width="14.28515625" style="13" customWidth="1"/>
    <col min="14591" max="14591" width="12.85546875" style="13" customWidth="1"/>
    <col min="14592" max="14592" width="3.5703125" style="13" customWidth="1"/>
    <col min="14593" max="14593" width="16.5703125" style="13" bestFit="1" customWidth="1"/>
    <col min="14594" max="14594" width="9.140625" style="13"/>
    <col min="14595" max="14595" width="3.5703125" style="13" customWidth="1"/>
    <col min="14596" max="14596" width="15.42578125" style="13" customWidth="1"/>
    <col min="14597" max="14598" width="9.140625" style="13"/>
    <col min="14599" max="14599" width="23.7109375" style="13" customWidth="1"/>
    <col min="14600" max="14843" width="9.140625" style="13"/>
    <col min="14844" max="14844" width="13.140625" style="13" customWidth="1"/>
    <col min="14845" max="14845" width="18.28515625" style="13" customWidth="1"/>
    <col min="14846" max="14846" width="14.28515625" style="13" customWidth="1"/>
    <col min="14847" max="14847" width="12.85546875" style="13" customWidth="1"/>
    <col min="14848" max="14848" width="3.5703125" style="13" customWidth="1"/>
    <col min="14849" max="14849" width="16.5703125" style="13" bestFit="1" customWidth="1"/>
    <col min="14850" max="14850" width="9.140625" style="13"/>
    <col min="14851" max="14851" width="3.5703125" style="13" customWidth="1"/>
    <col min="14852" max="14852" width="15.42578125" style="13" customWidth="1"/>
    <col min="14853" max="14854" width="9.140625" style="13"/>
    <col min="14855" max="14855" width="23.7109375" style="13" customWidth="1"/>
    <col min="14856" max="15099" width="9.140625" style="13"/>
    <col min="15100" max="15100" width="13.140625" style="13" customWidth="1"/>
    <col min="15101" max="15101" width="18.28515625" style="13" customWidth="1"/>
    <col min="15102" max="15102" width="14.28515625" style="13" customWidth="1"/>
    <col min="15103" max="15103" width="12.85546875" style="13" customWidth="1"/>
    <col min="15104" max="15104" width="3.5703125" style="13" customWidth="1"/>
    <col min="15105" max="15105" width="16.5703125" style="13" bestFit="1" customWidth="1"/>
    <col min="15106" max="15106" width="9.140625" style="13"/>
    <col min="15107" max="15107" width="3.5703125" style="13" customWidth="1"/>
    <col min="15108" max="15108" width="15.42578125" style="13" customWidth="1"/>
    <col min="15109" max="15110" width="9.140625" style="13"/>
    <col min="15111" max="15111" width="23.7109375" style="13" customWidth="1"/>
    <col min="15112" max="15355" width="9.140625" style="13"/>
    <col min="15356" max="15356" width="13.140625" style="13" customWidth="1"/>
    <col min="15357" max="15357" width="18.28515625" style="13" customWidth="1"/>
    <col min="15358" max="15358" width="14.28515625" style="13" customWidth="1"/>
    <col min="15359" max="15359" width="12.85546875" style="13" customWidth="1"/>
    <col min="15360" max="15360" width="3.5703125" style="13" customWidth="1"/>
    <col min="15361" max="15361" width="16.5703125" style="13" bestFit="1" customWidth="1"/>
    <col min="15362" max="15362" width="9.140625" style="13"/>
    <col min="15363" max="15363" width="3.5703125" style="13" customWidth="1"/>
    <col min="15364" max="15364" width="15.42578125" style="13" customWidth="1"/>
    <col min="15365" max="15366" width="9.140625" style="13"/>
    <col min="15367" max="15367" width="23.7109375" style="13" customWidth="1"/>
    <col min="15368" max="15611" width="9.140625" style="13"/>
    <col min="15612" max="15612" width="13.140625" style="13" customWidth="1"/>
    <col min="15613" max="15613" width="18.28515625" style="13" customWidth="1"/>
    <col min="15614" max="15614" width="14.28515625" style="13" customWidth="1"/>
    <col min="15615" max="15615" width="12.85546875" style="13" customWidth="1"/>
    <col min="15616" max="15616" width="3.5703125" style="13" customWidth="1"/>
    <col min="15617" max="15617" width="16.5703125" style="13" bestFit="1" customWidth="1"/>
    <col min="15618" max="15618" width="9.140625" style="13"/>
    <col min="15619" max="15619" width="3.5703125" style="13" customWidth="1"/>
    <col min="15620" max="15620" width="15.42578125" style="13" customWidth="1"/>
    <col min="15621" max="15622" width="9.140625" style="13"/>
    <col min="15623" max="15623" width="23.7109375" style="13" customWidth="1"/>
    <col min="15624" max="15867" width="9.140625" style="13"/>
    <col min="15868" max="15868" width="13.140625" style="13" customWidth="1"/>
    <col min="15869" max="15869" width="18.28515625" style="13" customWidth="1"/>
    <col min="15870" max="15870" width="14.28515625" style="13" customWidth="1"/>
    <col min="15871" max="15871" width="12.85546875" style="13" customWidth="1"/>
    <col min="15872" max="15872" width="3.5703125" style="13" customWidth="1"/>
    <col min="15873" max="15873" width="16.5703125" style="13" bestFit="1" customWidth="1"/>
    <col min="15874" max="15874" width="9.140625" style="13"/>
    <col min="15875" max="15875" width="3.5703125" style="13" customWidth="1"/>
    <col min="15876" max="15876" width="15.42578125" style="13" customWidth="1"/>
    <col min="15877" max="15878" width="9.140625" style="13"/>
    <col min="15879" max="15879" width="23.7109375" style="13" customWidth="1"/>
    <col min="15880" max="16123" width="9.140625" style="13"/>
    <col min="16124" max="16124" width="13.140625" style="13" customWidth="1"/>
    <col min="16125" max="16125" width="18.28515625" style="13" customWidth="1"/>
    <col min="16126" max="16126" width="14.28515625" style="13" customWidth="1"/>
    <col min="16127" max="16127" width="12.85546875" style="13" customWidth="1"/>
    <col min="16128" max="16128" width="3.5703125" style="13" customWidth="1"/>
    <col min="16129" max="16129" width="16.5703125" style="13" bestFit="1" customWidth="1"/>
    <col min="16130" max="16130" width="9.140625" style="13"/>
    <col min="16131" max="16131" width="3.5703125" style="13" customWidth="1"/>
    <col min="16132" max="16132" width="15.42578125" style="13" customWidth="1"/>
    <col min="16133" max="16134" width="9.140625" style="13"/>
    <col min="16135" max="16135" width="23.7109375" style="13" customWidth="1"/>
    <col min="16136" max="16384" width="9.140625" style="13"/>
  </cols>
  <sheetData>
    <row r="1" spans="1:19" ht="18">
      <c r="J1" s="12" t="s">
        <v>65</v>
      </c>
      <c r="K1" s="14"/>
      <c r="L1" s="14"/>
      <c r="M1" s="14"/>
      <c r="N1" s="14"/>
      <c r="O1" s="14"/>
      <c r="P1" s="14"/>
      <c r="Q1" s="14"/>
      <c r="R1" s="14"/>
      <c r="S1" s="14"/>
    </row>
    <row r="2" spans="1:19" ht="18">
      <c r="J2" s="12" t="s">
        <v>1</v>
      </c>
      <c r="K2" s="14"/>
      <c r="L2" s="14"/>
      <c r="M2" s="14"/>
      <c r="N2" s="14"/>
      <c r="O2" s="14"/>
      <c r="P2" s="14"/>
      <c r="Q2" s="14"/>
      <c r="R2" s="14"/>
      <c r="S2" s="14"/>
    </row>
    <row r="3" spans="1:19" ht="18">
      <c r="J3" s="12" t="s">
        <v>66</v>
      </c>
      <c r="K3" s="14"/>
      <c r="L3" s="14"/>
      <c r="M3" s="14"/>
      <c r="N3" s="14"/>
      <c r="O3" s="14"/>
      <c r="P3" s="14"/>
      <c r="Q3" s="14"/>
      <c r="R3" s="14"/>
      <c r="S3" s="14"/>
    </row>
    <row r="4" spans="1:19" ht="18">
      <c r="J4" s="12" t="s">
        <v>67</v>
      </c>
      <c r="K4" s="14"/>
      <c r="L4" s="14"/>
      <c r="M4" s="14"/>
      <c r="N4" s="14"/>
      <c r="O4" s="14"/>
      <c r="P4" s="14"/>
      <c r="Q4" s="14"/>
      <c r="R4" s="14"/>
      <c r="S4" s="14"/>
    </row>
    <row r="7" spans="1:19" s="17" customFormat="1" ht="12.75">
      <c r="B7" s="21"/>
      <c r="C7" s="21"/>
      <c r="D7" s="21"/>
      <c r="E7" s="21"/>
      <c r="F7" s="21"/>
      <c r="G7" s="21"/>
      <c r="H7" s="21"/>
      <c r="I7" s="21"/>
      <c r="J7" s="21"/>
    </row>
    <row r="8" spans="1:19" s="17" customFormat="1" ht="51">
      <c r="A8" s="30" t="s">
        <v>68</v>
      </c>
      <c r="B8" s="31" t="s">
        <v>69</v>
      </c>
      <c r="C8" s="31" t="s">
        <v>70</v>
      </c>
      <c r="D8" s="31" t="s">
        <v>71</v>
      </c>
      <c r="E8" s="31"/>
      <c r="F8" s="31" t="s">
        <v>72</v>
      </c>
      <c r="G8" s="31" t="s">
        <v>70</v>
      </c>
      <c r="H8" s="31"/>
      <c r="I8" s="31" t="s">
        <v>73</v>
      </c>
      <c r="J8" s="31" t="s">
        <v>70</v>
      </c>
      <c r="K8" s="32"/>
    </row>
    <row r="9" spans="1:19" s="17" customFormat="1" ht="12.75">
      <c r="A9" s="17" t="s">
        <v>74</v>
      </c>
      <c r="B9" s="18">
        <v>11596523640.299999</v>
      </c>
      <c r="C9" s="21" t="s">
        <v>75</v>
      </c>
      <c r="D9" s="23">
        <v>2.6387194505680049E-2</v>
      </c>
      <c r="E9" s="21"/>
      <c r="F9" s="18">
        <v>11285813508.259998</v>
      </c>
      <c r="G9" s="21" t="s">
        <v>75</v>
      </c>
      <c r="H9" s="21"/>
      <c r="I9" s="18">
        <v>310710132.03999996</v>
      </c>
      <c r="J9" s="21" t="s">
        <v>75</v>
      </c>
    </row>
    <row r="10" spans="1:19" s="17" customFormat="1" ht="12.75">
      <c r="A10" s="17" t="s">
        <v>76</v>
      </c>
      <c r="B10" s="18">
        <v>12623281487.15</v>
      </c>
      <c r="C10" s="23">
        <v>8.8540141744016518E-2</v>
      </c>
      <c r="D10" s="23">
        <v>5.5056962069309066E-2</v>
      </c>
      <c r="E10" s="21"/>
      <c r="F10" s="18">
        <v>11980091638.1</v>
      </c>
      <c r="G10" s="23">
        <v>6.1517774445932968E-2</v>
      </c>
      <c r="H10" s="21"/>
      <c r="I10" s="18">
        <v>643189849.04999995</v>
      </c>
      <c r="J10" s="23">
        <v>1.0700639687127984</v>
      </c>
    </row>
    <row r="11" spans="1:19" s="17" customFormat="1" ht="12.75">
      <c r="A11" s="17" t="s">
        <v>39</v>
      </c>
      <c r="B11" s="18">
        <v>12838121598.02</v>
      </c>
      <c r="C11" s="23">
        <v>1.7019355156478098E-2</v>
      </c>
      <c r="D11" s="23">
        <v>5.1199502817240866E-2</v>
      </c>
      <c r="E11" s="21"/>
      <c r="F11" s="18">
        <v>12506314221.02</v>
      </c>
      <c r="G11" s="23">
        <v>4.3924754402250722E-2</v>
      </c>
      <c r="H11" s="21"/>
      <c r="I11" s="18">
        <v>331807377</v>
      </c>
      <c r="J11" s="23">
        <v>-0.48412218027059356</v>
      </c>
    </row>
    <row r="12" spans="1:19" s="17" customFormat="1" ht="12.75">
      <c r="A12" s="17" t="s">
        <v>40</v>
      </c>
      <c r="B12" s="18">
        <v>13270350501.809999</v>
      </c>
      <c r="C12" s="23">
        <v>3.3667612546734317E-2</v>
      </c>
      <c r="D12" s="23">
        <v>3.6190129005740264E-2</v>
      </c>
      <c r="E12" s="21"/>
      <c r="F12" s="18">
        <v>12870681734.07</v>
      </c>
      <c r="G12" s="23">
        <v>2.9134684017261311E-2</v>
      </c>
      <c r="H12" s="21"/>
      <c r="I12" s="18">
        <v>399668767.74000001</v>
      </c>
      <c r="J12" s="23">
        <v>0.20452044000215225</v>
      </c>
    </row>
    <row r="13" spans="1:19" s="17" customFormat="1" ht="12.75">
      <c r="A13" s="17" t="s">
        <v>41</v>
      </c>
      <c r="B13" s="18">
        <v>14214358527.1</v>
      </c>
      <c r="C13" s="23">
        <v>7.1136630879587062E-2</v>
      </c>
      <c r="D13" s="23">
        <v>1.4257956719077225E-2</v>
      </c>
      <c r="E13" s="21"/>
      <c r="F13" s="18">
        <v>13700990052.99</v>
      </c>
      <c r="G13" s="23">
        <v>6.4511603664481096E-2</v>
      </c>
      <c r="H13" s="21"/>
      <c r="I13" s="18">
        <v>513368474.11000001</v>
      </c>
      <c r="J13" s="23">
        <v>0.28448484231814197</v>
      </c>
    </row>
    <row r="14" spans="1:19" s="17" customFormat="1" ht="12.75">
      <c r="A14" s="17" t="s">
        <v>42</v>
      </c>
      <c r="B14" s="18">
        <v>12643008322.629999</v>
      </c>
      <c r="C14" s="23">
        <v>-0.11054668428928298</v>
      </c>
      <c r="D14" s="23">
        <v>1.289467838590908E-2</v>
      </c>
      <c r="E14" s="21"/>
      <c r="F14" s="18">
        <v>12270499652.789999</v>
      </c>
      <c r="G14" s="23">
        <v>-0.10440781247686706</v>
      </c>
      <c r="H14" s="21"/>
      <c r="I14" s="18">
        <v>372508669.83999997</v>
      </c>
      <c r="J14" s="23">
        <v>-0.27438343290207157</v>
      </c>
    </row>
    <row r="15" spans="1:19" s="17" customFormat="1" ht="12.75">
      <c r="A15" s="17" t="s">
        <v>77</v>
      </c>
      <c r="B15" s="18">
        <v>13303105673.719999</v>
      </c>
      <c r="C15" s="23">
        <v>5.2210465598482393E-2</v>
      </c>
      <c r="D15" s="23">
        <v>2.7507407085780897E-2</v>
      </c>
      <c r="E15" s="21"/>
      <c r="F15" s="18">
        <v>13042329217.84</v>
      </c>
      <c r="G15" s="23">
        <v>6.2901233600092782E-2</v>
      </c>
      <c r="H15" s="21"/>
      <c r="I15" s="18">
        <v>260776455.88</v>
      </c>
      <c r="J15" s="23">
        <v>-0.29994527109393515</v>
      </c>
    </row>
    <row r="16" spans="1:19" s="17" customFormat="1" ht="12.75">
      <c r="A16" s="17" t="s">
        <v>78</v>
      </c>
      <c r="B16" s="18">
        <v>13744373932</v>
      </c>
      <c r="C16" s="23">
        <v>3.3170318954296264E-2</v>
      </c>
      <c r="D16" s="23">
        <v>4.5629651275498756E-2</v>
      </c>
      <c r="E16" s="21"/>
      <c r="F16" s="18">
        <v>13462749638.33</v>
      </c>
      <c r="G16" s="23">
        <v>3.2235071931394438E-2</v>
      </c>
      <c r="H16" s="21"/>
      <c r="I16" s="18">
        <v>281624293.67000002</v>
      </c>
      <c r="J16" s="23">
        <v>7.9945245515543981E-2</v>
      </c>
    </row>
    <row r="17" spans="1:11" s="17" customFormat="1" ht="12.75">
      <c r="A17" s="17" t="s">
        <v>79</v>
      </c>
      <c r="B17" s="18">
        <v>13771114174</v>
      </c>
      <c r="C17" s="23">
        <v>1.9455409269492218E-3</v>
      </c>
      <c r="D17" s="23">
        <v>3.4599596964401264E-2</v>
      </c>
      <c r="E17" s="21"/>
      <c r="F17" s="18">
        <v>13538963505.98</v>
      </c>
      <c r="G17" s="23">
        <v>5.661092250650636E-3</v>
      </c>
      <c r="H17" s="21"/>
      <c r="I17" s="18">
        <v>232150668.02000001</v>
      </c>
      <c r="J17" s="23">
        <v>-0.17567243580190531</v>
      </c>
    </row>
    <row r="18" spans="1:11" s="17" customFormat="1" ht="12.75">
      <c r="A18" s="17" t="s">
        <v>80</v>
      </c>
      <c r="B18" s="18">
        <v>14170606492</v>
      </c>
      <c r="C18" s="23">
        <v>2.9009440554508326E-2</v>
      </c>
      <c r="D18" s="23">
        <v>2.9376117229051264E-2</v>
      </c>
      <c r="E18" s="21"/>
      <c r="F18" s="18">
        <v>13869275863.889999</v>
      </c>
      <c r="G18" s="23">
        <v>2.4397167313738959E-2</v>
      </c>
      <c r="H18" s="21"/>
      <c r="I18" s="18">
        <v>301330628.10999995</v>
      </c>
      <c r="J18" s="23">
        <v>0.29799595529934042</v>
      </c>
    </row>
    <row r="19" spans="1:11" s="17" customFormat="1" ht="12.75">
      <c r="A19" s="17" t="s">
        <v>81</v>
      </c>
      <c r="B19" s="18">
        <v>14578885634</v>
      </c>
      <c r="C19" s="23">
        <v>2.8811691456571992E-2</v>
      </c>
      <c r="D19" s="23">
        <v>3.8768444982990355E-2</v>
      </c>
      <c r="E19" s="21"/>
      <c r="F19" s="18">
        <v>14085702858.73</v>
      </c>
      <c r="G19" s="23">
        <v>1.5604779727793054E-2</v>
      </c>
      <c r="H19" s="21"/>
      <c r="I19" s="18">
        <v>493182775.26999998</v>
      </c>
      <c r="J19" s="23">
        <v>0.63668319534370366</v>
      </c>
    </row>
    <row r="20" spans="1:11" s="17" customFormat="1" ht="12.75">
      <c r="A20" s="17" t="s">
        <v>82</v>
      </c>
      <c r="B20" s="18">
        <v>14819008097</v>
      </c>
      <c r="C20" s="23">
        <v>1.6470563596438458E-2</v>
      </c>
      <c r="D20" s="23">
        <v>1.4022410429691467E-2</v>
      </c>
      <c r="E20" s="21"/>
      <c r="F20" s="18">
        <v>14508538798.450001</v>
      </c>
      <c r="G20" s="23">
        <v>3.0018803034591708E-2</v>
      </c>
      <c r="H20" s="21"/>
      <c r="I20" s="18">
        <v>310469298.55000001</v>
      </c>
      <c r="J20" s="23">
        <v>-0.37047822000671221</v>
      </c>
    </row>
    <row r="21" spans="1:11" s="17" customFormat="1" ht="12.75">
      <c r="A21" s="17" t="s">
        <v>83</v>
      </c>
      <c r="B21" s="18">
        <v>16827661924</v>
      </c>
      <c r="C21" s="23">
        <v>0.13554576756096362</v>
      </c>
      <c r="D21" s="23">
        <v>7.1037408313057967E-3</v>
      </c>
      <c r="E21" s="21"/>
      <c r="F21" s="18">
        <v>16482420355</v>
      </c>
      <c r="G21" s="23">
        <v>0.13604964524483168</v>
      </c>
      <c r="H21" s="21"/>
      <c r="I21" s="18">
        <v>345241569</v>
      </c>
      <c r="J21" s="23">
        <v>0.11199906274919494</v>
      </c>
    </row>
    <row r="22" spans="1:11" s="17" customFormat="1" ht="12.75">
      <c r="A22" s="17" t="s">
        <v>84</v>
      </c>
      <c r="B22" s="18">
        <v>18137941660.689999</v>
      </c>
      <c r="C22" s="23">
        <v>7.7864633994176424E-2</v>
      </c>
      <c r="D22" s="23">
        <v>0.10954184571231956</v>
      </c>
      <c r="E22" s="21"/>
      <c r="F22" s="18">
        <v>17605311330.689999</v>
      </c>
      <c r="G22" s="23">
        <v>6.8126582838264144E-2</v>
      </c>
      <c r="H22" s="21"/>
      <c r="I22" s="18">
        <v>532630330</v>
      </c>
      <c r="J22" s="23">
        <v>0.54277577738618143</v>
      </c>
    </row>
    <row r="23" spans="1:11" s="17" customFormat="1" ht="12.75">
      <c r="A23" s="17" t="s">
        <v>85</v>
      </c>
      <c r="B23" s="18">
        <v>21326150000</v>
      </c>
      <c r="C23" s="23">
        <v>0.17577564196381457</v>
      </c>
      <c r="D23" s="23">
        <v>9.0111634969417903E-2</v>
      </c>
      <c r="E23" s="21"/>
      <c r="F23" s="18">
        <v>20701888856.41</v>
      </c>
      <c r="G23" s="23">
        <v>0.17588882511392873</v>
      </c>
      <c r="H23" s="21"/>
      <c r="I23" s="18">
        <v>624261143.58999991</v>
      </c>
      <c r="J23" s="23">
        <v>0.17203453958395482</v>
      </c>
    </row>
    <row r="24" spans="1:11" s="17" customFormat="1" ht="15">
      <c r="A24" s="294"/>
      <c r="B24" s="292"/>
      <c r="C24" s="293"/>
      <c r="D24" s="293"/>
      <c r="E24" s="295"/>
      <c r="F24" s="292"/>
      <c r="G24" s="293"/>
      <c r="H24" s="295"/>
      <c r="I24" s="292"/>
      <c r="J24" s="293"/>
    </row>
    <row r="25" spans="1:11" s="17" customFormat="1" ht="12.75">
      <c r="A25" s="17" t="s">
        <v>86</v>
      </c>
      <c r="B25" s="33"/>
      <c r="C25" s="33"/>
      <c r="D25" s="33"/>
      <c r="E25" s="33"/>
      <c r="F25" s="33"/>
      <c r="G25" s="33"/>
      <c r="H25" s="33"/>
      <c r="I25" s="33"/>
      <c r="J25" s="33"/>
      <c r="K25" s="34"/>
    </row>
    <row r="26" spans="1:11" s="17" customFormat="1" ht="12.75">
      <c r="A26" s="17" t="s">
        <v>87</v>
      </c>
      <c r="B26" s="33"/>
      <c r="C26" s="33"/>
      <c r="D26" s="33"/>
      <c r="E26" s="33"/>
      <c r="F26" s="33"/>
      <c r="G26" s="33"/>
      <c r="H26" s="33"/>
      <c r="I26" s="33"/>
      <c r="J26" s="33"/>
      <c r="K26" s="34"/>
    </row>
    <row r="27" spans="1:11" s="17" customFormat="1" ht="12.75">
      <c r="B27" s="21"/>
      <c r="C27" s="21"/>
      <c r="D27" s="21"/>
      <c r="E27" s="21"/>
      <c r="F27" s="21"/>
      <c r="G27" s="21"/>
      <c r="H27" s="21"/>
      <c r="I27" s="21"/>
      <c r="J27" s="21"/>
    </row>
    <row r="28" spans="1:11" s="17" customFormat="1" ht="12.75">
      <c r="A28" s="35" t="s">
        <v>88</v>
      </c>
      <c r="B28" s="36"/>
      <c r="F28" s="37"/>
    </row>
    <row r="29" spans="1:11" s="39" customFormat="1" ht="12.75">
      <c r="A29" s="35" t="s">
        <v>89</v>
      </c>
      <c r="B29" s="38"/>
    </row>
    <row r="30" spans="1:11" s="39" customFormat="1" ht="12.75">
      <c r="A30" s="35" t="s">
        <v>90</v>
      </c>
    </row>
    <row r="31" spans="1:11" s="39" customFormat="1" ht="12.75">
      <c r="A31" s="35" t="s">
        <v>91</v>
      </c>
    </row>
    <row r="32" spans="1:11" s="39" customFormat="1" ht="12.75">
      <c r="A32" s="35" t="s">
        <v>92</v>
      </c>
    </row>
    <row r="33" spans="1:1" s="39" customFormat="1" ht="12.75">
      <c r="A33" s="35" t="s">
        <v>93</v>
      </c>
    </row>
    <row r="34" spans="1:1" s="39" customFormat="1" ht="12.75">
      <c r="A34" s="35" t="s">
        <v>94</v>
      </c>
    </row>
    <row r="35" spans="1:1" s="39" customFormat="1" ht="12.75">
      <c r="A35" s="35" t="s">
        <v>95</v>
      </c>
    </row>
    <row r="36" spans="1:1" s="39" customFormat="1" ht="12.75">
      <c r="A36" s="35" t="s">
        <v>96</v>
      </c>
    </row>
    <row r="37" spans="1:1" s="39" customFormat="1" ht="12.75">
      <c r="A37" s="35" t="s">
        <v>97</v>
      </c>
    </row>
    <row r="38" spans="1:1" s="39" customFormat="1" ht="12.75">
      <c r="A38" s="35" t="s">
        <v>98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9"/>
  <sheetViews>
    <sheetView showGridLines="0" workbookViewId="0">
      <pane ySplit="8" topLeftCell="A9" activePane="bottomLeft" state="frozen"/>
      <selection pane="bottomLeft" activeCell="A6" sqref="A6"/>
    </sheetView>
  </sheetViews>
  <sheetFormatPr defaultRowHeight="12.75"/>
  <cols>
    <col min="1" max="1" width="18.7109375" style="43" customWidth="1"/>
    <col min="2" max="2" width="15.42578125" style="50" customWidth="1"/>
    <col min="3" max="3" width="8.42578125" style="50" customWidth="1"/>
    <col min="4" max="4" width="10.28515625" style="50" customWidth="1"/>
    <col min="5" max="5" width="11" style="50" bestFit="1" customWidth="1"/>
    <col min="6" max="6" width="10.28515625" style="50" customWidth="1"/>
    <col min="7" max="7" width="10.7109375" style="50" customWidth="1"/>
    <col min="8" max="8" width="11" style="50" customWidth="1"/>
    <col min="9" max="9" width="12" style="50" customWidth="1"/>
    <col min="10" max="10" width="14.42578125" style="50" customWidth="1"/>
    <col min="11" max="11" width="11.85546875" style="50" customWidth="1"/>
    <col min="12" max="12" width="8.42578125" style="50" bestFit="1" customWidth="1"/>
    <col min="13" max="14" width="11.28515625" style="50" customWidth="1"/>
    <col min="15" max="15" width="13.85546875" style="50" customWidth="1"/>
    <col min="16" max="16" width="12" style="50" customWidth="1"/>
    <col min="17" max="17" width="9.140625" style="46"/>
    <col min="18" max="18" width="12.85546875" style="46" bestFit="1" customWidth="1"/>
    <col min="19" max="257" width="9.140625" style="46"/>
    <col min="258" max="258" width="12.42578125" style="46" customWidth="1"/>
    <col min="259" max="259" width="10.85546875" style="46" customWidth="1"/>
    <col min="260" max="260" width="12.42578125" style="46" customWidth="1"/>
    <col min="261" max="261" width="12.140625" style="46" customWidth="1"/>
    <col min="262" max="262" width="12.85546875" style="46" customWidth="1"/>
    <col min="263" max="263" width="11.140625" style="46" customWidth="1"/>
    <col min="264" max="264" width="10.5703125" style="46" customWidth="1"/>
    <col min="265" max="265" width="12.85546875" style="46" customWidth="1"/>
    <col min="266" max="266" width="11" style="46" customWidth="1"/>
    <col min="267" max="267" width="15.7109375" style="46" customWidth="1"/>
    <col min="268" max="268" width="12.5703125" style="46" customWidth="1"/>
    <col min="269" max="269" width="13.42578125" style="46" customWidth="1"/>
    <col min="270" max="270" width="12.42578125" style="46" customWidth="1"/>
    <col min="271" max="271" width="12.7109375" style="46" customWidth="1"/>
    <col min="272" max="272" width="11.42578125" style="46" customWidth="1"/>
    <col min="273" max="513" width="9.140625" style="46"/>
    <col min="514" max="514" width="12.42578125" style="46" customWidth="1"/>
    <col min="515" max="515" width="10.85546875" style="46" customWidth="1"/>
    <col min="516" max="516" width="12.42578125" style="46" customWidth="1"/>
    <col min="517" max="517" width="12.140625" style="46" customWidth="1"/>
    <col min="518" max="518" width="12.85546875" style="46" customWidth="1"/>
    <col min="519" max="519" width="11.140625" style="46" customWidth="1"/>
    <col min="520" max="520" width="10.5703125" style="46" customWidth="1"/>
    <col min="521" max="521" width="12.85546875" style="46" customWidth="1"/>
    <col min="522" max="522" width="11" style="46" customWidth="1"/>
    <col min="523" max="523" width="15.7109375" style="46" customWidth="1"/>
    <col min="524" max="524" width="12.5703125" style="46" customWidth="1"/>
    <col min="525" max="525" width="13.42578125" style="46" customWidth="1"/>
    <col min="526" max="526" width="12.42578125" style="46" customWidth="1"/>
    <col min="527" max="527" width="12.7109375" style="46" customWidth="1"/>
    <col min="528" max="528" width="11.42578125" style="46" customWidth="1"/>
    <col min="529" max="769" width="9.140625" style="46"/>
    <col min="770" max="770" width="12.42578125" style="46" customWidth="1"/>
    <col min="771" max="771" width="10.85546875" style="46" customWidth="1"/>
    <col min="772" max="772" width="12.42578125" style="46" customWidth="1"/>
    <col min="773" max="773" width="12.140625" style="46" customWidth="1"/>
    <col min="774" max="774" width="12.85546875" style="46" customWidth="1"/>
    <col min="775" max="775" width="11.140625" style="46" customWidth="1"/>
    <col min="776" max="776" width="10.5703125" style="46" customWidth="1"/>
    <col min="777" max="777" width="12.85546875" style="46" customWidth="1"/>
    <col min="778" max="778" width="11" style="46" customWidth="1"/>
    <col min="779" max="779" width="15.7109375" style="46" customWidth="1"/>
    <col min="780" max="780" width="12.5703125" style="46" customWidth="1"/>
    <col min="781" max="781" width="13.42578125" style="46" customWidth="1"/>
    <col min="782" max="782" width="12.42578125" style="46" customWidth="1"/>
    <col min="783" max="783" width="12.7109375" style="46" customWidth="1"/>
    <col min="784" max="784" width="11.42578125" style="46" customWidth="1"/>
    <col min="785" max="1025" width="9.140625" style="46"/>
    <col min="1026" max="1026" width="12.42578125" style="46" customWidth="1"/>
    <col min="1027" max="1027" width="10.85546875" style="46" customWidth="1"/>
    <col min="1028" max="1028" width="12.42578125" style="46" customWidth="1"/>
    <col min="1029" max="1029" width="12.140625" style="46" customWidth="1"/>
    <col min="1030" max="1030" width="12.85546875" style="46" customWidth="1"/>
    <col min="1031" max="1031" width="11.140625" style="46" customWidth="1"/>
    <col min="1032" max="1032" width="10.5703125" style="46" customWidth="1"/>
    <col min="1033" max="1033" width="12.85546875" style="46" customWidth="1"/>
    <col min="1034" max="1034" width="11" style="46" customWidth="1"/>
    <col min="1035" max="1035" width="15.7109375" style="46" customWidth="1"/>
    <col min="1036" max="1036" width="12.5703125" style="46" customWidth="1"/>
    <col min="1037" max="1037" width="13.42578125" style="46" customWidth="1"/>
    <col min="1038" max="1038" width="12.42578125" style="46" customWidth="1"/>
    <col min="1039" max="1039" width="12.7109375" style="46" customWidth="1"/>
    <col min="1040" max="1040" width="11.42578125" style="46" customWidth="1"/>
    <col min="1041" max="1281" width="9.140625" style="46"/>
    <col min="1282" max="1282" width="12.42578125" style="46" customWidth="1"/>
    <col min="1283" max="1283" width="10.85546875" style="46" customWidth="1"/>
    <col min="1284" max="1284" width="12.42578125" style="46" customWidth="1"/>
    <col min="1285" max="1285" width="12.140625" style="46" customWidth="1"/>
    <col min="1286" max="1286" width="12.85546875" style="46" customWidth="1"/>
    <col min="1287" max="1287" width="11.140625" style="46" customWidth="1"/>
    <col min="1288" max="1288" width="10.5703125" style="46" customWidth="1"/>
    <col min="1289" max="1289" width="12.85546875" style="46" customWidth="1"/>
    <col min="1290" max="1290" width="11" style="46" customWidth="1"/>
    <col min="1291" max="1291" width="15.7109375" style="46" customWidth="1"/>
    <col min="1292" max="1292" width="12.5703125" style="46" customWidth="1"/>
    <col min="1293" max="1293" width="13.42578125" style="46" customWidth="1"/>
    <col min="1294" max="1294" width="12.42578125" style="46" customWidth="1"/>
    <col min="1295" max="1295" width="12.7109375" style="46" customWidth="1"/>
    <col min="1296" max="1296" width="11.42578125" style="46" customWidth="1"/>
    <col min="1297" max="1537" width="9.140625" style="46"/>
    <col min="1538" max="1538" width="12.42578125" style="46" customWidth="1"/>
    <col min="1539" max="1539" width="10.85546875" style="46" customWidth="1"/>
    <col min="1540" max="1540" width="12.42578125" style="46" customWidth="1"/>
    <col min="1541" max="1541" width="12.140625" style="46" customWidth="1"/>
    <col min="1542" max="1542" width="12.85546875" style="46" customWidth="1"/>
    <col min="1543" max="1543" width="11.140625" style="46" customWidth="1"/>
    <col min="1544" max="1544" width="10.5703125" style="46" customWidth="1"/>
    <col min="1545" max="1545" width="12.85546875" style="46" customWidth="1"/>
    <col min="1546" max="1546" width="11" style="46" customWidth="1"/>
    <col min="1547" max="1547" width="15.7109375" style="46" customWidth="1"/>
    <col min="1548" max="1548" width="12.5703125" style="46" customWidth="1"/>
    <col min="1549" max="1549" width="13.42578125" style="46" customWidth="1"/>
    <col min="1550" max="1550" width="12.42578125" style="46" customWidth="1"/>
    <col min="1551" max="1551" width="12.7109375" style="46" customWidth="1"/>
    <col min="1552" max="1552" width="11.42578125" style="46" customWidth="1"/>
    <col min="1553" max="1793" width="9.140625" style="46"/>
    <col min="1794" max="1794" width="12.42578125" style="46" customWidth="1"/>
    <col min="1795" max="1795" width="10.85546875" style="46" customWidth="1"/>
    <col min="1796" max="1796" width="12.42578125" style="46" customWidth="1"/>
    <col min="1797" max="1797" width="12.140625" style="46" customWidth="1"/>
    <col min="1798" max="1798" width="12.85546875" style="46" customWidth="1"/>
    <col min="1799" max="1799" width="11.140625" style="46" customWidth="1"/>
    <col min="1800" max="1800" width="10.5703125" style="46" customWidth="1"/>
    <col min="1801" max="1801" width="12.85546875" style="46" customWidth="1"/>
    <col min="1802" max="1802" width="11" style="46" customWidth="1"/>
    <col min="1803" max="1803" width="15.7109375" style="46" customWidth="1"/>
    <col min="1804" max="1804" width="12.5703125" style="46" customWidth="1"/>
    <col min="1805" max="1805" width="13.42578125" style="46" customWidth="1"/>
    <col min="1806" max="1806" width="12.42578125" style="46" customWidth="1"/>
    <col min="1807" max="1807" width="12.7109375" style="46" customWidth="1"/>
    <col min="1808" max="1808" width="11.42578125" style="46" customWidth="1"/>
    <col min="1809" max="2049" width="9.140625" style="46"/>
    <col min="2050" max="2050" width="12.42578125" style="46" customWidth="1"/>
    <col min="2051" max="2051" width="10.85546875" style="46" customWidth="1"/>
    <col min="2052" max="2052" width="12.42578125" style="46" customWidth="1"/>
    <col min="2053" max="2053" width="12.140625" style="46" customWidth="1"/>
    <col min="2054" max="2054" width="12.85546875" style="46" customWidth="1"/>
    <col min="2055" max="2055" width="11.140625" style="46" customWidth="1"/>
    <col min="2056" max="2056" width="10.5703125" style="46" customWidth="1"/>
    <col min="2057" max="2057" width="12.85546875" style="46" customWidth="1"/>
    <col min="2058" max="2058" width="11" style="46" customWidth="1"/>
    <col min="2059" max="2059" width="15.7109375" style="46" customWidth="1"/>
    <col min="2060" max="2060" width="12.5703125" style="46" customWidth="1"/>
    <col min="2061" max="2061" width="13.42578125" style="46" customWidth="1"/>
    <col min="2062" max="2062" width="12.42578125" style="46" customWidth="1"/>
    <col min="2063" max="2063" width="12.7109375" style="46" customWidth="1"/>
    <col min="2064" max="2064" width="11.42578125" style="46" customWidth="1"/>
    <col min="2065" max="2305" width="9.140625" style="46"/>
    <col min="2306" max="2306" width="12.42578125" style="46" customWidth="1"/>
    <col min="2307" max="2307" width="10.85546875" style="46" customWidth="1"/>
    <col min="2308" max="2308" width="12.42578125" style="46" customWidth="1"/>
    <col min="2309" max="2309" width="12.140625" style="46" customWidth="1"/>
    <col min="2310" max="2310" width="12.85546875" style="46" customWidth="1"/>
    <col min="2311" max="2311" width="11.140625" style="46" customWidth="1"/>
    <col min="2312" max="2312" width="10.5703125" style="46" customWidth="1"/>
    <col min="2313" max="2313" width="12.85546875" style="46" customWidth="1"/>
    <col min="2314" max="2314" width="11" style="46" customWidth="1"/>
    <col min="2315" max="2315" width="15.7109375" style="46" customWidth="1"/>
    <col min="2316" max="2316" width="12.5703125" style="46" customWidth="1"/>
    <col min="2317" max="2317" width="13.42578125" style="46" customWidth="1"/>
    <col min="2318" max="2318" width="12.42578125" style="46" customWidth="1"/>
    <col min="2319" max="2319" width="12.7109375" style="46" customWidth="1"/>
    <col min="2320" max="2320" width="11.42578125" style="46" customWidth="1"/>
    <col min="2321" max="2561" width="9.140625" style="46"/>
    <col min="2562" max="2562" width="12.42578125" style="46" customWidth="1"/>
    <col min="2563" max="2563" width="10.85546875" style="46" customWidth="1"/>
    <col min="2564" max="2564" width="12.42578125" style="46" customWidth="1"/>
    <col min="2565" max="2565" width="12.140625" style="46" customWidth="1"/>
    <col min="2566" max="2566" width="12.85546875" style="46" customWidth="1"/>
    <col min="2567" max="2567" width="11.140625" style="46" customWidth="1"/>
    <col min="2568" max="2568" width="10.5703125" style="46" customWidth="1"/>
    <col min="2569" max="2569" width="12.85546875" style="46" customWidth="1"/>
    <col min="2570" max="2570" width="11" style="46" customWidth="1"/>
    <col min="2571" max="2571" width="15.7109375" style="46" customWidth="1"/>
    <col min="2572" max="2572" width="12.5703125" style="46" customWidth="1"/>
    <col min="2573" max="2573" width="13.42578125" style="46" customWidth="1"/>
    <col min="2574" max="2574" width="12.42578125" style="46" customWidth="1"/>
    <col min="2575" max="2575" width="12.7109375" style="46" customWidth="1"/>
    <col min="2576" max="2576" width="11.42578125" style="46" customWidth="1"/>
    <col min="2577" max="2817" width="9.140625" style="46"/>
    <col min="2818" max="2818" width="12.42578125" style="46" customWidth="1"/>
    <col min="2819" max="2819" width="10.85546875" style="46" customWidth="1"/>
    <col min="2820" max="2820" width="12.42578125" style="46" customWidth="1"/>
    <col min="2821" max="2821" width="12.140625" style="46" customWidth="1"/>
    <col min="2822" max="2822" width="12.85546875" style="46" customWidth="1"/>
    <col min="2823" max="2823" width="11.140625" style="46" customWidth="1"/>
    <col min="2824" max="2824" width="10.5703125" style="46" customWidth="1"/>
    <col min="2825" max="2825" width="12.85546875" style="46" customWidth="1"/>
    <col min="2826" max="2826" width="11" style="46" customWidth="1"/>
    <col min="2827" max="2827" width="15.7109375" style="46" customWidth="1"/>
    <col min="2828" max="2828" width="12.5703125" style="46" customWidth="1"/>
    <col min="2829" max="2829" width="13.42578125" style="46" customWidth="1"/>
    <col min="2830" max="2830" width="12.42578125" style="46" customWidth="1"/>
    <col min="2831" max="2831" width="12.7109375" style="46" customWidth="1"/>
    <col min="2832" max="2832" width="11.42578125" style="46" customWidth="1"/>
    <col min="2833" max="3073" width="9.140625" style="46"/>
    <col min="3074" max="3074" width="12.42578125" style="46" customWidth="1"/>
    <col min="3075" max="3075" width="10.85546875" style="46" customWidth="1"/>
    <col min="3076" max="3076" width="12.42578125" style="46" customWidth="1"/>
    <col min="3077" max="3077" width="12.140625" style="46" customWidth="1"/>
    <col min="3078" max="3078" width="12.85546875" style="46" customWidth="1"/>
    <col min="3079" max="3079" width="11.140625" style="46" customWidth="1"/>
    <col min="3080" max="3080" width="10.5703125" style="46" customWidth="1"/>
    <col min="3081" max="3081" width="12.85546875" style="46" customWidth="1"/>
    <col min="3082" max="3082" width="11" style="46" customWidth="1"/>
    <col min="3083" max="3083" width="15.7109375" style="46" customWidth="1"/>
    <col min="3084" max="3084" width="12.5703125" style="46" customWidth="1"/>
    <col min="3085" max="3085" width="13.42578125" style="46" customWidth="1"/>
    <col min="3086" max="3086" width="12.42578125" style="46" customWidth="1"/>
    <col min="3087" max="3087" width="12.7109375" style="46" customWidth="1"/>
    <col min="3088" max="3088" width="11.42578125" style="46" customWidth="1"/>
    <col min="3089" max="3329" width="9.140625" style="46"/>
    <col min="3330" max="3330" width="12.42578125" style="46" customWidth="1"/>
    <col min="3331" max="3331" width="10.85546875" style="46" customWidth="1"/>
    <col min="3332" max="3332" width="12.42578125" style="46" customWidth="1"/>
    <col min="3333" max="3333" width="12.140625" style="46" customWidth="1"/>
    <col min="3334" max="3334" width="12.85546875" style="46" customWidth="1"/>
    <col min="3335" max="3335" width="11.140625" style="46" customWidth="1"/>
    <col min="3336" max="3336" width="10.5703125" style="46" customWidth="1"/>
    <col min="3337" max="3337" width="12.85546875" style="46" customWidth="1"/>
    <col min="3338" max="3338" width="11" style="46" customWidth="1"/>
    <col min="3339" max="3339" width="15.7109375" style="46" customWidth="1"/>
    <col min="3340" max="3340" width="12.5703125" style="46" customWidth="1"/>
    <col min="3341" max="3341" width="13.42578125" style="46" customWidth="1"/>
    <col min="3342" max="3342" width="12.42578125" style="46" customWidth="1"/>
    <col min="3343" max="3343" width="12.7109375" style="46" customWidth="1"/>
    <col min="3344" max="3344" width="11.42578125" style="46" customWidth="1"/>
    <col min="3345" max="3585" width="9.140625" style="46"/>
    <col min="3586" max="3586" width="12.42578125" style="46" customWidth="1"/>
    <col min="3587" max="3587" width="10.85546875" style="46" customWidth="1"/>
    <col min="3588" max="3588" width="12.42578125" style="46" customWidth="1"/>
    <col min="3589" max="3589" width="12.140625" style="46" customWidth="1"/>
    <col min="3590" max="3590" width="12.85546875" style="46" customWidth="1"/>
    <col min="3591" max="3591" width="11.140625" style="46" customWidth="1"/>
    <col min="3592" max="3592" width="10.5703125" style="46" customWidth="1"/>
    <col min="3593" max="3593" width="12.85546875" style="46" customWidth="1"/>
    <col min="3594" max="3594" width="11" style="46" customWidth="1"/>
    <col min="3595" max="3595" width="15.7109375" style="46" customWidth="1"/>
    <col min="3596" max="3596" width="12.5703125" style="46" customWidth="1"/>
    <col min="3597" max="3597" width="13.42578125" style="46" customWidth="1"/>
    <col min="3598" max="3598" width="12.42578125" style="46" customWidth="1"/>
    <col min="3599" max="3599" width="12.7109375" style="46" customWidth="1"/>
    <col min="3600" max="3600" width="11.42578125" style="46" customWidth="1"/>
    <col min="3601" max="3841" width="9.140625" style="46"/>
    <col min="3842" max="3842" width="12.42578125" style="46" customWidth="1"/>
    <col min="3843" max="3843" width="10.85546875" style="46" customWidth="1"/>
    <col min="3844" max="3844" width="12.42578125" style="46" customWidth="1"/>
    <col min="3845" max="3845" width="12.140625" style="46" customWidth="1"/>
    <col min="3846" max="3846" width="12.85546875" style="46" customWidth="1"/>
    <col min="3847" max="3847" width="11.140625" style="46" customWidth="1"/>
    <col min="3848" max="3848" width="10.5703125" style="46" customWidth="1"/>
    <col min="3849" max="3849" width="12.85546875" style="46" customWidth="1"/>
    <col min="3850" max="3850" width="11" style="46" customWidth="1"/>
    <col min="3851" max="3851" width="15.7109375" style="46" customWidth="1"/>
    <col min="3852" max="3852" width="12.5703125" style="46" customWidth="1"/>
    <col min="3853" max="3853" width="13.42578125" style="46" customWidth="1"/>
    <col min="3854" max="3854" width="12.42578125" style="46" customWidth="1"/>
    <col min="3855" max="3855" width="12.7109375" style="46" customWidth="1"/>
    <col min="3856" max="3856" width="11.42578125" style="46" customWidth="1"/>
    <col min="3857" max="4097" width="9.140625" style="46"/>
    <col min="4098" max="4098" width="12.42578125" style="46" customWidth="1"/>
    <col min="4099" max="4099" width="10.85546875" style="46" customWidth="1"/>
    <col min="4100" max="4100" width="12.42578125" style="46" customWidth="1"/>
    <col min="4101" max="4101" width="12.140625" style="46" customWidth="1"/>
    <col min="4102" max="4102" width="12.85546875" style="46" customWidth="1"/>
    <col min="4103" max="4103" width="11.140625" style="46" customWidth="1"/>
    <col min="4104" max="4104" width="10.5703125" style="46" customWidth="1"/>
    <col min="4105" max="4105" width="12.85546875" style="46" customWidth="1"/>
    <col min="4106" max="4106" width="11" style="46" customWidth="1"/>
    <col min="4107" max="4107" width="15.7109375" style="46" customWidth="1"/>
    <col min="4108" max="4108" width="12.5703125" style="46" customWidth="1"/>
    <col min="4109" max="4109" width="13.42578125" style="46" customWidth="1"/>
    <col min="4110" max="4110" width="12.42578125" style="46" customWidth="1"/>
    <col min="4111" max="4111" width="12.7109375" style="46" customWidth="1"/>
    <col min="4112" max="4112" width="11.42578125" style="46" customWidth="1"/>
    <col min="4113" max="4353" width="9.140625" style="46"/>
    <col min="4354" max="4354" width="12.42578125" style="46" customWidth="1"/>
    <col min="4355" max="4355" width="10.85546875" style="46" customWidth="1"/>
    <col min="4356" max="4356" width="12.42578125" style="46" customWidth="1"/>
    <col min="4357" max="4357" width="12.140625" style="46" customWidth="1"/>
    <col min="4358" max="4358" width="12.85546875" style="46" customWidth="1"/>
    <col min="4359" max="4359" width="11.140625" style="46" customWidth="1"/>
    <col min="4360" max="4360" width="10.5703125" style="46" customWidth="1"/>
    <col min="4361" max="4361" width="12.85546875" style="46" customWidth="1"/>
    <col min="4362" max="4362" width="11" style="46" customWidth="1"/>
    <col min="4363" max="4363" width="15.7109375" style="46" customWidth="1"/>
    <col min="4364" max="4364" width="12.5703125" style="46" customWidth="1"/>
    <col min="4365" max="4365" width="13.42578125" style="46" customWidth="1"/>
    <col min="4366" max="4366" width="12.42578125" style="46" customWidth="1"/>
    <col min="4367" max="4367" width="12.7109375" style="46" customWidth="1"/>
    <col min="4368" max="4368" width="11.42578125" style="46" customWidth="1"/>
    <col min="4369" max="4609" width="9.140625" style="46"/>
    <col min="4610" max="4610" width="12.42578125" style="46" customWidth="1"/>
    <col min="4611" max="4611" width="10.85546875" style="46" customWidth="1"/>
    <col min="4612" max="4612" width="12.42578125" style="46" customWidth="1"/>
    <col min="4613" max="4613" width="12.140625" style="46" customWidth="1"/>
    <col min="4614" max="4614" width="12.85546875" style="46" customWidth="1"/>
    <col min="4615" max="4615" width="11.140625" style="46" customWidth="1"/>
    <col min="4616" max="4616" width="10.5703125" style="46" customWidth="1"/>
    <col min="4617" max="4617" width="12.85546875" style="46" customWidth="1"/>
    <col min="4618" max="4618" width="11" style="46" customWidth="1"/>
    <col min="4619" max="4619" width="15.7109375" style="46" customWidth="1"/>
    <col min="4620" max="4620" width="12.5703125" style="46" customWidth="1"/>
    <col min="4621" max="4621" width="13.42578125" style="46" customWidth="1"/>
    <col min="4622" max="4622" width="12.42578125" style="46" customWidth="1"/>
    <col min="4623" max="4623" width="12.7109375" style="46" customWidth="1"/>
    <col min="4624" max="4624" width="11.42578125" style="46" customWidth="1"/>
    <col min="4625" max="4865" width="9.140625" style="46"/>
    <col min="4866" max="4866" width="12.42578125" style="46" customWidth="1"/>
    <col min="4867" max="4867" width="10.85546875" style="46" customWidth="1"/>
    <col min="4868" max="4868" width="12.42578125" style="46" customWidth="1"/>
    <col min="4869" max="4869" width="12.140625" style="46" customWidth="1"/>
    <col min="4870" max="4870" width="12.85546875" style="46" customWidth="1"/>
    <col min="4871" max="4871" width="11.140625" style="46" customWidth="1"/>
    <col min="4872" max="4872" width="10.5703125" style="46" customWidth="1"/>
    <col min="4873" max="4873" width="12.85546875" style="46" customWidth="1"/>
    <col min="4874" max="4874" width="11" style="46" customWidth="1"/>
    <col min="4875" max="4875" width="15.7109375" style="46" customWidth="1"/>
    <col min="4876" max="4876" width="12.5703125" style="46" customWidth="1"/>
    <col min="4877" max="4877" width="13.42578125" style="46" customWidth="1"/>
    <col min="4878" max="4878" width="12.42578125" style="46" customWidth="1"/>
    <col min="4879" max="4879" width="12.7109375" style="46" customWidth="1"/>
    <col min="4880" max="4880" width="11.42578125" style="46" customWidth="1"/>
    <col min="4881" max="5121" width="9.140625" style="46"/>
    <col min="5122" max="5122" width="12.42578125" style="46" customWidth="1"/>
    <col min="5123" max="5123" width="10.85546875" style="46" customWidth="1"/>
    <col min="5124" max="5124" width="12.42578125" style="46" customWidth="1"/>
    <col min="5125" max="5125" width="12.140625" style="46" customWidth="1"/>
    <col min="5126" max="5126" width="12.85546875" style="46" customWidth="1"/>
    <col min="5127" max="5127" width="11.140625" style="46" customWidth="1"/>
    <col min="5128" max="5128" width="10.5703125" style="46" customWidth="1"/>
    <col min="5129" max="5129" width="12.85546875" style="46" customWidth="1"/>
    <col min="5130" max="5130" width="11" style="46" customWidth="1"/>
    <col min="5131" max="5131" width="15.7109375" style="46" customWidth="1"/>
    <col min="5132" max="5132" width="12.5703125" style="46" customWidth="1"/>
    <col min="5133" max="5133" width="13.42578125" style="46" customWidth="1"/>
    <col min="5134" max="5134" width="12.42578125" style="46" customWidth="1"/>
    <col min="5135" max="5135" width="12.7109375" style="46" customWidth="1"/>
    <col min="5136" max="5136" width="11.42578125" style="46" customWidth="1"/>
    <col min="5137" max="5377" width="9.140625" style="46"/>
    <col min="5378" max="5378" width="12.42578125" style="46" customWidth="1"/>
    <col min="5379" max="5379" width="10.85546875" style="46" customWidth="1"/>
    <col min="5380" max="5380" width="12.42578125" style="46" customWidth="1"/>
    <col min="5381" max="5381" width="12.140625" style="46" customWidth="1"/>
    <col min="5382" max="5382" width="12.85546875" style="46" customWidth="1"/>
    <col min="5383" max="5383" width="11.140625" style="46" customWidth="1"/>
    <col min="5384" max="5384" width="10.5703125" style="46" customWidth="1"/>
    <col min="5385" max="5385" width="12.85546875" style="46" customWidth="1"/>
    <col min="5386" max="5386" width="11" style="46" customWidth="1"/>
    <col min="5387" max="5387" width="15.7109375" style="46" customWidth="1"/>
    <col min="5388" max="5388" width="12.5703125" style="46" customWidth="1"/>
    <col min="5389" max="5389" width="13.42578125" style="46" customWidth="1"/>
    <col min="5390" max="5390" width="12.42578125" style="46" customWidth="1"/>
    <col min="5391" max="5391" width="12.7109375" style="46" customWidth="1"/>
    <col min="5392" max="5392" width="11.42578125" style="46" customWidth="1"/>
    <col min="5393" max="5633" width="9.140625" style="46"/>
    <col min="5634" max="5634" width="12.42578125" style="46" customWidth="1"/>
    <col min="5635" max="5635" width="10.85546875" style="46" customWidth="1"/>
    <col min="5636" max="5636" width="12.42578125" style="46" customWidth="1"/>
    <col min="5637" max="5637" width="12.140625" style="46" customWidth="1"/>
    <col min="5638" max="5638" width="12.85546875" style="46" customWidth="1"/>
    <col min="5639" max="5639" width="11.140625" style="46" customWidth="1"/>
    <col min="5640" max="5640" width="10.5703125" style="46" customWidth="1"/>
    <col min="5641" max="5641" width="12.85546875" style="46" customWidth="1"/>
    <col min="5642" max="5642" width="11" style="46" customWidth="1"/>
    <col min="5643" max="5643" width="15.7109375" style="46" customWidth="1"/>
    <col min="5644" max="5644" width="12.5703125" style="46" customWidth="1"/>
    <col min="5645" max="5645" width="13.42578125" style="46" customWidth="1"/>
    <col min="5646" max="5646" width="12.42578125" style="46" customWidth="1"/>
    <col min="5647" max="5647" width="12.7109375" style="46" customWidth="1"/>
    <col min="5648" max="5648" width="11.42578125" style="46" customWidth="1"/>
    <col min="5649" max="5889" width="9.140625" style="46"/>
    <col min="5890" max="5890" width="12.42578125" style="46" customWidth="1"/>
    <col min="5891" max="5891" width="10.85546875" style="46" customWidth="1"/>
    <col min="5892" max="5892" width="12.42578125" style="46" customWidth="1"/>
    <col min="5893" max="5893" width="12.140625" style="46" customWidth="1"/>
    <col min="5894" max="5894" width="12.85546875" style="46" customWidth="1"/>
    <col min="5895" max="5895" width="11.140625" style="46" customWidth="1"/>
    <col min="5896" max="5896" width="10.5703125" style="46" customWidth="1"/>
    <col min="5897" max="5897" width="12.85546875" style="46" customWidth="1"/>
    <col min="5898" max="5898" width="11" style="46" customWidth="1"/>
    <col min="5899" max="5899" width="15.7109375" style="46" customWidth="1"/>
    <col min="5900" max="5900" width="12.5703125" style="46" customWidth="1"/>
    <col min="5901" max="5901" width="13.42578125" style="46" customWidth="1"/>
    <col min="5902" max="5902" width="12.42578125" style="46" customWidth="1"/>
    <col min="5903" max="5903" width="12.7109375" style="46" customWidth="1"/>
    <col min="5904" max="5904" width="11.42578125" style="46" customWidth="1"/>
    <col min="5905" max="6145" width="9.140625" style="46"/>
    <col min="6146" max="6146" width="12.42578125" style="46" customWidth="1"/>
    <col min="6147" max="6147" width="10.85546875" style="46" customWidth="1"/>
    <col min="6148" max="6148" width="12.42578125" style="46" customWidth="1"/>
    <col min="6149" max="6149" width="12.140625" style="46" customWidth="1"/>
    <col min="6150" max="6150" width="12.85546875" style="46" customWidth="1"/>
    <col min="6151" max="6151" width="11.140625" style="46" customWidth="1"/>
    <col min="6152" max="6152" width="10.5703125" style="46" customWidth="1"/>
    <col min="6153" max="6153" width="12.85546875" style="46" customWidth="1"/>
    <col min="6154" max="6154" width="11" style="46" customWidth="1"/>
    <col min="6155" max="6155" width="15.7109375" style="46" customWidth="1"/>
    <col min="6156" max="6156" width="12.5703125" style="46" customWidth="1"/>
    <col min="6157" max="6157" width="13.42578125" style="46" customWidth="1"/>
    <col min="6158" max="6158" width="12.42578125" style="46" customWidth="1"/>
    <col min="6159" max="6159" width="12.7109375" style="46" customWidth="1"/>
    <col min="6160" max="6160" width="11.42578125" style="46" customWidth="1"/>
    <col min="6161" max="6401" width="9.140625" style="46"/>
    <col min="6402" max="6402" width="12.42578125" style="46" customWidth="1"/>
    <col min="6403" max="6403" width="10.85546875" style="46" customWidth="1"/>
    <col min="6404" max="6404" width="12.42578125" style="46" customWidth="1"/>
    <col min="6405" max="6405" width="12.140625" style="46" customWidth="1"/>
    <col min="6406" max="6406" width="12.85546875" style="46" customWidth="1"/>
    <col min="6407" max="6407" width="11.140625" style="46" customWidth="1"/>
    <col min="6408" max="6408" width="10.5703125" style="46" customWidth="1"/>
    <col min="6409" max="6409" width="12.85546875" style="46" customWidth="1"/>
    <col min="6410" max="6410" width="11" style="46" customWidth="1"/>
    <col min="6411" max="6411" width="15.7109375" style="46" customWidth="1"/>
    <col min="6412" max="6412" width="12.5703125" style="46" customWidth="1"/>
    <col min="6413" max="6413" width="13.42578125" style="46" customWidth="1"/>
    <col min="6414" max="6414" width="12.42578125" style="46" customWidth="1"/>
    <col min="6415" max="6415" width="12.7109375" style="46" customWidth="1"/>
    <col min="6416" max="6416" width="11.42578125" style="46" customWidth="1"/>
    <col min="6417" max="6657" width="9.140625" style="46"/>
    <col min="6658" max="6658" width="12.42578125" style="46" customWidth="1"/>
    <col min="6659" max="6659" width="10.85546875" style="46" customWidth="1"/>
    <col min="6660" max="6660" width="12.42578125" style="46" customWidth="1"/>
    <col min="6661" max="6661" width="12.140625" style="46" customWidth="1"/>
    <col min="6662" max="6662" width="12.85546875" style="46" customWidth="1"/>
    <col min="6663" max="6663" width="11.140625" style="46" customWidth="1"/>
    <col min="6664" max="6664" width="10.5703125" style="46" customWidth="1"/>
    <col min="6665" max="6665" width="12.85546875" style="46" customWidth="1"/>
    <col min="6666" max="6666" width="11" style="46" customWidth="1"/>
    <col min="6667" max="6667" width="15.7109375" style="46" customWidth="1"/>
    <col min="6668" max="6668" width="12.5703125" style="46" customWidth="1"/>
    <col min="6669" max="6669" width="13.42578125" style="46" customWidth="1"/>
    <col min="6670" max="6670" width="12.42578125" style="46" customWidth="1"/>
    <col min="6671" max="6671" width="12.7109375" style="46" customWidth="1"/>
    <col min="6672" max="6672" width="11.42578125" style="46" customWidth="1"/>
    <col min="6673" max="6913" width="9.140625" style="46"/>
    <col min="6914" max="6914" width="12.42578125" style="46" customWidth="1"/>
    <col min="6915" max="6915" width="10.85546875" style="46" customWidth="1"/>
    <col min="6916" max="6916" width="12.42578125" style="46" customWidth="1"/>
    <col min="6917" max="6917" width="12.140625" style="46" customWidth="1"/>
    <col min="6918" max="6918" width="12.85546875" style="46" customWidth="1"/>
    <col min="6919" max="6919" width="11.140625" style="46" customWidth="1"/>
    <col min="6920" max="6920" width="10.5703125" style="46" customWidth="1"/>
    <col min="6921" max="6921" width="12.85546875" style="46" customWidth="1"/>
    <col min="6922" max="6922" width="11" style="46" customWidth="1"/>
    <col min="6923" max="6923" width="15.7109375" style="46" customWidth="1"/>
    <col min="6924" max="6924" width="12.5703125" style="46" customWidth="1"/>
    <col min="6925" max="6925" width="13.42578125" style="46" customWidth="1"/>
    <col min="6926" max="6926" width="12.42578125" style="46" customWidth="1"/>
    <col min="6927" max="6927" width="12.7109375" style="46" customWidth="1"/>
    <col min="6928" max="6928" width="11.42578125" style="46" customWidth="1"/>
    <col min="6929" max="7169" width="9.140625" style="46"/>
    <col min="7170" max="7170" width="12.42578125" style="46" customWidth="1"/>
    <col min="7171" max="7171" width="10.85546875" style="46" customWidth="1"/>
    <col min="7172" max="7172" width="12.42578125" style="46" customWidth="1"/>
    <col min="7173" max="7173" width="12.140625" style="46" customWidth="1"/>
    <col min="7174" max="7174" width="12.85546875" style="46" customWidth="1"/>
    <col min="7175" max="7175" width="11.140625" style="46" customWidth="1"/>
    <col min="7176" max="7176" width="10.5703125" style="46" customWidth="1"/>
    <col min="7177" max="7177" width="12.85546875" style="46" customWidth="1"/>
    <col min="7178" max="7178" width="11" style="46" customWidth="1"/>
    <col min="7179" max="7179" width="15.7109375" style="46" customWidth="1"/>
    <col min="7180" max="7180" width="12.5703125" style="46" customWidth="1"/>
    <col min="7181" max="7181" width="13.42578125" style="46" customWidth="1"/>
    <col min="7182" max="7182" width="12.42578125" style="46" customWidth="1"/>
    <col min="7183" max="7183" width="12.7109375" style="46" customWidth="1"/>
    <col min="7184" max="7184" width="11.42578125" style="46" customWidth="1"/>
    <col min="7185" max="7425" width="9.140625" style="46"/>
    <col min="7426" max="7426" width="12.42578125" style="46" customWidth="1"/>
    <col min="7427" max="7427" width="10.85546875" style="46" customWidth="1"/>
    <col min="7428" max="7428" width="12.42578125" style="46" customWidth="1"/>
    <col min="7429" max="7429" width="12.140625" style="46" customWidth="1"/>
    <col min="7430" max="7430" width="12.85546875" style="46" customWidth="1"/>
    <col min="7431" max="7431" width="11.140625" style="46" customWidth="1"/>
    <col min="7432" max="7432" width="10.5703125" style="46" customWidth="1"/>
    <col min="7433" max="7433" width="12.85546875" style="46" customWidth="1"/>
    <col min="7434" max="7434" width="11" style="46" customWidth="1"/>
    <col min="7435" max="7435" width="15.7109375" style="46" customWidth="1"/>
    <col min="7436" max="7436" width="12.5703125" style="46" customWidth="1"/>
    <col min="7437" max="7437" width="13.42578125" style="46" customWidth="1"/>
    <col min="7438" max="7438" width="12.42578125" style="46" customWidth="1"/>
    <col min="7439" max="7439" width="12.7109375" style="46" customWidth="1"/>
    <col min="7440" max="7440" width="11.42578125" style="46" customWidth="1"/>
    <col min="7441" max="7681" width="9.140625" style="46"/>
    <col min="7682" max="7682" width="12.42578125" style="46" customWidth="1"/>
    <col min="7683" max="7683" width="10.85546875" style="46" customWidth="1"/>
    <col min="7684" max="7684" width="12.42578125" style="46" customWidth="1"/>
    <col min="7685" max="7685" width="12.140625" style="46" customWidth="1"/>
    <col min="7686" max="7686" width="12.85546875" style="46" customWidth="1"/>
    <col min="7687" max="7687" width="11.140625" style="46" customWidth="1"/>
    <col min="7688" max="7688" width="10.5703125" style="46" customWidth="1"/>
    <col min="7689" max="7689" width="12.85546875" style="46" customWidth="1"/>
    <col min="7690" max="7690" width="11" style="46" customWidth="1"/>
    <col min="7691" max="7691" width="15.7109375" style="46" customWidth="1"/>
    <col min="7692" max="7692" width="12.5703125" style="46" customWidth="1"/>
    <col min="7693" max="7693" width="13.42578125" style="46" customWidth="1"/>
    <col min="7694" max="7694" width="12.42578125" style="46" customWidth="1"/>
    <col min="7695" max="7695" width="12.7109375" style="46" customWidth="1"/>
    <col min="7696" max="7696" width="11.42578125" style="46" customWidth="1"/>
    <col min="7697" max="7937" width="9.140625" style="46"/>
    <col min="7938" max="7938" width="12.42578125" style="46" customWidth="1"/>
    <col min="7939" max="7939" width="10.85546875" style="46" customWidth="1"/>
    <col min="7940" max="7940" width="12.42578125" style="46" customWidth="1"/>
    <col min="7941" max="7941" width="12.140625" style="46" customWidth="1"/>
    <col min="7942" max="7942" width="12.85546875" style="46" customWidth="1"/>
    <col min="7943" max="7943" width="11.140625" style="46" customWidth="1"/>
    <col min="7944" max="7944" width="10.5703125" style="46" customWidth="1"/>
    <col min="7945" max="7945" width="12.85546875" style="46" customWidth="1"/>
    <col min="7946" max="7946" width="11" style="46" customWidth="1"/>
    <col min="7947" max="7947" width="15.7109375" style="46" customWidth="1"/>
    <col min="7948" max="7948" width="12.5703125" style="46" customWidth="1"/>
    <col min="7949" max="7949" width="13.42578125" style="46" customWidth="1"/>
    <col min="7950" max="7950" width="12.42578125" style="46" customWidth="1"/>
    <col min="7951" max="7951" width="12.7109375" style="46" customWidth="1"/>
    <col min="7952" max="7952" width="11.42578125" style="46" customWidth="1"/>
    <col min="7953" max="8193" width="9.140625" style="46"/>
    <col min="8194" max="8194" width="12.42578125" style="46" customWidth="1"/>
    <col min="8195" max="8195" width="10.85546875" style="46" customWidth="1"/>
    <col min="8196" max="8196" width="12.42578125" style="46" customWidth="1"/>
    <col min="8197" max="8197" width="12.140625" style="46" customWidth="1"/>
    <col min="8198" max="8198" width="12.85546875" style="46" customWidth="1"/>
    <col min="8199" max="8199" width="11.140625" style="46" customWidth="1"/>
    <col min="8200" max="8200" width="10.5703125" style="46" customWidth="1"/>
    <col min="8201" max="8201" width="12.85546875" style="46" customWidth="1"/>
    <col min="8202" max="8202" width="11" style="46" customWidth="1"/>
    <col min="8203" max="8203" width="15.7109375" style="46" customWidth="1"/>
    <col min="8204" max="8204" width="12.5703125" style="46" customWidth="1"/>
    <col min="8205" max="8205" width="13.42578125" style="46" customWidth="1"/>
    <col min="8206" max="8206" width="12.42578125" style="46" customWidth="1"/>
    <col min="8207" max="8207" width="12.7109375" style="46" customWidth="1"/>
    <col min="8208" max="8208" width="11.42578125" style="46" customWidth="1"/>
    <col min="8209" max="8449" width="9.140625" style="46"/>
    <col min="8450" max="8450" width="12.42578125" style="46" customWidth="1"/>
    <col min="8451" max="8451" width="10.85546875" style="46" customWidth="1"/>
    <col min="8452" max="8452" width="12.42578125" style="46" customWidth="1"/>
    <col min="8453" max="8453" width="12.140625" style="46" customWidth="1"/>
    <col min="8454" max="8454" width="12.85546875" style="46" customWidth="1"/>
    <col min="8455" max="8455" width="11.140625" style="46" customWidth="1"/>
    <col min="8456" max="8456" width="10.5703125" style="46" customWidth="1"/>
    <col min="8457" max="8457" width="12.85546875" style="46" customWidth="1"/>
    <col min="8458" max="8458" width="11" style="46" customWidth="1"/>
    <col min="8459" max="8459" width="15.7109375" style="46" customWidth="1"/>
    <col min="8460" max="8460" width="12.5703125" style="46" customWidth="1"/>
    <col min="8461" max="8461" width="13.42578125" style="46" customWidth="1"/>
    <col min="8462" max="8462" width="12.42578125" style="46" customWidth="1"/>
    <col min="8463" max="8463" width="12.7109375" style="46" customWidth="1"/>
    <col min="8464" max="8464" width="11.42578125" style="46" customWidth="1"/>
    <col min="8465" max="8705" width="9.140625" style="46"/>
    <col min="8706" max="8706" width="12.42578125" style="46" customWidth="1"/>
    <col min="8707" max="8707" width="10.85546875" style="46" customWidth="1"/>
    <col min="8708" max="8708" width="12.42578125" style="46" customWidth="1"/>
    <col min="8709" max="8709" width="12.140625" style="46" customWidth="1"/>
    <col min="8710" max="8710" width="12.85546875" style="46" customWidth="1"/>
    <col min="8711" max="8711" width="11.140625" style="46" customWidth="1"/>
    <col min="8712" max="8712" width="10.5703125" style="46" customWidth="1"/>
    <col min="8713" max="8713" width="12.85546875" style="46" customWidth="1"/>
    <col min="8714" max="8714" width="11" style="46" customWidth="1"/>
    <col min="8715" max="8715" width="15.7109375" style="46" customWidth="1"/>
    <col min="8716" max="8716" width="12.5703125" style="46" customWidth="1"/>
    <col min="8717" max="8717" width="13.42578125" style="46" customWidth="1"/>
    <col min="8718" max="8718" width="12.42578125" style="46" customWidth="1"/>
    <col min="8719" max="8719" width="12.7109375" style="46" customWidth="1"/>
    <col min="8720" max="8720" width="11.42578125" style="46" customWidth="1"/>
    <col min="8721" max="8961" width="9.140625" style="46"/>
    <col min="8962" max="8962" width="12.42578125" style="46" customWidth="1"/>
    <col min="8963" max="8963" width="10.85546875" style="46" customWidth="1"/>
    <col min="8964" max="8964" width="12.42578125" style="46" customWidth="1"/>
    <col min="8965" max="8965" width="12.140625" style="46" customWidth="1"/>
    <col min="8966" max="8966" width="12.85546875" style="46" customWidth="1"/>
    <col min="8967" max="8967" width="11.140625" style="46" customWidth="1"/>
    <col min="8968" max="8968" width="10.5703125" style="46" customWidth="1"/>
    <col min="8969" max="8969" width="12.85546875" style="46" customWidth="1"/>
    <col min="8970" max="8970" width="11" style="46" customWidth="1"/>
    <col min="8971" max="8971" width="15.7109375" style="46" customWidth="1"/>
    <col min="8972" max="8972" width="12.5703125" style="46" customWidth="1"/>
    <col min="8973" max="8973" width="13.42578125" style="46" customWidth="1"/>
    <col min="8974" max="8974" width="12.42578125" style="46" customWidth="1"/>
    <col min="8975" max="8975" width="12.7109375" style="46" customWidth="1"/>
    <col min="8976" max="8976" width="11.42578125" style="46" customWidth="1"/>
    <col min="8977" max="9217" width="9.140625" style="46"/>
    <col min="9218" max="9218" width="12.42578125" style="46" customWidth="1"/>
    <col min="9219" max="9219" width="10.85546875" style="46" customWidth="1"/>
    <col min="9220" max="9220" width="12.42578125" style="46" customWidth="1"/>
    <col min="9221" max="9221" width="12.140625" style="46" customWidth="1"/>
    <col min="9222" max="9222" width="12.85546875" style="46" customWidth="1"/>
    <col min="9223" max="9223" width="11.140625" style="46" customWidth="1"/>
    <col min="9224" max="9224" width="10.5703125" style="46" customWidth="1"/>
    <col min="9225" max="9225" width="12.85546875" style="46" customWidth="1"/>
    <col min="9226" max="9226" width="11" style="46" customWidth="1"/>
    <col min="9227" max="9227" width="15.7109375" style="46" customWidth="1"/>
    <col min="9228" max="9228" width="12.5703125" style="46" customWidth="1"/>
    <col min="9229" max="9229" width="13.42578125" style="46" customWidth="1"/>
    <col min="9230" max="9230" width="12.42578125" style="46" customWidth="1"/>
    <col min="9231" max="9231" width="12.7109375" style="46" customWidth="1"/>
    <col min="9232" max="9232" width="11.42578125" style="46" customWidth="1"/>
    <col min="9233" max="9473" width="9.140625" style="46"/>
    <col min="9474" max="9474" width="12.42578125" style="46" customWidth="1"/>
    <col min="9475" max="9475" width="10.85546875" style="46" customWidth="1"/>
    <col min="9476" max="9476" width="12.42578125" style="46" customWidth="1"/>
    <col min="9477" max="9477" width="12.140625" style="46" customWidth="1"/>
    <col min="9478" max="9478" width="12.85546875" style="46" customWidth="1"/>
    <col min="9479" max="9479" width="11.140625" style="46" customWidth="1"/>
    <col min="9480" max="9480" width="10.5703125" style="46" customWidth="1"/>
    <col min="9481" max="9481" width="12.85546875" style="46" customWidth="1"/>
    <col min="9482" max="9482" width="11" style="46" customWidth="1"/>
    <col min="9483" max="9483" width="15.7109375" style="46" customWidth="1"/>
    <col min="9484" max="9484" width="12.5703125" style="46" customWidth="1"/>
    <col min="9485" max="9485" width="13.42578125" style="46" customWidth="1"/>
    <col min="9486" max="9486" width="12.42578125" style="46" customWidth="1"/>
    <col min="9487" max="9487" width="12.7109375" style="46" customWidth="1"/>
    <col min="9488" max="9488" width="11.42578125" style="46" customWidth="1"/>
    <col min="9489" max="9729" width="9.140625" style="46"/>
    <col min="9730" max="9730" width="12.42578125" style="46" customWidth="1"/>
    <col min="9731" max="9731" width="10.85546875" style="46" customWidth="1"/>
    <col min="9732" max="9732" width="12.42578125" style="46" customWidth="1"/>
    <col min="9733" max="9733" width="12.140625" style="46" customWidth="1"/>
    <col min="9734" max="9734" width="12.85546875" style="46" customWidth="1"/>
    <col min="9735" max="9735" width="11.140625" style="46" customWidth="1"/>
    <col min="9736" max="9736" width="10.5703125" style="46" customWidth="1"/>
    <col min="9737" max="9737" width="12.85546875" style="46" customWidth="1"/>
    <col min="9738" max="9738" width="11" style="46" customWidth="1"/>
    <col min="9739" max="9739" width="15.7109375" style="46" customWidth="1"/>
    <col min="9740" max="9740" width="12.5703125" style="46" customWidth="1"/>
    <col min="9741" max="9741" width="13.42578125" style="46" customWidth="1"/>
    <col min="9742" max="9742" width="12.42578125" style="46" customWidth="1"/>
    <col min="9743" max="9743" width="12.7109375" style="46" customWidth="1"/>
    <col min="9744" max="9744" width="11.42578125" style="46" customWidth="1"/>
    <col min="9745" max="9985" width="9.140625" style="46"/>
    <col min="9986" max="9986" width="12.42578125" style="46" customWidth="1"/>
    <col min="9987" max="9987" width="10.85546875" style="46" customWidth="1"/>
    <col min="9988" max="9988" width="12.42578125" style="46" customWidth="1"/>
    <col min="9989" max="9989" width="12.140625" style="46" customWidth="1"/>
    <col min="9990" max="9990" width="12.85546875" style="46" customWidth="1"/>
    <col min="9991" max="9991" width="11.140625" style="46" customWidth="1"/>
    <col min="9992" max="9992" width="10.5703125" style="46" customWidth="1"/>
    <col min="9993" max="9993" width="12.85546875" style="46" customWidth="1"/>
    <col min="9994" max="9994" width="11" style="46" customWidth="1"/>
    <col min="9995" max="9995" width="15.7109375" style="46" customWidth="1"/>
    <col min="9996" max="9996" width="12.5703125" style="46" customWidth="1"/>
    <col min="9997" max="9997" width="13.42578125" style="46" customWidth="1"/>
    <col min="9998" max="9998" width="12.42578125" style="46" customWidth="1"/>
    <col min="9999" max="9999" width="12.7109375" style="46" customWidth="1"/>
    <col min="10000" max="10000" width="11.42578125" style="46" customWidth="1"/>
    <col min="10001" max="10241" width="9.140625" style="46"/>
    <col min="10242" max="10242" width="12.42578125" style="46" customWidth="1"/>
    <col min="10243" max="10243" width="10.85546875" style="46" customWidth="1"/>
    <col min="10244" max="10244" width="12.42578125" style="46" customWidth="1"/>
    <col min="10245" max="10245" width="12.140625" style="46" customWidth="1"/>
    <col min="10246" max="10246" width="12.85546875" style="46" customWidth="1"/>
    <col min="10247" max="10247" width="11.140625" style="46" customWidth="1"/>
    <col min="10248" max="10248" width="10.5703125" style="46" customWidth="1"/>
    <col min="10249" max="10249" width="12.85546875" style="46" customWidth="1"/>
    <col min="10250" max="10250" width="11" style="46" customWidth="1"/>
    <col min="10251" max="10251" width="15.7109375" style="46" customWidth="1"/>
    <col min="10252" max="10252" width="12.5703125" style="46" customWidth="1"/>
    <col min="10253" max="10253" width="13.42578125" style="46" customWidth="1"/>
    <col min="10254" max="10254" width="12.42578125" style="46" customWidth="1"/>
    <col min="10255" max="10255" width="12.7109375" style="46" customWidth="1"/>
    <col min="10256" max="10256" width="11.42578125" style="46" customWidth="1"/>
    <col min="10257" max="10497" width="9.140625" style="46"/>
    <col min="10498" max="10498" width="12.42578125" style="46" customWidth="1"/>
    <col min="10499" max="10499" width="10.85546875" style="46" customWidth="1"/>
    <col min="10500" max="10500" width="12.42578125" style="46" customWidth="1"/>
    <col min="10501" max="10501" width="12.140625" style="46" customWidth="1"/>
    <col min="10502" max="10502" width="12.85546875" style="46" customWidth="1"/>
    <col min="10503" max="10503" width="11.140625" style="46" customWidth="1"/>
    <col min="10504" max="10504" width="10.5703125" style="46" customWidth="1"/>
    <col min="10505" max="10505" width="12.85546875" style="46" customWidth="1"/>
    <col min="10506" max="10506" width="11" style="46" customWidth="1"/>
    <col min="10507" max="10507" width="15.7109375" style="46" customWidth="1"/>
    <col min="10508" max="10508" width="12.5703125" style="46" customWidth="1"/>
    <col min="10509" max="10509" width="13.42578125" style="46" customWidth="1"/>
    <col min="10510" max="10510" width="12.42578125" style="46" customWidth="1"/>
    <col min="10511" max="10511" width="12.7109375" style="46" customWidth="1"/>
    <col min="10512" max="10512" width="11.42578125" style="46" customWidth="1"/>
    <col min="10513" max="10753" width="9.140625" style="46"/>
    <col min="10754" max="10754" width="12.42578125" style="46" customWidth="1"/>
    <col min="10755" max="10755" width="10.85546875" style="46" customWidth="1"/>
    <col min="10756" max="10756" width="12.42578125" style="46" customWidth="1"/>
    <col min="10757" max="10757" width="12.140625" style="46" customWidth="1"/>
    <col min="10758" max="10758" width="12.85546875" style="46" customWidth="1"/>
    <col min="10759" max="10759" width="11.140625" style="46" customWidth="1"/>
    <col min="10760" max="10760" width="10.5703125" style="46" customWidth="1"/>
    <col min="10761" max="10761" width="12.85546875" style="46" customWidth="1"/>
    <col min="10762" max="10762" width="11" style="46" customWidth="1"/>
    <col min="10763" max="10763" width="15.7109375" style="46" customWidth="1"/>
    <col min="10764" max="10764" width="12.5703125" style="46" customWidth="1"/>
    <col min="10765" max="10765" width="13.42578125" style="46" customWidth="1"/>
    <col min="10766" max="10766" width="12.42578125" style="46" customWidth="1"/>
    <col min="10767" max="10767" width="12.7109375" style="46" customWidth="1"/>
    <col min="10768" max="10768" width="11.42578125" style="46" customWidth="1"/>
    <col min="10769" max="11009" width="9.140625" style="46"/>
    <col min="11010" max="11010" width="12.42578125" style="46" customWidth="1"/>
    <col min="11011" max="11011" width="10.85546875" style="46" customWidth="1"/>
    <col min="11012" max="11012" width="12.42578125" style="46" customWidth="1"/>
    <col min="11013" max="11013" width="12.140625" style="46" customWidth="1"/>
    <col min="11014" max="11014" width="12.85546875" style="46" customWidth="1"/>
    <col min="11015" max="11015" width="11.140625" style="46" customWidth="1"/>
    <col min="11016" max="11016" width="10.5703125" style="46" customWidth="1"/>
    <col min="11017" max="11017" width="12.85546875" style="46" customWidth="1"/>
    <col min="11018" max="11018" width="11" style="46" customWidth="1"/>
    <col min="11019" max="11019" width="15.7109375" style="46" customWidth="1"/>
    <col min="11020" max="11020" width="12.5703125" style="46" customWidth="1"/>
    <col min="11021" max="11021" width="13.42578125" style="46" customWidth="1"/>
    <col min="11022" max="11022" width="12.42578125" style="46" customWidth="1"/>
    <col min="11023" max="11023" width="12.7109375" style="46" customWidth="1"/>
    <col min="11024" max="11024" width="11.42578125" style="46" customWidth="1"/>
    <col min="11025" max="11265" width="9.140625" style="46"/>
    <col min="11266" max="11266" width="12.42578125" style="46" customWidth="1"/>
    <col min="11267" max="11267" width="10.85546875" style="46" customWidth="1"/>
    <col min="11268" max="11268" width="12.42578125" style="46" customWidth="1"/>
    <col min="11269" max="11269" width="12.140625" style="46" customWidth="1"/>
    <col min="11270" max="11270" width="12.85546875" style="46" customWidth="1"/>
    <col min="11271" max="11271" width="11.140625" style="46" customWidth="1"/>
    <col min="11272" max="11272" width="10.5703125" style="46" customWidth="1"/>
    <col min="11273" max="11273" width="12.85546875" style="46" customWidth="1"/>
    <col min="11274" max="11274" width="11" style="46" customWidth="1"/>
    <col min="11275" max="11275" width="15.7109375" style="46" customWidth="1"/>
    <col min="11276" max="11276" width="12.5703125" style="46" customWidth="1"/>
    <col min="11277" max="11277" width="13.42578125" style="46" customWidth="1"/>
    <col min="11278" max="11278" width="12.42578125" style="46" customWidth="1"/>
    <col min="11279" max="11279" width="12.7109375" style="46" customWidth="1"/>
    <col min="11280" max="11280" width="11.42578125" style="46" customWidth="1"/>
    <col min="11281" max="11521" width="9.140625" style="46"/>
    <col min="11522" max="11522" width="12.42578125" style="46" customWidth="1"/>
    <col min="11523" max="11523" width="10.85546875" style="46" customWidth="1"/>
    <col min="11524" max="11524" width="12.42578125" style="46" customWidth="1"/>
    <col min="11525" max="11525" width="12.140625" style="46" customWidth="1"/>
    <col min="11526" max="11526" width="12.85546875" style="46" customWidth="1"/>
    <col min="11527" max="11527" width="11.140625" style="46" customWidth="1"/>
    <col min="11528" max="11528" width="10.5703125" style="46" customWidth="1"/>
    <col min="11529" max="11529" width="12.85546875" style="46" customWidth="1"/>
    <col min="11530" max="11530" width="11" style="46" customWidth="1"/>
    <col min="11531" max="11531" width="15.7109375" style="46" customWidth="1"/>
    <col min="11532" max="11532" width="12.5703125" style="46" customWidth="1"/>
    <col min="11533" max="11533" width="13.42578125" style="46" customWidth="1"/>
    <col min="11534" max="11534" width="12.42578125" style="46" customWidth="1"/>
    <col min="11535" max="11535" width="12.7109375" style="46" customWidth="1"/>
    <col min="11536" max="11536" width="11.42578125" style="46" customWidth="1"/>
    <col min="11537" max="11777" width="9.140625" style="46"/>
    <col min="11778" max="11778" width="12.42578125" style="46" customWidth="1"/>
    <col min="11779" max="11779" width="10.85546875" style="46" customWidth="1"/>
    <col min="11780" max="11780" width="12.42578125" style="46" customWidth="1"/>
    <col min="11781" max="11781" width="12.140625" style="46" customWidth="1"/>
    <col min="11782" max="11782" width="12.85546875" style="46" customWidth="1"/>
    <col min="11783" max="11783" width="11.140625" style="46" customWidth="1"/>
    <col min="11784" max="11784" width="10.5703125" style="46" customWidth="1"/>
    <col min="11785" max="11785" width="12.85546875" style="46" customWidth="1"/>
    <col min="11786" max="11786" width="11" style="46" customWidth="1"/>
    <col min="11787" max="11787" width="15.7109375" style="46" customWidth="1"/>
    <col min="11788" max="11788" width="12.5703125" style="46" customWidth="1"/>
    <col min="11789" max="11789" width="13.42578125" style="46" customWidth="1"/>
    <col min="11790" max="11790" width="12.42578125" style="46" customWidth="1"/>
    <col min="11791" max="11791" width="12.7109375" style="46" customWidth="1"/>
    <col min="11792" max="11792" width="11.42578125" style="46" customWidth="1"/>
    <col min="11793" max="12033" width="9.140625" style="46"/>
    <col min="12034" max="12034" width="12.42578125" style="46" customWidth="1"/>
    <col min="12035" max="12035" width="10.85546875" style="46" customWidth="1"/>
    <col min="12036" max="12036" width="12.42578125" style="46" customWidth="1"/>
    <col min="12037" max="12037" width="12.140625" style="46" customWidth="1"/>
    <col min="12038" max="12038" width="12.85546875" style="46" customWidth="1"/>
    <col min="12039" max="12039" width="11.140625" style="46" customWidth="1"/>
    <col min="12040" max="12040" width="10.5703125" style="46" customWidth="1"/>
    <col min="12041" max="12041" width="12.85546875" style="46" customWidth="1"/>
    <col min="12042" max="12042" width="11" style="46" customWidth="1"/>
    <col min="12043" max="12043" width="15.7109375" style="46" customWidth="1"/>
    <col min="12044" max="12044" width="12.5703125" style="46" customWidth="1"/>
    <col min="12045" max="12045" width="13.42578125" style="46" customWidth="1"/>
    <col min="12046" max="12046" width="12.42578125" style="46" customWidth="1"/>
    <col min="12047" max="12047" width="12.7109375" style="46" customWidth="1"/>
    <col min="12048" max="12048" width="11.42578125" style="46" customWidth="1"/>
    <col min="12049" max="12289" width="9.140625" style="46"/>
    <col min="12290" max="12290" width="12.42578125" style="46" customWidth="1"/>
    <col min="12291" max="12291" width="10.85546875" style="46" customWidth="1"/>
    <col min="12292" max="12292" width="12.42578125" style="46" customWidth="1"/>
    <col min="12293" max="12293" width="12.140625" style="46" customWidth="1"/>
    <col min="12294" max="12294" width="12.85546875" style="46" customWidth="1"/>
    <col min="12295" max="12295" width="11.140625" style="46" customWidth="1"/>
    <col min="12296" max="12296" width="10.5703125" style="46" customWidth="1"/>
    <col min="12297" max="12297" width="12.85546875" style="46" customWidth="1"/>
    <col min="12298" max="12298" width="11" style="46" customWidth="1"/>
    <col min="12299" max="12299" width="15.7109375" style="46" customWidth="1"/>
    <col min="12300" max="12300" width="12.5703125" style="46" customWidth="1"/>
    <col min="12301" max="12301" width="13.42578125" style="46" customWidth="1"/>
    <col min="12302" max="12302" width="12.42578125" style="46" customWidth="1"/>
    <col min="12303" max="12303" width="12.7109375" style="46" customWidth="1"/>
    <col min="12304" max="12304" width="11.42578125" style="46" customWidth="1"/>
    <col min="12305" max="12545" width="9.140625" style="46"/>
    <col min="12546" max="12546" width="12.42578125" style="46" customWidth="1"/>
    <col min="12547" max="12547" width="10.85546875" style="46" customWidth="1"/>
    <col min="12548" max="12548" width="12.42578125" style="46" customWidth="1"/>
    <col min="12549" max="12549" width="12.140625" style="46" customWidth="1"/>
    <col min="12550" max="12550" width="12.85546875" style="46" customWidth="1"/>
    <col min="12551" max="12551" width="11.140625" style="46" customWidth="1"/>
    <col min="12552" max="12552" width="10.5703125" style="46" customWidth="1"/>
    <col min="12553" max="12553" width="12.85546875" style="46" customWidth="1"/>
    <col min="12554" max="12554" width="11" style="46" customWidth="1"/>
    <col min="12555" max="12555" width="15.7109375" style="46" customWidth="1"/>
    <col min="12556" max="12556" width="12.5703125" style="46" customWidth="1"/>
    <col min="12557" max="12557" width="13.42578125" style="46" customWidth="1"/>
    <col min="12558" max="12558" width="12.42578125" style="46" customWidth="1"/>
    <col min="12559" max="12559" width="12.7109375" style="46" customWidth="1"/>
    <col min="12560" max="12560" width="11.42578125" style="46" customWidth="1"/>
    <col min="12561" max="12801" width="9.140625" style="46"/>
    <col min="12802" max="12802" width="12.42578125" style="46" customWidth="1"/>
    <col min="12803" max="12803" width="10.85546875" style="46" customWidth="1"/>
    <col min="12804" max="12804" width="12.42578125" style="46" customWidth="1"/>
    <col min="12805" max="12805" width="12.140625" style="46" customWidth="1"/>
    <col min="12806" max="12806" width="12.85546875" style="46" customWidth="1"/>
    <col min="12807" max="12807" width="11.140625" style="46" customWidth="1"/>
    <col min="12808" max="12808" width="10.5703125" style="46" customWidth="1"/>
    <col min="12809" max="12809" width="12.85546875" style="46" customWidth="1"/>
    <col min="12810" max="12810" width="11" style="46" customWidth="1"/>
    <col min="12811" max="12811" width="15.7109375" style="46" customWidth="1"/>
    <col min="12812" max="12812" width="12.5703125" style="46" customWidth="1"/>
    <col min="12813" max="12813" width="13.42578125" style="46" customWidth="1"/>
    <col min="12814" max="12814" width="12.42578125" style="46" customWidth="1"/>
    <col min="12815" max="12815" width="12.7109375" style="46" customWidth="1"/>
    <col min="12816" max="12816" width="11.42578125" style="46" customWidth="1"/>
    <col min="12817" max="13057" width="9.140625" style="46"/>
    <col min="13058" max="13058" width="12.42578125" style="46" customWidth="1"/>
    <col min="13059" max="13059" width="10.85546875" style="46" customWidth="1"/>
    <col min="13060" max="13060" width="12.42578125" style="46" customWidth="1"/>
    <col min="13061" max="13061" width="12.140625" style="46" customWidth="1"/>
    <col min="13062" max="13062" width="12.85546875" style="46" customWidth="1"/>
    <col min="13063" max="13063" width="11.140625" style="46" customWidth="1"/>
    <col min="13064" max="13064" width="10.5703125" style="46" customWidth="1"/>
    <col min="13065" max="13065" width="12.85546875" style="46" customWidth="1"/>
    <col min="13066" max="13066" width="11" style="46" customWidth="1"/>
    <col min="13067" max="13067" width="15.7109375" style="46" customWidth="1"/>
    <col min="13068" max="13068" width="12.5703125" style="46" customWidth="1"/>
    <col min="13069" max="13069" width="13.42578125" style="46" customWidth="1"/>
    <col min="13070" max="13070" width="12.42578125" style="46" customWidth="1"/>
    <col min="13071" max="13071" width="12.7109375" style="46" customWidth="1"/>
    <col min="13072" max="13072" width="11.42578125" style="46" customWidth="1"/>
    <col min="13073" max="13313" width="9.140625" style="46"/>
    <col min="13314" max="13314" width="12.42578125" style="46" customWidth="1"/>
    <col min="13315" max="13315" width="10.85546875" style="46" customWidth="1"/>
    <col min="13316" max="13316" width="12.42578125" style="46" customWidth="1"/>
    <col min="13317" max="13317" width="12.140625" style="46" customWidth="1"/>
    <col min="13318" max="13318" width="12.85546875" style="46" customWidth="1"/>
    <col min="13319" max="13319" width="11.140625" style="46" customWidth="1"/>
    <col min="13320" max="13320" width="10.5703125" style="46" customWidth="1"/>
    <col min="13321" max="13321" width="12.85546875" style="46" customWidth="1"/>
    <col min="13322" max="13322" width="11" style="46" customWidth="1"/>
    <col min="13323" max="13323" width="15.7109375" style="46" customWidth="1"/>
    <col min="13324" max="13324" width="12.5703125" style="46" customWidth="1"/>
    <col min="13325" max="13325" width="13.42578125" style="46" customWidth="1"/>
    <col min="13326" max="13326" width="12.42578125" style="46" customWidth="1"/>
    <col min="13327" max="13327" width="12.7109375" style="46" customWidth="1"/>
    <col min="13328" max="13328" width="11.42578125" style="46" customWidth="1"/>
    <col min="13329" max="13569" width="9.140625" style="46"/>
    <col min="13570" max="13570" width="12.42578125" style="46" customWidth="1"/>
    <col min="13571" max="13571" width="10.85546875" style="46" customWidth="1"/>
    <col min="13572" max="13572" width="12.42578125" style="46" customWidth="1"/>
    <col min="13573" max="13573" width="12.140625" style="46" customWidth="1"/>
    <col min="13574" max="13574" width="12.85546875" style="46" customWidth="1"/>
    <col min="13575" max="13575" width="11.140625" style="46" customWidth="1"/>
    <col min="13576" max="13576" width="10.5703125" style="46" customWidth="1"/>
    <col min="13577" max="13577" width="12.85546875" style="46" customWidth="1"/>
    <col min="13578" max="13578" width="11" style="46" customWidth="1"/>
    <col min="13579" max="13579" width="15.7109375" style="46" customWidth="1"/>
    <col min="13580" max="13580" width="12.5703125" style="46" customWidth="1"/>
    <col min="13581" max="13581" width="13.42578125" style="46" customWidth="1"/>
    <col min="13582" max="13582" width="12.42578125" style="46" customWidth="1"/>
    <col min="13583" max="13583" width="12.7109375" style="46" customWidth="1"/>
    <col min="13584" max="13584" width="11.42578125" style="46" customWidth="1"/>
    <col min="13585" max="13825" width="9.140625" style="46"/>
    <col min="13826" max="13826" width="12.42578125" style="46" customWidth="1"/>
    <col min="13827" max="13827" width="10.85546875" style="46" customWidth="1"/>
    <col min="13828" max="13828" width="12.42578125" style="46" customWidth="1"/>
    <col min="13829" max="13829" width="12.140625" style="46" customWidth="1"/>
    <col min="13830" max="13830" width="12.85546875" style="46" customWidth="1"/>
    <col min="13831" max="13831" width="11.140625" style="46" customWidth="1"/>
    <col min="13832" max="13832" width="10.5703125" style="46" customWidth="1"/>
    <col min="13833" max="13833" width="12.85546875" style="46" customWidth="1"/>
    <col min="13834" max="13834" width="11" style="46" customWidth="1"/>
    <col min="13835" max="13835" width="15.7109375" style="46" customWidth="1"/>
    <col min="13836" max="13836" width="12.5703125" style="46" customWidth="1"/>
    <col min="13837" max="13837" width="13.42578125" style="46" customWidth="1"/>
    <col min="13838" max="13838" width="12.42578125" style="46" customWidth="1"/>
    <col min="13839" max="13839" width="12.7109375" style="46" customWidth="1"/>
    <col min="13840" max="13840" width="11.42578125" style="46" customWidth="1"/>
    <col min="13841" max="14081" width="9.140625" style="46"/>
    <col min="14082" max="14082" width="12.42578125" style="46" customWidth="1"/>
    <col min="14083" max="14083" width="10.85546875" style="46" customWidth="1"/>
    <col min="14084" max="14084" width="12.42578125" style="46" customWidth="1"/>
    <col min="14085" max="14085" width="12.140625" style="46" customWidth="1"/>
    <col min="14086" max="14086" width="12.85546875" style="46" customWidth="1"/>
    <col min="14087" max="14087" width="11.140625" style="46" customWidth="1"/>
    <col min="14088" max="14088" width="10.5703125" style="46" customWidth="1"/>
    <col min="14089" max="14089" width="12.85546875" style="46" customWidth="1"/>
    <col min="14090" max="14090" width="11" style="46" customWidth="1"/>
    <col min="14091" max="14091" width="15.7109375" style="46" customWidth="1"/>
    <col min="14092" max="14092" width="12.5703125" style="46" customWidth="1"/>
    <col min="14093" max="14093" width="13.42578125" style="46" customWidth="1"/>
    <col min="14094" max="14094" width="12.42578125" style="46" customWidth="1"/>
    <col min="14095" max="14095" width="12.7109375" style="46" customWidth="1"/>
    <col min="14096" max="14096" width="11.42578125" style="46" customWidth="1"/>
    <col min="14097" max="14337" width="9.140625" style="46"/>
    <col min="14338" max="14338" width="12.42578125" style="46" customWidth="1"/>
    <col min="14339" max="14339" width="10.85546875" style="46" customWidth="1"/>
    <col min="14340" max="14340" width="12.42578125" style="46" customWidth="1"/>
    <col min="14341" max="14341" width="12.140625" style="46" customWidth="1"/>
    <col min="14342" max="14342" width="12.85546875" style="46" customWidth="1"/>
    <col min="14343" max="14343" width="11.140625" style="46" customWidth="1"/>
    <col min="14344" max="14344" width="10.5703125" style="46" customWidth="1"/>
    <col min="14345" max="14345" width="12.85546875" style="46" customWidth="1"/>
    <col min="14346" max="14346" width="11" style="46" customWidth="1"/>
    <col min="14347" max="14347" width="15.7109375" style="46" customWidth="1"/>
    <col min="14348" max="14348" width="12.5703125" style="46" customWidth="1"/>
    <col min="14349" max="14349" width="13.42578125" style="46" customWidth="1"/>
    <col min="14350" max="14350" width="12.42578125" style="46" customWidth="1"/>
    <col min="14351" max="14351" width="12.7109375" style="46" customWidth="1"/>
    <col min="14352" max="14352" width="11.42578125" style="46" customWidth="1"/>
    <col min="14353" max="14593" width="9.140625" style="46"/>
    <col min="14594" max="14594" width="12.42578125" style="46" customWidth="1"/>
    <col min="14595" max="14595" width="10.85546875" style="46" customWidth="1"/>
    <col min="14596" max="14596" width="12.42578125" style="46" customWidth="1"/>
    <col min="14597" max="14597" width="12.140625" style="46" customWidth="1"/>
    <col min="14598" max="14598" width="12.85546875" style="46" customWidth="1"/>
    <col min="14599" max="14599" width="11.140625" style="46" customWidth="1"/>
    <col min="14600" max="14600" width="10.5703125" style="46" customWidth="1"/>
    <col min="14601" max="14601" width="12.85546875" style="46" customWidth="1"/>
    <col min="14602" max="14602" width="11" style="46" customWidth="1"/>
    <col min="14603" max="14603" width="15.7109375" style="46" customWidth="1"/>
    <col min="14604" max="14604" width="12.5703125" style="46" customWidth="1"/>
    <col min="14605" max="14605" width="13.42578125" style="46" customWidth="1"/>
    <col min="14606" max="14606" width="12.42578125" style="46" customWidth="1"/>
    <col min="14607" max="14607" width="12.7109375" style="46" customWidth="1"/>
    <col min="14608" max="14608" width="11.42578125" style="46" customWidth="1"/>
    <col min="14609" max="14849" width="9.140625" style="46"/>
    <col min="14850" max="14850" width="12.42578125" style="46" customWidth="1"/>
    <col min="14851" max="14851" width="10.85546875" style="46" customWidth="1"/>
    <col min="14852" max="14852" width="12.42578125" style="46" customWidth="1"/>
    <col min="14853" max="14853" width="12.140625" style="46" customWidth="1"/>
    <col min="14854" max="14854" width="12.85546875" style="46" customWidth="1"/>
    <col min="14855" max="14855" width="11.140625" style="46" customWidth="1"/>
    <col min="14856" max="14856" width="10.5703125" style="46" customWidth="1"/>
    <col min="14857" max="14857" width="12.85546875" style="46" customWidth="1"/>
    <col min="14858" max="14858" width="11" style="46" customWidth="1"/>
    <col min="14859" max="14859" width="15.7109375" style="46" customWidth="1"/>
    <col min="14860" max="14860" width="12.5703125" style="46" customWidth="1"/>
    <col min="14861" max="14861" width="13.42578125" style="46" customWidth="1"/>
    <col min="14862" max="14862" width="12.42578125" style="46" customWidth="1"/>
    <col min="14863" max="14863" width="12.7109375" style="46" customWidth="1"/>
    <col min="14864" max="14864" width="11.42578125" style="46" customWidth="1"/>
    <col min="14865" max="15105" width="9.140625" style="46"/>
    <col min="15106" max="15106" width="12.42578125" style="46" customWidth="1"/>
    <col min="15107" max="15107" width="10.85546875" style="46" customWidth="1"/>
    <col min="15108" max="15108" width="12.42578125" style="46" customWidth="1"/>
    <col min="15109" max="15109" width="12.140625" style="46" customWidth="1"/>
    <col min="15110" max="15110" width="12.85546875" style="46" customWidth="1"/>
    <col min="15111" max="15111" width="11.140625" style="46" customWidth="1"/>
    <col min="15112" max="15112" width="10.5703125" style="46" customWidth="1"/>
    <col min="15113" max="15113" width="12.85546875" style="46" customWidth="1"/>
    <col min="15114" max="15114" width="11" style="46" customWidth="1"/>
    <col min="15115" max="15115" width="15.7109375" style="46" customWidth="1"/>
    <col min="15116" max="15116" width="12.5703125" style="46" customWidth="1"/>
    <col min="15117" max="15117" width="13.42578125" style="46" customWidth="1"/>
    <col min="15118" max="15118" width="12.42578125" style="46" customWidth="1"/>
    <col min="15119" max="15119" width="12.7109375" style="46" customWidth="1"/>
    <col min="15120" max="15120" width="11.42578125" style="46" customWidth="1"/>
    <col min="15121" max="15361" width="9.140625" style="46"/>
    <col min="15362" max="15362" width="12.42578125" style="46" customWidth="1"/>
    <col min="15363" max="15363" width="10.85546875" style="46" customWidth="1"/>
    <col min="15364" max="15364" width="12.42578125" style="46" customWidth="1"/>
    <col min="15365" max="15365" width="12.140625" style="46" customWidth="1"/>
    <col min="15366" max="15366" width="12.85546875" style="46" customWidth="1"/>
    <col min="15367" max="15367" width="11.140625" style="46" customWidth="1"/>
    <col min="15368" max="15368" width="10.5703125" style="46" customWidth="1"/>
    <col min="15369" max="15369" width="12.85546875" style="46" customWidth="1"/>
    <col min="15370" max="15370" width="11" style="46" customWidth="1"/>
    <col min="15371" max="15371" width="15.7109375" style="46" customWidth="1"/>
    <col min="15372" max="15372" width="12.5703125" style="46" customWidth="1"/>
    <col min="15373" max="15373" width="13.42578125" style="46" customWidth="1"/>
    <col min="15374" max="15374" width="12.42578125" style="46" customWidth="1"/>
    <col min="15375" max="15375" width="12.7109375" style="46" customWidth="1"/>
    <col min="15376" max="15376" width="11.42578125" style="46" customWidth="1"/>
    <col min="15377" max="15617" width="9.140625" style="46"/>
    <col min="15618" max="15618" width="12.42578125" style="46" customWidth="1"/>
    <col min="15619" max="15619" width="10.85546875" style="46" customWidth="1"/>
    <col min="15620" max="15620" width="12.42578125" style="46" customWidth="1"/>
    <col min="15621" max="15621" width="12.140625" style="46" customWidth="1"/>
    <col min="15622" max="15622" width="12.85546875" style="46" customWidth="1"/>
    <col min="15623" max="15623" width="11.140625" style="46" customWidth="1"/>
    <col min="15624" max="15624" width="10.5703125" style="46" customWidth="1"/>
    <col min="15625" max="15625" width="12.85546875" style="46" customWidth="1"/>
    <col min="15626" max="15626" width="11" style="46" customWidth="1"/>
    <col min="15627" max="15627" width="15.7109375" style="46" customWidth="1"/>
    <col min="15628" max="15628" width="12.5703125" style="46" customWidth="1"/>
    <col min="15629" max="15629" width="13.42578125" style="46" customWidth="1"/>
    <col min="15630" max="15630" width="12.42578125" style="46" customWidth="1"/>
    <col min="15631" max="15631" width="12.7109375" style="46" customWidth="1"/>
    <col min="15632" max="15632" width="11.42578125" style="46" customWidth="1"/>
    <col min="15633" max="15873" width="9.140625" style="46"/>
    <col min="15874" max="15874" width="12.42578125" style="46" customWidth="1"/>
    <col min="15875" max="15875" width="10.85546875" style="46" customWidth="1"/>
    <col min="15876" max="15876" width="12.42578125" style="46" customWidth="1"/>
    <col min="15877" max="15877" width="12.140625" style="46" customWidth="1"/>
    <col min="15878" max="15878" width="12.85546875" style="46" customWidth="1"/>
    <col min="15879" max="15879" width="11.140625" style="46" customWidth="1"/>
    <col min="15880" max="15880" width="10.5703125" style="46" customWidth="1"/>
    <col min="15881" max="15881" width="12.85546875" style="46" customWidth="1"/>
    <col min="15882" max="15882" width="11" style="46" customWidth="1"/>
    <col min="15883" max="15883" width="15.7109375" style="46" customWidth="1"/>
    <col min="15884" max="15884" width="12.5703125" style="46" customWidth="1"/>
    <col min="15885" max="15885" width="13.42578125" style="46" customWidth="1"/>
    <col min="15886" max="15886" width="12.42578125" style="46" customWidth="1"/>
    <col min="15887" max="15887" width="12.7109375" style="46" customWidth="1"/>
    <col min="15888" max="15888" width="11.42578125" style="46" customWidth="1"/>
    <col min="15889" max="16129" width="9.140625" style="46"/>
    <col min="16130" max="16130" width="12.42578125" style="46" customWidth="1"/>
    <col min="16131" max="16131" width="10.85546875" style="46" customWidth="1"/>
    <col min="16132" max="16132" width="12.42578125" style="46" customWidth="1"/>
    <col min="16133" max="16133" width="12.140625" style="46" customWidth="1"/>
    <col min="16134" max="16134" width="12.85546875" style="46" customWidth="1"/>
    <col min="16135" max="16135" width="11.140625" style="46" customWidth="1"/>
    <col min="16136" max="16136" width="10.5703125" style="46" customWidth="1"/>
    <col min="16137" max="16137" width="12.85546875" style="46" customWidth="1"/>
    <col min="16138" max="16138" width="11" style="46" customWidth="1"/>
    <col min="16139" max="16139" width="15.7109375" style="46" customWidth="1"/>
    <col min="16140" max="16140" width="12.5703125" style="46" customWidth="1"/>
    <col min="16141" max="16141" width="13.42578125" style="46" customWidth="1"/>
    <col min="16142" max="16142" width="12.42578125" style="46" customWidth="1"/>
    <col min="16143" max="16143" width="12.7109375" style="46" customWidth="1"/>
    <col min="16144" max="16144" width="11.42578125" style="46" customWidth="1"/>
    <col min="16145" max="16384" width="9.140625" style="46"/>
  </cols>
  <sheetData>
    <row r="1" spans="1:16" ht="18">
      <c r="P1" s="56" t="s">
        <v>99</v>
      </c>
    </row>
    <row r="2" spans="1:16" ht="18">
      <c r="P2" s="56" t="s">
        <v>1</v>
      </c>
    </row>
    <row r="3" spans="1:16" ht="18">
      <c r="P3" s="56" t="s">
        <v>100</v>
      </c>
    </row>
    <row r="4" spans="1:16" ht="18">
      <c r="P4" s="56" t="s">
        <v>101</v>
      </c>
    </row>
    <row r="7" spans="1:16">
      <c r="A7" s="52"/>
      <c r="B7" s="53"/>
      <c r="C7" s="53"/>
      <c r="D7" s="53"/>
      <c r="E7" s="53"/>
      <c r="F7" s="53"/>
      <c r="G7" s="53"/>
      <c r="H7" s="53"/>
      <c r="I7" s="53"/>
      <c r="J7" s="53"/>
      <c r="K7" s="53"/>
      <c r="L7" s="53"/>
      <c r="M7" s="53"/>
      <c r="N7" s="53"/>
      <c r="O7" s="53"/>
      <c r="P7" s="53"/>
    </row>
    <row r="8" spans="1:16" s="42" customFormat="1" ht="51">
      <c r="A8" s="40" t="s">
        <v>102</v>
      </c>
      <c r="B8" s="41" t="s">
        <v>103</v>
      </c>
      <c r="C8" s="41" t="s">
        <v>104</v>
      </c>
      <c r="D8" s="41" t="s">
        <v>105</v>
      </c>
      <c r="E8" s="41" t="s">
        <v>106</v>
      </c>
      <c r="F8" s="41" t="s">
        <v>107</v>
      </c>
      <c r="G8" s="41" t="s">
        <v>108</v>
      </c>
      <c r="H8" s="41" t="s">
        <v>109</v>
      </c>
      <c r="I8" s="41" t="s">
        <v>110</v>
      </c>
      <c r="J8" s="41" t="s">
        <v>111</v>
      </c>
      <c r="K8" s="41" t="s">
        <v>112</v>
      </c>
      <c r="L8" s="41" t="s">
        <v>113</v>
      </c>
      <c r="M8" s="41" t="s">
        <v>114</v>
      </c>
      <c r="N8" s="41" t="s">
        <v>115</v>
      </c>
      <c r="O8" s="41" t="s">
        <v>116</v>
      </c>
      <c r="P8" s="41" t="s">
        <v>117</v>
      </c>
    </row>
    <row r="9" spans="1:16">
      <c r="A9" s="43" t="s">
        <v>118</v>
      </c>
      <c r="B9" s="44">
        <v>82930</v>
      </c>
      <c r="C9" s="44">
        <v>3219</v>
      </c>
      <c r="D9" s="44">
        <v>59187</v>
      </c>
      <c r="E9" s="44">
        <v>301218</v>
      </c>
      <c r="F9" s="44" t="s">
        <v>75</v>
      </c>
      <c r="G9" s="44">
        <v>6620</v>
      </c>
      <c r="H9" s="44" t="s">
        <v>75</v>
      </c>
      <c r="I9" s="44" t="s">
        <v>75</v>
      </c>
      <c r="J9" s="44" t="s">
        <v>75</v>
      </c>
      <c r="K9" s="44" t="s">
        <v>75</v>
      </c>
      <c r="L9" s="44" t="s">
        <v>75</v>
      </c>
      <c r="M9" s="44" t="s">
        <v>75</v>
      </c>
      <c r="N9" s="44"/>
      <c r="O9" s="44">
        <v>453174</v>
      </c>
      <c r="P9" s="45"/>
    </row>
    <row r="10" spans="1:16">
      <c r="A10" s="43" t="s">
        <v>119</v>
      </c>
      <c r="B10" s="44">
        <v>82859</v>
      </c>
      <c r="C10" s="44">
        <v>2878</v>
      </c>
      <c r="D10" s="44">
        <v>56265</v>
      </c>
      <c r="E10" s="44">
        <v>307059</v>
      </c>
      <c r="F10" s="44" t="s">
        <v>75</v>
      </c>
      <c r="G10" s="44">
        <v>6641</v>
      </c>
      <c r="H10" s="44" t="s">
        <v>75</v>
      </c>
      <c r="I10" s="44" t="s">
        <v>75</v>
      </c>
      <c r="J10" s="44" t="s">
        <v>75</v>
      </c>
      <c r="K10" s="44" t="s">
        <v>75</v>
      </c>
      <c r="L10" s="44" t="s">
        <v>75</v>
      </c>
      <c r="M10" s="44" t="s">
        <v>75</v>
      </c>
      <c r="N10" s="44"/>
      <c r="O10" s="44">
        <v>455702</v>
      </c>
      <c r="P10" s="45">
        <f t="shared" ref="P10:P49" si="0">(O10-O9)/O9</f>
        <v>5.5784312427456118E-3</v>
      </c>
    </row>
    <row r="11" spans="1:16">
      <c r="A11" s="43" t="s">
        <v>120</v>
      </c>
      <c r="B11" s="44">
        <v>80725</v>
      </c>
      <c r="C11" s="44">
        <v>2656</v>
      </c>
      <c r="D11" s="44">
        <v>56773</v>
      </c>
      <c r="E11" s="44">
        <v>315651</v>
      </c>
      <c r="F11" s="44" t="s">
        <v>75</v>
      </c>
      <c r="G11" s="44">
        <v>6559</v>
      </c>
      <c r="H11" s="44" t="s">
        <v>75</v>
      </c>
      <c r="I11" s="44" t="s">
        <v>75</v>
      </c>
      <c r="J11" s="44" t="s">
        <v>75</v>
      </c>
      <c r="K11" s="44" t="s">
        <v>75</v>
      </c>
      <c r="L11" s="44" t="s">
        <v>75</v>
      </c>
      <c r="M11" s="44" t="s">
        <v>75</v>
      </c>
      <c r="N11" s="44"/>
      <c r="O11" s="44">
        <v>462364</v>
      </c>
      <c r="P11" s="45">
        <f t="shared" si="0"/>
        <v>1.4619202900140882E-2</v>
      </c>
    </row>
    <row r="12" spans="1:16">
      <c r="A12" s="43" t="s">
        <v>121</v>
      </c>
      <c r="B12" s="44">
        <v>70010</v>
      </c>
      <c r="C12" s="44">
        <v>2349</v>
      </c>
      <c r="D12" s="44">
        <v>48266</v>
      </c>
      <c r="E12" s="44">
        <v>298483</v>
      </c>
      <c r="F12" s="44" t="s">
        <v>75</v>
      </c>
      <c r="G12" s="44">
        <v>6125</v>
      </c>
      <c r="H12" s="44" t="s">
        <v>75</v>
      </c>
      <c r="I12" s="44" t="s">
        <v>75</v>
      </c>
      <c r="J12" s="44" t="s">
        <v>75</v>
      </c>
      <c r="K12" s="44" t="s">
        <v>75</v>
      </c>
      <c r="L12" s="44" t="s">
        <v>75</v>
      </c>
      <c r="M12" s="44" t="s">
        <v>75</v>
      </c>
      <c r="N12" s="44"/>
      <c r="O12" s="44">
        <v>425233</v>
      </c>
      <c r="P12" s="45">
        <f t="shared" si="0"/>
        <v>-8.0306857800347783E-2</v>
      </c>
    </row>
    <row r="13" spans="1:16">
      <c r="A13" s="43" t="s">
        <v>122</v>
      </c>
      <c r="B13" s="44">
        <v>67330</v>
      </c>
      <c r="C13" s="44">
        <v>2000</v>
      </c>
      <c r="D13" s="44">
        <v>46537</v>
      </c>
      <c r="E13" s="44">
        <v>293623</v>
      </c>
      <c r="F13" s="44" t="s">
        <v>75</v>
      </c>
      <c r="G13" s="44">
        <v>6062</v>
      </c>
      <c r="H13" s="44" t="s">
        <v>75</v>
      </c>
      <c r="I13" s="44" t="s">
        <v>75</v>
      </c>
      <c r="J13" s="44" t="s">
        <v>75</v>
      </c>
      <c r="K13" s="44" t="s">
        <v>75</v>
      </c>
      <c r="L13" s="44" t="s">
        <v>75</v>
      </c>
      <c r="M13" s="44" t="s">
        <v>75</v>
      </c>
      <c r="N13" s="44"/>
      <c r="O13" s="44">
        <v>415552</v>
      </c>
      <c r="P13" s="45">
        <f t="shared" si="0"/>
        <v>-2.2766342217090396E-2</v>
      </c>
    </row>
    <row r="14" spans="1:16">
      <c r="A14" s="43" t="s">
        <v>123</v>
      </c>
      <c r="B14" s="44">
        <v>65203</v>
      </c>
      <c r="C14" s="44">
        <v>1755</v>
      </c>
      <c r="D14" s="44">
        <v>46728</v>
      </c>
      <c r="E14" s="44">
        <v>288619</v>
      </c>
      <c r="F14" s="44" t="s">
        <v>75</v>
      </c>
      <c r="G14" s="44">
        <v>5501</v>
      </c>
      <c r="H14" s="44" t="s">
        <v>75</v>
      </c>
      <c r="I14" s="44" t="s">
        <v>75</v>
      </c>
      <c r="J14" s="44" t="s">
        <v>75</v>
      </c>
      <c r="K14" s="44" t="s">
        <v>75</v>
      </c>
      <c r="L14" s="44" t="s">
        <v>75</v>
      </c>
      <c r="M14" s="44" t="s">
        <v>75</v>
      </c>
      <c r="N14" s="44"/>
      <c r="O14" s="44">
        <v>407806</v>
      </c>
      <c r="P14" s="45">
        <f t="shared" si="0"/>
        <v>-1.8640266440782382E-2</v>
      </c>
    </row>
    <row r="15" spans="1:16">
      <c r="A15" s="43" t="s">
        <v>124</v>
      </c>
      <c r="B15" s="44">
        <v>65849</v>
      </c>
      <c r="C15" s="44">
        <v>1634</v>
      </c>
      <c r="D15" s="44">
        <v>48349</v>
      </c>
      <c r="E15" s="44">
        <v>293188</v>
      </c>
      <c r="F15" s="44" t="s">
        <v>75</v>
      </c>
      <c r="G15" s="44">
        <v>5333</v>
      </c>
      <c r="H15" s="44" t="s">
        <v>75</v>
      </c>
      <c r="I15" s="44" t="s">
        <v>75</v>
      </c>
      <c r="J15" s="44" t="s">
        <v>75</v>
      </c>
      <c r="K15" s="44" t="s">
        <v>75</v>
      </c>
      <c r="L15" s="44" t="s">
        <v>75</v>
      </c>
      <c r="M15" s="44" t="s">
        <v>75</v>
      </c>
      <c r="N15" s="44"/>
      <c r="O15" s="44">
        <v>414353</v>
      </c>
      <c r="P15" s="45">
        <f t="shared" si="0"/>
        <v>1.6054202243223493E-2</v>
      </c>
    </row>
    <row r="16" spans="1:16">
      <c r="A16" s="43" t="s">
        <v>125</v>
      </c>
      <c r="B16" s="44">
        <v>69193</v>
      </c>
      <c r="C16" s="44">
        <v>1554</v>
      </c>
      <c r="D16" s="44">
        <v>51959</v>
      </c>
      <c r="E16" s="44">
        <v>313909</v>
      </c>
      <c r="F16" s="44" t="s">
        <v>75</v>
      </c>
      <c r="G16" s="44">
        <v>5315</v>
      </c>
      <c r="H16" s="44" t="s">
        <v>75</v>
      </c>
      <c r="I16" s="44" t="s">
        <v>75</v>
      </c>
      <c r="J16" s="44" t="s">
        <v>75</v>
      </c>
      <c r="K16" s="44" t="s">
        <v>75</v>
      </c>
      <c r="L16" s="44" t="s">
        <v>75</v>
      </c>
      <c r="M16" s="44" t="s">
        <v>75</v>
      </c>
      <c r="N16" s="44"/>
      <c r="O16" s="44">
        <v>441930</v>
      </c>
      <c r="P16" s="45">
        <f t="shared" si="0"/>
        <v>6.6554363067239775E-2</v>
      </c>
    </row>
    <row r="17" spans="1:18">
      <c r="A17" s="43" t="s">
        <v>126</v>
      </c>
      <c r="B17" s="44">
        <v>72295</v>
      </c>
      <c r="C17" s="44">
        <v>1462</v>
      </c>
      <c r="D17" s="44">
        <v>54924</v>
      </c>
      <c r="E17" s="44">
        <v>317983</v>
      </c>
      <c r="F17" s="44" t="s">
        <v>75</v>
      </c>
      <c r="G17" s="44">
        <v>5361</v>
      </c>
      <c r="H17" s="44" t="s">
        <v>75</v>
      </c>
      <c r="I17" s="44" t="s">
        <v>75</v>
      </c>
      <c r="J17" s="44" t="s">
        <v>75</v>
      </c>
      <c r="K17" s="44" t="s">
        <v>75</v>
      </c>
      <c r="L17" s="44" t="s">
        <v>75</v>
      </c>
      <c r="M17" s="44" t="s">
        <v>75</v>
      </c>
      <c r="N17" s="44"/>
      <c r="O17" s="44">
        <v>452025</v>
      </c>
      <c r="P17" s="45">
        <f t="shared" si="0"/>
        <v>2.2842984183015409E-2</v>
      </c>
    </row>
    <row r="18" spans="1:18">
      <c r="A18" s="43" t="s">
        <v>127</v>
      </c>
      <c r="B18" s="44">
        <v>76308</v>
      </c>
      <c r="C18" s="44">
        <v>1394</v>
      </c>
      <c r="D18" s="44">
        <v>58258</v>
      </c>
      <c r="E18" s="44">
        <v>323778</v>
      </c>
      <c r="F18" s="44" t="s">
        <v>75</v>
      </c>
      <c r="G18" s="44">
        <v>5563</v>
      </c>
      <c r="H18" s="44">
        <v>9482</v>
      </c>
      <c r="I18" s="44">
        <v>6543</v>
      </c>
      <c r="J18" s="44" t="s">
        <v>75</v>
      </c>
      <c r="K18" s="44">
        <v>413</v>
      </c>
      <c r="L18" s="44" t="s">
        <v>75</v>
      </c>
      <c r="M18" s="44" t="s">
        <v>75</v>
      </c>
      <c r="N18" s="44"/>
      <c r="O18" s="44">
        <v>481739</v>
      </c>
      <c r="P18" s="45">
        <f t="shared" si="0"/>
        <v>6.5735302250981689E-2</v>
      </c>
      <c r="Q18" s="47"/>
    </row>
    <row r="19" spans="1:18">
      <c r="A19" s="43" t="s">
        <v>128</v>
      </c>
      <c r="B19" s="44">
        <v>80044</v>
      </c>
      <c r="C19" s="44">
        <v>1304</v>
      </c>
      <c r="D19" s="44">
        <v>62419</v>
      </c>
      <c r="E19" s="44">
        <v>352321</v>
      </c>
      <c r="F19" s="44" t="s">
        <v>75</v>
      </c>
      <c r="G19" s="44">
        <v>6009</v>
      </c>
      <c r="H19" s="44">
        <v>20277</v>
      </c>
      <c r="I19" s="44">
        <v>19615</v>
      </c>
      <c r="J19" s="44">
        <v>19064</v>
      </c>
      <c r="K19" s="44">
        <v>561</v>
      </c>
      <c r="L19" s="44" t="s">
        <v>75</v>
      </c>
      <c r="M19" s="44" t="s">
        <v>75</v>
      </c>
      <c r="N19" s="44"/>
      <c r="O19" s="44">
        <v>561614</v>
      </c>
      <c r="P19" s="45">
        <f t="shared" si="0"/>
        <v>0.165805550308362</v>
      </c>
    </row>
    <row r="20" spans="1:18">
      <c r="A20" s="43" t="s">
        <v>129</v>
      </c>
      <c r="B20" s="44">
        <v>80266</v>
      </c>
      <c r="C20" s="44">
        <v>1220</v>
      </c>
      <c r="D20" s="44">
        <v>64875</v>
      </c>
      <c r="E20" s="44">
        <v>387882</v>
      </c>
      <c r="F20" s="44" t="s">
        <v>75</v>
      </c>
      <c r="G20" s="44">
        <v>5176</v>
      </c>
      <c r="H20" s="44">
        <v>28563</v>
      </c>
      <c r="I20" s="44">
        <v>36429</v>
      </c>
      <c r="J20" s="44">
        <v>33929</v>
      </c>
      <c r="K20" s="44">
        <v>1011</v>
      </c>
      <c r="L20" s="44" t="s">
        <v>75</v>
      </c>
      <c r="M20" s="44" t="s">
        <v>75</v>
      </c>
      <c r="N20" s="44"/>
      <c r="O20" s="44">
        <v>639351</v>
      </c>
      <c r="P20" s="45">
        <f t="shared" si="0"/>
        <v>0.13841713347601733</v>
      </c>
    </row>
    <row r="21" spans="1:18">
      <c r="A21" s="43" t="s">
        <v>130</v>
      </c>
      <c r="B21" s="44">
        <v>81466</v>
      </c>
      <c r="C21" s="44">
        <v>1116</v>
      </c>
      <c r="D21" s="44">
        <v>71397</v>
      </c>
      <c r="E21" s="44">
        <v>451983</v>
      </c>
      <c r="F21" s="44" t="s">
        <v>75</v>
      </c>
      <c r="G21" s="44">
        <v>4296</v>
      </c>
      <c r="H21" s="44">
        <v>37200</v>
      </c>
      <c r="I21" s="44">
        <v>61210</v>
      </c>
      <c r="J21" s="44">
        <v>42949</v>
      </c>
      <c r="K21" s="44">
        <v>1675</v>
      </c>
      <c r="L21" s="44" t="s">
        <v>75</v>
      </c>
      <c r="M21" s="44" t="s">
        <v>75</v>
      </c>
      <c r="N21" s="44"/>
      <c r="O21" s="44">
        <v>753292</v>
      </c>
      <c r="P21" s="45">
        <f t="shared" si="0"/>
        <v>0.17821353215995595</v>
      </c>
      <c r="R21" s="47"/>
    </row>
    <row r="22" spans="1:18">
      <c r="A22" s="43" t="s">
        <v>131</v>
      </c>
      <c r="B22" s="44">
        <v>83337</v>
      </c>
      <c r="C22" s="44">
        <v>1064</v>
      </c>
      <c r="D22" s="44">
        <v>79282</v>
      </c>
      <c r="E22" s="44">
        <v>513023</v>
      </c>
      <c r="F22" s="44" t="s">
        <v>75</v>
      </c>
      <c r="G22" s="44">
        <v>4139</v>
      </c>
      <c r="H22" s="44">
        <v>43330</v>
      </c>
      <c r="I22" s="44">
        <v>94922</v>
      </c>
      <c r="J22" s="44">
        <v>56871</v>
      </c>
      <c r="K22" s="44">
        <v>1955</v>
      </c>
      <c r="L22" s="44" t="s">
        <v>75</v>
      </c>
      <c r="M22" s="44" t="s">
        <v>75</v>
      </c>
      <c r="N22" s="44"/>
      <c r="O22" s="44">
        <v>877923</v>
      </c>
      <c r="P22" s="45">
        <f t="shared" si="0"/>
        <v>0.1654484582339916</v>
      </c>
    </row>
    <row r="23" spans="1:18">
      <c r="A23" s="43" t="s">
        <v>132</v>
      </c>
      <c r="B23" s="44">
        <v>85702</v>
      </c>
      <c r="C23" s="44">
        <v>1003</v>
      </c>
      <c r="D23" s="44">
        <v>87664</v>
      </c>
      <c r="E23" s="44">
        <v>562661</v>
      </c>
      <c r="F23" s="44" t="s">
        <v>75</v>
      </c>
      <c r="G23" s="44">
        <v>4133</v>
      </c>
      <c r="H23" s="44">
        <v>45629</v>
      </c>
      <c r="I23" s="44">
        <v>132348</v>
      </c>
      <c r="J23" s="44">
        <v>71120</v>
      </c>
      <c r="K23" s="44">
        <v>2437</v>
      </c>
      <c r="L23" s="44" t="s">
        <v>75</v>
      </c>
      <c r="M23" s="44" t="s">
        <v>75</v>
      </c>
      <c r="N23" s="44"/>
      <c r="O23" s="44">
        <v>992697</v>
      </c>
      <c r="P23" s="45">
        <f t="shared" si="0"/>
        <v>0.13073356091593455</v>
      </c>
    </row>
    <row r="24" spans="1:18">
      <c r="A24" s="43" t="s">
        <v>133</v>
      </c>
      <c r="B24" s="44">
        <v>86111</v>
      </c>
      <c r="C24" s="44">
        <v>929</v>
      </c>
      <c r="D24" s="44">
        <v>90889</v>
      </c>
      <c r="E24" s="44">
        <v>581397</v>
      </c>
      <c r="F24" s="44" t="s">
        <v>75</v>
      </c>
      <c r="G24" s="44">
        <v>4100</v>
      </c>
      <c r="H24" s="44">
        <v>46970</v>
      </c>
      <c r="I24" s="44">
        <v>162417</v>
      </c>
      <c r="J24" s="44">
        <v>83460</v>
      </c>
      <c r="K24" s="44">
        <v>2330</v>
      </c>
      <c r="L24" s="44" t="s">
        <v>75</v>
      </c>
      <c r="M24" s="44" t="s">
        <v>75</v>
      </c>
      <c r="N24" s="44"/>
      <c r="O24" s="44">
        <v>1058603</v>
      </c>
      <c r="P24" s="45">
        <f t="shared" si="0"/>
        <v>6.6390852395040986E-2</v>
      </c>
    </row>
    <row r="25" spans="1:18">
      <c r="A25" s="43" t="s">
        <v>134</v>
      </c>
      <c r="B25" s="44">
        <v>127514</v>
      </c>
      <c r="C25" s="44">
        <v>2716</v>
      </c>
      <c r="D25" s="44">
        <v>155215</v>
      </c>
      <c r="E25" s="44">
        <v>533300</v>
      </c>
      <c r="F25" s="44" t="s">
        <v>75</v>
      </c>
      <c r="G25" s="44">
        <v>3808</v>
      </c>
      <c r="H25" s="44">
        <v>48115</v>
      </c>
      <c r="I25" s="44">
        <v>216888</v>
      </c>
      <c r="J25" s="44">
        <v>48373</v>
      </c>
      <c r="K25" s="44">
        <v>2857</v>
      </c>
      <c r="L25" s="44" t="s">
        <v>75</v>
      </c>
      <c r="M25" s="44" t="s">
        <v>75</v>
      </c>
      <c r="N25" s="44"/>
      <c r="O25" s="44">
        <v>1138786</v>
      </c>
      <c r="P25" s="45">
        <f t="shared" si="0"/>
        <v>7.5744164715195406E-2</v>
      </c>
    </row>
    <row r="26" spans="1:18">
      <c r="A26" s="43" t="s">
        <v>135</v>
      </c>
      <c r="B26" s="44">
        <v>131496</v>
      </c>
      <c r="C26" s="44">
        <v>2710</v>
      </c>
      <c r="D26" s="44">
        <v>171204</v>
      </c>
      <c r="E26" s="44">
        <v>496501</v>
      </c>
      <c r="F26" s="44" t="s">
        <v>75</v>
      </c>
      <c r="G26" s="44">
        <v>3696</v>
      </c>
      <c r="H26" s="44">
        <v>52466</v>
      </c>
      <c r="I26" s="44">
        <v>261525</v>
      </c>
      <c r="J26" s="44">
        <v>53072</v>
      </c>
      <c r="K26" s="44">
        <v>3919</v>
      </c>
      <c r="L26" s="44" t="s">
        <v>75</v>
      </c>
      <c r="M26" s="44" t="s">
        <v>75</v>
      </c>
      <c r="N26" s="44"/>
      <c r="O26" s="44">
        <v>1176589</v>
      </c>
      <c r="P26" s="45">
        <f t="shared" si="0"/>
        <v>3.3195877012889168E-2</v>
      </c>
    </row>
    <row r="27" spans="1:18">
      <c r="A27" s="43" t="s">
        <v>136</v>
      </c>
      <c r="B27" s="44">
        <v>132173</v>
      </c>
      <c r="C27" s="44">
        <v>2593</v>
      </c>
      <c r="D27" s="44">
        <v>176160</v>
      </c>
      <c r="E27" s="44">
        <v>462881</v>
      </c>
      <c r="F27" s="44" t="s">
        <v>75</v>
      </c>
      <c r="G27" s="44">
        <v>3747</v>
      </c>
      <c r="H27" s="44">
        <v>55838</v>
      </c>
      <c r="I27" s="44">
        <v>295882</v>
      </c>
      <c r="J27" s="44">
        <v>58036</v>
      </c>
      <c r="K27" s="44">
        <v>4823</v>
      </c>
      <c r="L27" s="44" t="s">
        <v>75</v>
      </c>
      <c r="M27" s="44" t="s">
        <v>75</v>
      </c>
      <c r="N27" s="44"/>
      <c r="O27" s="44">
        <v>1192133</v>
      </c>
      <c r="P27" s="45">
        <f t="shared" si="0"/>
        <v>1.3211070305773724E-2</v>
      </c>
    </row>
    <row r="28" spans="1:18">
      <c r="A28" s="43" t="s">
        <v>137</v>
      </c>
      <c r="B28" s="44">
        <v>131332</v>
      </c>
      <c r="C28" s="44">
        <v>2531</v>
      </c>
      <c r="D28" s="44">
        <v>180461</v>
      </c>
      <c r="E28" s="44">
        <v>414853</v>
      </c>
      <c r="F28" s="44" t="s">
        <v>75</v>
      </c>
      <c r="G28" s="44">
        <v>3905</v>
      </c>
      <c r="H28" s="44">
        <v>58899</v>
      </c>
      <c r="I28" s="44">
        <v>337849</v>
      </c>
      <c r="J28" s="44">
        <v>61032</v>
      </c>
      <c r="K28" s="44">
        <v>6311</v>
      </c>
      <c r="L28" s="44" t="s">
        <v>75</v>
      </c>
      <c r="M28" s="44" t="s">
        <v>75</v>
      </c>
      <c r="N28" s="44"/>
      <c r="O28" s="44">
        <v>1197173</v>
      </c>
      <c r="P28" s="45">
        <f t="shared" si="0"/>
        <v>4.2277162028062304E-3</v>
      </c>
    </row>
    <row r="29" spans="1:18">
      <c r="A29" s="43" t="s">
        <v>138</v>
      </c>
      <c r="B29" s="44">
        <v>152582</v>
      </c>
      <c r="C29" s="44">
        <v>2497</v>
      </c>
      <c r="D29" s="44">
        <v>199523</v>
      </c>
      <c r="E29" s="44">
        <v>344621</v>
      </c>
      <c r="F29" s="44" t="s">
        <v>75</v>
      </c>
      <c r="G29" s="44">
        <v>3941</v>
      </c>
      <c r="H29" s="44">
        <v>60896</v>
      </c>
      <c r="I29" s="44">
        <v>371986</v>
      </c>
      <c r="J29" s="44">
        <v>32737</v>
      </c>
      <c r="K29" s="44">
        <v>8036</v>
      </c>
      <c r="L29" s="44" t="s">
        <v>75</v>
      </c>
      <c r="M29" s="44" t="s">
        <v>75</v>
      </c>
      <c r="N29" s="44"/>
      <c r="O29" s="44">
        <v>1176819</v>
      </c>
      <c r="P29" s="45">
        <f t="shared" si="0"/>
        <v>-1.7001719885095971E-2</v>
      </c>
    </row>
    <row r="30" spans="1:18">
      <c r="A30" s="43" t="s">
        <v>139</v>
      </c>
      <c r="B30" s="44">
        <v>154222</v>
      </c>
      <c r="C30" s="44">
        <v>2428</v>
      </c>
      <c r="D30" s="44">
        <v>205205</v>
      </c>
      <c r="E30" s="44">
        <v>330113</v>
      </c>
      <c r="F30" s="44" t="s">
        <v>75</v>
      </c>
      <c r="G30" s="44">
        <v>4063</v>
      </c>
      <c r="H30" s="44">
        <v>60918</v>
      </c>
      <c r="I30" s="44">
        <v>421158</v>
      </c>
      <c r="J30" s="44">
        <v>33302</v>
      </c>
      <c r="K30" s="44">
        <v>9857</v>
      </c>
      <c r="L30" s="44" t="s">
        <v>75</v>
      </c>
      <c r="M30" s="44" t="s">
        <v>75</v>
      </c>
      <c r="N30" s="44"/>
      <c r="O30" s="44">
        <v>1221266</v>
      </c>
      <c r="P30" s="45">
        <f t="shared" si="0"/>
        <v>3.7768764780310313E-2</v>
      </c>
    </row>
    <row r="31" spans="1:18">
      <c r="A31" s="43" t="s">
        <v>140</v>
      </c>
      <c r="B31" s="44">
        <v>154284</v>
      </c>
      <c r="C31" s="44">
        <v>2357</v>
      </c>
      <c r="D31" s="44">
        <v>212798</v>
      </c>
      <c r="E31" s="44">
        <v>450472</v>
      </c>
      <c r="F31" s="44" t="s">
        <v>75</v>
      </c>
      <c r="G31" s="44">
        <v>4195</v>
      </c>
      <c r="H31" s="44">
        <v>57318</v>
      </c>
      <c r="I31" s="44">
        <v>424436</v>
      </c>
      <c r="J31" s="44">
        <v>36053</v>
      </c>
      <c r="K31" s="44">
        <v>12680</v>
      </c>
      <c r="L31" s="44" t="s">
        <v>75</v>
      </c>
      <c r="M31" s="44" t="s">
        <v>75</v>
      </c>
      <c r="N31" s="44"/>
      <c r="O31" s="44">
        <v>1354593</v>
      </c>
      <c r="P31" s="45">
        <f t="shared" si="0"/>
        <v>0.10917113880186625</v>
      </c>
    </row>
    <row r="32" spans="1:18">
      <c r="A32" s="43" t="s">
        <v>141</v>
      </c>
      <c r="B32" s="44">
        <v>153282</v>
      </c>
      <c r="C32" s="44">
        <v>2334</v>
      </c>
      <c r="D32" s="44">
        <v>221813</v>
      </c>
      <c r="E32" s="44">
        <v>456148</v>
      </c>
      <c r="F32" s="44" t="s">
        <v>75</v>
      </c>
      <c r="G32" s="44">
        <v>4737</v>
      </c>
      <c r="H32" s="44">
        <v>53009</v>
      </c>
      <c r="I32" s="44">
        <v>444299</v>
      </c>
      <c r="J32" s="44">
        <v>39799</v>
      </c>
      <c r="K32" s="44">
        <v>14523</v>
      </c>
      <c r="L32" s="44">
        <v>84</v>
      </c>
      <c r="M32" s="44" t="s">
        <v>75</v>
      </c>
      <c r="N32" s="44"/>
      <c r="O32" s="44">
        <v>1390028</v>
      </c>
      <c r="P32" s="45">
        <f t="shared" si="0"/>
        <v>2.615914891041073E-2</v>
      </c>
    </row>
    <row r="33" spans="1:18">
      <c r="A33" s="43" t="s">
        <v>142</v>
      </c>
      <c r="B33" s="44">
        <v>151672</v>
      </c>
      <c r="C33" s="44">
        <v>2226</v>
      </c>
      <c r="D33" s="44">
        <v>228159</v>
      </c>
      <c r="E33" s="44">
        <v>478641</v>
      </c>
      <c r="F33" s="44" t="s">
        <v>75</v>
      </c>
      <c r="G33" s="44">
        <v>4881</v>
      </c>
      <c r="H33" s="44">
        <v>51111</v>
      </c>
      <c r="I33" s="44">
        <v>474557</v>
      </c>
      <c r="J33" s="44">
        <v>41030</v>
      </c>
      <c r="K33" s="44">
        <v>14805</v>
      </c>
      <c r="L33" s="44">
        <v>201</v>
      </c>
      <c r="M33" s="44" t="s">
        <v>75</v>
      </c>
      <c r="N33" s="44"/>
      <c r="O33" s="44">
        <v>1447283</v>
      </c>
      <c r="P33" s="45">
        <f t="shared" si="0"/>
        <v>4.1189817759066723E-2</v>
      </c>
    </row>
    <row r="34" spans="1:18">
      <c r="A34" s="43" t="s">
        <v>143</v>
      </c>
      <c r="B34" s="44">
        <v>151478</v>
      </c>
      <c r="C34" s="44">
        <v>2177</v>
      </c>
      <c r="D34" s="44">
        <v>238810</v>
      </c>
      <c r="E34" s="44">
        <v>485856</v>
      </c>
      <c r="F34" s="44" t="s">
        <v>75</v>
      </c>
      <c r="G34" s="44">
        <v>4882</v>
      </c>
      <c r="H34" s="44">
        <v>53768</v>
      </c>
      <c r="I34" s="44">
        <v>517251</v>
      </c>
      <c r="J34" s="44">
        <v>42413</v>
      </c>
      <c r="K34" s="44">
        <v>15528</v>
      </c>
      <c r="L34" s="44">
        <v>197</v>
      </c>
      <c r="M34" s="44" t="s">
        <v>75</v>
      </c>
      <c r="N34" s="44"/>
      <c r="O34" s="44">
        <v>1512360</v>
      </c>
      <c r="P34" s="45">
        <f t="shared" si="0"/>
        <v>4.4964944658370198E-2</v>
      </c>
    </row>
    <row r="35" spans="1:18">
      <c r="A35" s="43" t="s">
        <v>144</v>
      </c>
      <c r="B35" s="44">
        <v>151512</v>
      </c>
      <c r="C35" s="44">
        <v>2130</v>
      </c>
      <c r="D35" s="44">
        <v>249921</v>
      </c>
      <c r="E35" s="44">
        <v>468711</v>
      </c>
      <c r="F35" s="44" t="s">
        <v>75</v>
      </c>
      <c r="G35" s="44">
        <v>5366</v>
      </c>
      <c r="H35" s="44">
        <v>57190</v>
      </c>
      <c r="I35" s="44">
        <v>567060</v>
      </c>
      <c r="J35" s="44">
        <v>44130</v>
      </c>
      <c r="K35" s="44">
        <v>17496</v>
      </c>
      <c r="L35" s="44">
        <v>235</v>
      </c>
      <c r="M35" s="44" t="s">
        <v>75</v>
      </c>
      <c r="N35" s="44"/>
      <c r="O35" s="44">
        <v>1563751</v>
      </c>
      <c r="P35" s="45">
        <f t="shared" si="0"/>
        <v>3.3980665978999708E-2</v>
      </c>
    </row>
    <row r="36" spans="1:18">
      <c r="A36" s="43" t="s">
        <v>145</v>
      </c>
      <c r="B36" s="44">
        <v>149961</v>
      </c>
      <c r="C36" s="44">
        <v>2084</v>
      </c>
      <c r="D36" s="44">
        <v>257344</v>
      </c>
      <c r="E36" s="44">
        <v>446108</v>
      </c>
      <c r="F36" s="44">
        <v>22554</v>
      </c>
      <c r="G36" s="44">
        <v>5511</v>
      </c>
      <c r="H36" s="44">
        <v>58518</v>
      </c>
      <c r="I36" s="44">
        <v>588417</v>
      </c>
      <c r="J36" s="44">
        <v>52895</v>
      </c>
      <c r="K36" s="44">
        <v>18980</v>
      </c>
      <c r="L36" s="44">
        <v>273</v>
      </c>
      <c r="M36" s="44">
        <v>41812</v>
      </c>
      <c r="N36" s="44"/>
      <c r="O36" s="44">
        <v>1644457</v>
      </c>
      <c r="P36" s="45">
        <f t="shared" si="0"/>
        <v>5.1610518554424584E-2</v>
      </c>
    </row>
    <row r="37" spans="1:18">
      <c r="A37" s="43" t="s">
        <v>146</v>
      </c>
      <c r="B37" s="44">
        <v>147813</v>
      </c>
      <c r="C37" s="44">
        <v>1988</v>
      </c>
      <c r="D37" s="44">
        <v>261594</v>
      </c>
      <c r="E37" s="44">
        <v>410325</v>
      </c>
      <c r="F37" s="44">
        <v>40728</v>
      </c>
      <c r="G37" s="44">
        <v>5599</v>
      </c>
      <c r="H37" s="44">
        <v>60016</v>
      </c>
      <c r="I37" s="44">
        <v>622292</v>
      </c>
      <c r="J37" s="44">
        <v>56612</v>
      </c>
      <c r="K37" s="44">
        <v>20731</v>
      </c>
      <c r="L37" s="44">
        <v>321</v>
      </c>
      <c r="M37" s="44">
        <v>54009</v>
      </c>
      <c r="N37" s="44"/>
      <c r="O37" s="44">
        <v>1682028</v>
      </c>
      <c r="P37" s="45">
        <f t="shared" si="0"/>
        <v>2.2847055289375154E-2</v>
      </c>
      <c r="R37" s="47"/>
    </row>
    <row r="38" spans="1:18">
      <c r="A38" s="43" t="s">
        <v>147</v>
      </c>
      <c r="B38" s="44">
        <v>145898</v>
      </c>
      <c r="C38" s="44">
        <v>1923</v>
      </c>
      <c r="D38" s="44">
        <v>267843</v>
      </c>
      <c r="E38" s="44">
        <f>451186-47621</f>
        <v>403565</v>
      </c>
      <c r="F38" s="44">
        <v>47621</v>
      </c>
      <c r="G38" s="44">
        <v>5746</v>
      </c>
      <c r="H38" s="44">
        <v>59628</v>
      </c>
      <c r="I38" s="44">
        <v>655311</v>
      </c>
      <c r="J38" s="44">
        <v>59428</v>
      </c>
      <c r="K38" s="44">
        <v>21626</v>
      </c>
      <c r="L38" s="44">
        <v>427</v>
      </c>
      <c r="M38" s="44">
        <v>57396</v>
      </c>
      <c r="N38" s="44"/>
      <c r="O38" s="44">
        <v>1726412</v>
      </c>
      <c r="P38" s="45">
        <f t="shared" si="0"/>
        <v>2.6387194505680049E-2</v>
      </c>
    </row>
    <row r="39" spans="1:18">
      <c r="A39" s="43" t="s">
        <v>148</v>
      </c>
      <c r="B39" s="44">
        <v>143144</v>
      </c>
      <c r="C39" s="44">
        <v>1946</v>
      </c>
      <c r="D39" s="44">
        <v>275497</v>
      </c>
      <c r="E39" s="44">
        <v>426822</v>
      </c>
      <c r="F39" s="44">
        <v>61809</v>
      </c>
      <c r="G39" s="44">
        <v>5364</v>
      </c>
      <c r="H39" s="44">
        <v>58435</v>
      </c>
      <c r="I39" s="44">
        <v>706667</v>
      </c>
      <c r="J39" s="44">
        <v>64138</v>
      </c>
      <c r="K39" s="44">
        <v>21389</v>
      </c>
      <c r="L39" s="44">
        <v>530</v>
      </c>
      <c r="M39" s="44">
        <v>55722</v>
      </c>
      <c r="N39" s="44"/>
      <c r="O39" s="44">
        <v>1821463</v>
      </c>
      <c r="P39" s="45">
        <f t="shared" si="0"/>
        <v>5.5056962069309066E-2</v>
      </c>
    </row>
    <row r="40" spans="1:18">
      <c r="A40" s="43" t="s">
        <v>149</v>
      </c>
      <c r="B40" s="44">
        <v>142130</v>
      </c>
      <c r="C40" s="44">
        <v>1944</v>
      </c>
      <c r="D40" s="44">
        <v>286747</v>
      </c>
      <c r="E40" s="44">
        <v>442778</v>
      </c>
      <c r="F40" s="44">
        <v>77386</v>
      </c>
      <c r="G40" s="44">
        <v>5022</v>
      </c>
      <c r="H40" s="44">
        <v>57296</v>
      </c>
      <c r="I40" s="44">
        <v>759465</v>
      </c>
      <c r="J40" s="44">
        <v>69610</v>
      </c>
      <c r="K40" s="44">
        <v>20128</v>
      </c>
      <c r="L40" s="44">
        <v>624</v>
      </c>
      <c r="M40" s="44">
        <v>51591</v>
      </c>
      <c r="N40" s="44"/>
      <c r="O40" s="44">
        <v>1914721</v>
      </c>
      <c r="P40" s="45">
        <f t="shared" si="0"/>
        <v>5.1199502817240866E-2</v>
      </c>
    </row>
    <row r="41" spans="1:18">
      <c r="A41" s="43" t="s">
        <v>150</v>
      </c>
      <c r="B41" s="44">
        <v>143563</v>
      </c>
      <c r="C41" s="44">
        <v>1992</v>
      </c>
      <c r="D41" s="44">
        <v>299123</v>
      </c>
      <c r="E41" s="44">
        <v>452172</v>
      </c>
      <c r="F41" s="44">
        <v>87647</v>
      </c>
      <c r="G41" s="44">
        <v>4848</v>
      </c>
      <c r="H41" s="44">
        <v>58031</v>
      </c>
      <c r="I41" s="44">
        <v>789179</v>
      </c>
      <c r="J41" s="44">
        <v>74600</v>
      </c>
      <c r="K41" s="44">
        <v>18979</v>
      </c>
      <c r="L41" s="44">
        <v>693</v>
      </c>
      <c r="M41" s="44">
        <v>53188</v>
      </c>
      <c r="N41" s="44"/>
      <c r="O41" s="44">
        <v>1984015</v>
      </c>
      <c r="P41" s="45">
        <f t="shared" si="0"/>
        <v>3.6190129005740264E-2</v>
      </c>
    </row>
    <row r="42" spans="1:18">
      <c r="A42" s="43" t="s">
        <v>151</v>
      </c>
      <c r="B42" s="44">
        <v>143191</v>
      </c>
      <c r="C42" s="44">
        <v>1992</v>
      </c>
      <c r="D42" s="44">
        <v>305786</v>
      </c>
      <c r="E42" s="44">
        <v>439595</v>
      </c>
      <c r="F42" s="44">
        <v>88280</v>
      </c>
      <c r="G42" s="44">
        <v>4464</v>
      </c>
      <c r="H42" s="44">
        <v>60227</v>
      </c>
      <c r="I42" s="44">
        <v>815971</v>
      </c>
      <c r="J42" s="44">
        <v>81060</v>
      </c>
      <c r="K42" s="44">
        <v>18051</v>
      </c>
      <c r="L42" s="44">
        <v>685</v>
      </c>
      <c r="M42" s="44">
        <v>53001</v>
      </c>
      <c r="N42" s="44"/>
      <c r="O42" s="44">
        <v>2012303</v>
      </c>
      <c r="P42" s="45">
        <f t="shared" si="0"/>
        <v>1.4257956719077225E-2</v>
      </c>
    </row>
    <row r="43" spans="1:18">
      <c r="A43" s="43" t="s">
        <v>152</v>
      </c>
      <c r="B43" s="44">
        <v>143508</v>
      </c>
      <c r="C43" s="44">
        <v>1964</v>
      </c>
      <c r="D43" s="44">
        <v>311154</v>
      </c>
      <c r="E43" s="44">
        <v>419874</v>
      </c>
      <c r="F43" s="44">
        <v>82610</v>
      </c>
      <c r="G43" s="44">
        <v>4413</v>
      </c>
      <c r="H43" s="44">
        <v>60961</v>
      </c>
      <c r="I43" s="44">
        <v>854454</v>
      </c>
      <c r="J43" s="44">
        <v>83004</v>
      </c>
      <c r="K43" s="44">
        <v>21492</v>
      </c>
      <c r="L43" s="44">
        <v>737</v>
      </c>
      <c r="M43" s="44">
        <v>54080</v>
      </c>
      <c r="N43" s="44"/>
      <c r="O43" s="44">
        <v>2038251</v>
      </c>
      <c r="P43" s="45">
        <f t="shared" si="0"/>
        <v>1.289467838590908E-2</v>
      </c>
    </row>
    <row r="44" spans="1:18">
      <c r="A44" s="43" t="s">
        <v>153</v>
      </c>
      <c r="B44" s="44">
        <v>137055</v>
      </c>
      <c r="C44" s="44">
        <v>2039</v>
      </c>
      <c r="D44" s="44">
        <v>321737</v>
      </c>
      <c r="E44" s="44">
        <v>453300</v>
      </c>
      <c r="F44" s="44">
        <v>73814</v>
      </c>
      <c r="G44" s="44">
        <v>4655</v>
      </c>
      <c r="H44" s="44">
        <v>49793</v>
      </c>
      <c r="I44" s="44">
        <v>817808</v>
      </c>
      <c r="J44" s="44">
        <v>81491</v>
      </c>
      <c r="K44" s="44">
        <v>24296</v>
      </c>
      <c r="L44" s="44">
        <v>748</v>
      </c>
      <c r="M44" s="44">
        <v>127582</v>
      </c>
      <c r="N44" s="44"/>
      <c r="O44" s="44">
        <f>SUM(B44:M44)</f>
        <v>2094318</v>
      </c>
      <c r="P44" s="45">
        <v>2.7507407085780897E-2</v>
      </c>
    </row>
    <row r="45" spans="1:18">
      <c r="A45" s="43" t="s">
        <v>154</v>
      </c>
      <c r="B45" s="44">
        <v>141887</v>
      </c>
      <c r="C45" s="44">
        <v>1931</v>
      </c>
      <c r="D45" s="44">
        <v>319460</v>
      </c>
      <c r="E45" s="44">
        <v>648988</v>
      </c>
      <c r="F45" s="44">
        <v>90351</v>
      </c>
      <c r="G45" s="44">
        <v>5910</v>
      </c>
      <c r="H45" s="44">
        <v>38989</v>
      </c>
      <c r="I45" s="44">
        <v>691858</v>
      </c>
      <c r="J45" s="44">
        <v>85156</v>
      </c>
      <c r="K45" s="44">
        <v>28578</v>
      </c>
      <c r="L45" s="44">
        <v>660</v>
      </c>
      <c r="M45" s="44">
        <v>136113</v>
      </c>
      <c r="N45" s="44"/>
      <c r="O45" s="44">
        <f>SUM(B45:M45)</f>
        <v>2189881</v>
      </c>
      <c r="P45" s="45">
        <f t="shared" si="0"/>
        <v>4.5629651275498756E-2</v>
      </c>
    </row>
    <row r="46" spans="1:18">
      <c r="A46" s="43" t="s">
        <v>155</v>
      </c>
      <c r="B46" s="44">
        <v>144814</v>
      </c>
      <c r="C46" s="44">
        <v>1835</v>
      </c>
      <c r="D46" s="44">
        <v>326580</v>
      </c>
      <c r="E46" s="44">
        <v>836745</v>
      </c>
      <c r="F46" s="44">
        <v>147327</v>
      </c>
      <c r="G46" s="44">
        <v>6633</v>
      </c>
      <c r="H46" s="44">
        <v>33817</v>
      </c>
      <c r="I46" s="44">
        <v>501923</v>
      </c>
      <c r="J46" s="44">
        <v>90113</v>
      </c>
      <c r="K46" s="44">
        <v>31182</v>
      </c>
      <c r="L46" s="44">
        <v>568</v>
      </c>
      <c r="M46" s="44">
        <v>144113</v>
      </c>
      <c r="N46" s="44"/>
      <c r="O46" s="44">
        <v>2265650</v>
      </c>
      <c r="P46" s="45">
        <f t="shared" si="0"/>
        <v>3.4599596964401264E-2</v>
      </c>
    </row>
    <row r="47" spans="1:18">
      <c r="A47" s="43" t="s">
        <v>156</v>
      </c>
      <c r="B47" s="44">
        <v>148248</v>
      </c>
      <c r="C47" s="44">
        <v>1800</v>
      </c>
      <c r="D47" s="44">
        <v>332461</v>
      </c>
      <c r="E47" s="44">
        <v>887137</v>
      </c>
      <c r="F47" s="44">
        <v>214289</v>
      </c>
      <c r="G47" s="44">
        <v>6912</v>
      </c>
      <c r="H47" s="44">
        <v>31473</v>
      </c>
      <c r="I47" s="44">
        <v>434930</v>
      </c>
      <c r="J47" s="44">
        <v>87299</v>
      </c>
      <c r="K47" s="44">
        <v>36949</v>
      </c>
      <c r="L47" s="44">
        <v>613</v>
      </c>
      <c r="M47" s="44">
        <v>150095</v>
      </c>
      <c r="N47" s="44"/>
      <c r="O47" s="44">
        <f>SUM(B47:M47)</f>
        <v>2332206</v>
      </c>
      <c r="P47" s="45">
        <f t="shared" si="0"/>
        <v>2.9376117229051264E-2</v>
      </c>
    </row>
    <row r="48" spans="1:18">
      <c r="A48" s="48" t="s">
        <v>157</v>
      </c>
      <c r="B48" s="44">
        <v>150901</v>
      </c>
      <c r="C48" s="44">
        <v>1737</v>
      </c>
      <c r="D48" s="44">
        <v>336333</v>
      </c>
      <c r="E48" s="44">
        <v>825008</v>
      </c>
      <c r="F48" s="44">
        <v>316087</v>
      </c>
      <c r="G48" s="44">
        <v>6323</v>
      </c>
      <c r="H48" s="44">
        <v>32785</v>
      </c>
      <c r="I48" s="44">
        <v>457619</v>
      </c>
      <c r="J48" s="44">
        <v>89101</v>
      </c>
      <c r="K48" s="44">
        <v>40071</v>
      </c>
      <c r="L48" s="44">
        <v>675</v>
      </c>
      <c r="M48" s="44">
        <v>165982</v>
      </c>
      <c r="N48" s="44"/>
      <c r="O48" s="44">
        <v>2422622</v>
      </c>
      <c r="P48" s="45">
        <f t="shared" si="0"/>
        <v>3.8768444982990355E-2</v>
      </c>
    </row>
    <row r="49" spans="1:16">
      <c r="A49" s="48" t="s">
        <v>158</v>
      </c>
      <c r="B49" s="54">
        <v>150958</v>
      </c>
      <c r="C49" s="54">
        <v>1627</v>
      </c>
      <c r="D49" s="54">
        <v>329220</v>
      </c>
      <c r="E49" s="54">
        <v>746342</v>
      </c>
      <c r="F49" s="54">
        <v>388264</v>
      </c>
      <c r="G49" s="54">
        <v>6121</v>
      </c>
      <c r="H49" s="54">
        <v>35411</v>
      </c>
      <c r="I49" s="54">
        <v>483645</v>
      </c>
      <c r="J49" s="54">
        <v>92680</v>
      </c>
      <c r="K49" s="54">
        <v>42967</v>
      </c>
      <c r="L49" s="54">
        <v>780</v>
      </c>
      <c r="M49" s="54">
        <v>178578</v>
      </c>
      <c r="N49" s="54"/>
      <c r="O49" s="54">
        <v>2456593</v>
      </c>
      <c r="P49" s="45">
        <f t="shared" si="0"/>
        <v>1.4022410429691467E-2</v>
      </c>
    </row>
    <row r="50" spans="1:16">
      <c r="A50" s="48" t="s">
        <v>159</v>
      </c>
      <c r="B50" s="54">
        <v>149891</v>
      </c>
      <c r="C50" s="54">
        <v>1619</v>
      </c>
      <c r="D50" s="54">
        <v>326832</v>
      </c>
      <c r="E50" s="54">
        <v>751972</v>
      </c>
      <c r="F50" s="54">
        <v>397775</v>
      </c>
      <c r="G50" s="54">
        <v>6302</v>
      </c>
      <c r="H50" s="54">
        <v>31456</v>
      </c>
      <c r="I50" s="54">
        <v>487962</v>
      </c>
      <c r="J50" s="54">
        <v>91324</v>
      </c>
      <c r="K50" s="54">
        <v>43107</v>
      </c>
      <c r="L50" s="54">
        <v>810</v>
      </c>
      <c r="M50" s="54">
        <v>184994</v>
      </c>
      <c r="N50" s="54"/>
      <c r="O50" s="54">
        <v>2474044</v>
      </c>
      <c r="P50" s="45">
        <f>(O50-O49)/O49</f>
        <v>7.1037408313057967E-3</v>
      </c>
    </row>
    <row r="51" spans="1:16">
      <c r="A51" s="48" t="s">
        <v>160</v>
      </c>
      <c r="B51" s="54">
        <v>154047</v>
      </c>
      <c r="C51" s="54">
        <v>1606</v>
      </c>
      <c r="D51" s="54">
        <v>327672</v>
      </c>
      <c r="E51" s="54">
        <v>835911</v>
      </c>
      <c r="F51" s="54">
        <v>393524</v>
      </c>
      <c r="G51" s="54">
        <v>30579</v>
      </c>
      <c r="H51" s="54">
        <v>20692</v>
      </c>
      <c r="I51" s="54">
        <v>508947</v>
      </c>
      <c r="J51" s="54">
        <v>88306</v>
      </c>
      <c r="K51" s="54">
        <v>45050</v>
      </c>
      <c r="L51" s="54">
        <v>940</v>
      </c>
      <c r="M51" s="54">
        <v>199335</v>
      </c>
      <c r="N51" s="54">
        <v>18081</v>
      </c>
      <c r="O51" s="54">
        <v>2624690</v>
      </c>
      <c r="P51" s="45">
        <f>(O51-O50)/O50</f>
        <v>6.0890590466458963E-2</v>
      </c>
    </row>
    <row r="52" spans="1:16">
      <c r="A52" s="48" t="s">
        <v>161</v>
      </c>
      <c r="B52" s="54">
        <v>166185</v>
      </c>
      <c r="C52" s="54">
        <v>1474</v>
      </c>
      <c r="D52" s="54">
        <v>324288</v>
      </c>
      <c r="E52" s="54">
        <v>939439</v>
      </c>
      <c r="F52" s="54">
        <v>431875</v>
      </c>
      <c r="G52" s="54">
        <v>31991</v>
      </c>
      <c r="H52" s="54">
        <v>25041</v>
      </c>
      <c r="I52" s="54">
        <v>546103</v>
      </c>
      <c r="J52" s="54">
        <v>89899</v>
      </c>
      <c r="K52" s="54">
        <v>54428</v>
      </c>
      <c r="L52" s="54">
        <v>1050</v>
      </c>
      <c r="M52" s="54">
        <v>231363</v>
      </c>
      <c r="N52" s="54">
        <v>44772</v>
      </c>
      <c r="O52" s="54">
        <v>2887908</v>
      </c>
      <c r="P52" s="45">
        <f>(O52-O51)/O51</f>
        <v>0.10028536703382114</v>
      </c>
    </row>
    <row r="53" spans="1:16" ht="10.5" customHeight="1">
      <c r="A53" s="49"/>
      <c r="B53" s="55"/>
      <c r="C53" s="55"/>
      <c r="D53" s="55"/>
      <c r="E53" s="55"/>
      <c r="F53" s="55"/>
      <c r="G53" s="55"/>
      <c r="H53" s="55"/>
      <c r="I53" s="55"/>
      <c r="J53" s="55"/>
      <c r="K53" s="55"/>
      <c r="L53" s="55"/>
      <c r="M53" s="55"/>
      <c r="N53" s="55"/>
      <c r="O53" s="44"/>
    </row>
    <row r="54" spans="1:16" ht="15.75" customHeight="1">
      <c r="A54" s="49" t="s">
        <v>162</v>
      </c>
      <c r="B54" s="51">
        <f t="shared" ref="B54:O54" si="1">B51/$O$51</f>
        <v>5.8691502615546981E-2</v>
      </c>
      <c r="C54" s="51">
        <f t="shared" si="1"/>
        <v>6.1188178413450732E-4</v>
      </c>
      <c r="D54" s="51">
        <f t="shared" si="1"/>
        <v>0.12484217183743604</v>
      </c>
      <c r="E54" s="51">
        <f t="shared" si="1"/>
        <v>0.3184798966735119</v>
      </c>
      <c r="F54" s="51">
        <f t="shared" si="1"/>
        <v>0.14993161097120042</v>
      </c>
      <c r="G54" s="51">
        <f t="shared" si="1"/>
        <v>1.1650518727925965E-2</v>
      </c>
      <c r="H54" s="51">
        <f t="shared" si="1"/>
        <v>7.8835976820119703E-3</v>
      </c>
      <c r="I54" s="51">
        <f t="shared" si="1"/>
        <v>0.19390747097752498</v>
      </c>
      <c r="J54" s="51">
        <f t="shared" si="1"/>
        <v>3.3644354190399628E-2</v>
      </c>
      <c r="K54" s="51">
        <f t="shared" si="1"/>
        <v>1.7163931740510306E-2</v>
      </c>
      <c r="L54" s="51">
        <f t="shared" si="1"/>
        <v>3.5813753243240152E-4</v>
      </c>
      <c r="M54" s="51">
        <f t="shared" si="1"/>
        <v>7.5946111731290178E-2</v>
      </c>
      <c r="N54" s="51">
        <f t="shared" si="1"/>
        <v>6.8888135360747364E-3</v>
      </c>
      <c r="O54" s="51">
        <f t="shared" si="1"/>
        <v>1</v>
      </c>
    </row>
    <row r="55" spans="1:16" ht="15.75" customHeight="1">
      <c r="A55" s="49" t="s">
        <v>163</v>
      </c>
      <c r="B55" s="51">
        <f>B52/$O$52</f>
        <v>5.7545115703131818E-2</v>
      </c>
      <c r="C55" s="51">
        <f>C52/$O$52</f>
        <v>5.1040407104381439E-4</v>
      </c>
      <c r="D55" s="51">
        <f>D52/$O$52</f>
        <v>0.11229166580098812</v>
      </c>
      <c r="E55" s="51">
        <f t="shared" ref="E55:O55" si="2">E52/$O$52</f>
        <v>0.32530087523563772</v>
      </c>
      <c r="F55" s="51">
        <f t="shared" si="2"/>
        <v>0.1495459689159073</v>
      </c>
      <c r="G55" s="51">
        <f t="shared" si="2"/>
        <v>1.107756895302759E-2</v>
      </c>
      <c r="H55" s="51">
        <f t="shared" si="2"/>
        <v>8.6709825936283295E-3</v>
      </c>
      <c r="I55" s="51">
        <f t="shared" si="2"/>
        <v>0.18909986052187258</v>
      </c>
      <c r="J55" s="51">
        <f t="shared" si="2"/>
        <v>3.11294542623934E-2</v>
      </c>
      <c r="K55" s="51">
        <f t="shared" si="2"/>
        <v>1.8846860772573089E-2</v>
      </c>
      <c r="L55" s="51">
        <f t="shared" si="2"/>
        <v>3.635849895495286E-4</v>
      </c>
      <c r="M55" s="51">
        <f t="shared" si="2"/>
        <v>8.011439422585484E-2</v>
      </c>
      <c r="N55" s="51">
        <f t="shared" si="2"/>
        <v>1.5503263954391899E-2</v>
      </c>
      <c r="O55" s="51">
        <f t="shared" si="2"/>
        <v>1</v>
      </c>
    </row>
    <row r="56" spans="1:16" ht="24.75" customHeight="1">
      <c r="A56" s="49"/>
      <c r="B56" s="51"/>
      <c r="C56" s="51"/>
      <c r="D56" s="51"/>
      <c r="E56" s="51"/>
      <c r="F56" s="51"/>
      <c r="G56" s="51"/>
      <c r="H56" s="51"/>
      <c r="I56" s="51"/>
      <c r="J56" s="51"/>
      <c r="K56" s="51"/>
      <c r="L56" s="51"/>
      <c r="M56" s="51"/>
      <c r="N56" s="51"/>
      <c r="O56" s="51"/>
    </row>
    <row r="57" spans="1:16">
      <c r="A57" s="43" t="s">
        <v>164</v>
      </c>
    </row>
    <row r="58" spans="1:16">
      <c r="A58" s="43" t="s">
        <v>165</v>
      </c>
    </row>
    <row r="59" spans="1:16">
      <c r="A59" s="43" t="s">
        <v>166</v>
      </c>
    </row>
  </sheetData>
  <phoneticPr fontId="43" type="noConversion"/>
  <pageMargins left="0.7" right="0.7"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DE5F-6A15-48AB-84C2-E2A1F9BC845B}">
  <dimension ref="A1:BE120"/>
  <sheetViews>
    <sheetView showGridLines="0" zoomScaleNormal="100" workbookViewId="0">
      <pane ySplit="8" topLeftCell="A9" activePane="bottomLeft" state="frozen"/>
      <selection pane="bottomLeft" activeCell="A6" sqref="A6"/>
    </sheetView>
  </sheetViews>
  <sheetFormatPr defaultColWidth="9.140625" defaultRowHeight="12.75"/>
  <cols>
    <col min="1" max="1" width="20.42578125" style="75" customWidth="1"/>
    <col min="2" max="2" width="18.7109375" style="9" bestFit="1" customWidth="1"/>
    <col min="3" max="3" width="15.28515625" style="87" customWidth="1"/>
    <col min="4" max="4" width="21.28515625" style="282" bestFit="1" customWidth="1"/>
    <col min="5" max="5" width="16.140625" style="82" customWidth="1"/>
    <col min="6" max="6" width="14.42578125" style="82" customWidth="1"/>
    <col min="7" max="7" width="12.28515625" style="9" customWidth="1"/>
    <col min="8" max="8" width="13.5703125" style="87" customWidth="1"/>
    <col min="9" max="9" width="18" style="88" customWidth="1"/>
    <col min="10" max="10" width="9.140625" style="9"/>
    <col min="11" max="11" width="18.7109375" style="9" bestFit="1" customWidth="1"/>
    <col min="12" max="16384" width="9.140625" style="9"/>
  </cols>
  <sheetData>
    <row r="1" spans="1:10" ht="18" customHeight="1">
      <c r="I1" s="92" t="s">
        <v>167</v>
      </c>
    </row>
    <row r="2" spans="1:10" ht="18" customHeight="1">
      <c r="I2" s="92" t="s">
        <v>168</v>
      </c>
    </row>
    <row r="3" spans="1:10" ht="18" customHeight="1">
      <c r="I3" s="92" t="s">
        <v>2</v>
      </c>
    </row>
    <row r="4" spans="1:10" ht="18" customHeight="1">
      <c r="I4" s="92" t="s">
        <v>169</v>
      </c>
    </row>
    <row r="7" spans="1:10" ht="15.75" customHeight="1"/>
    <row r="8" spans="1:10" s="90" customFormat="1" ht="45.75" customHeight="1">
      <c r="A8" s="57" t="s">
        <v>170</v>
      </c>
      <c r="B8" s="288" t="s">
        <v>171</v>
      </c>
      <c r="C8" s="58" t="s">
        <v>172</v>
      </c>
      <c r="D8" s="311" t="s">
        <v>69</v>
      </c>
      <c r="E8" s="59" t="s">
        <v>173</v>
      </c>
      <c r="F8" s="60" t="s">
        <v>174</v>
      </c>
      <c r="G8" s="59" t="s">
        <v>175</v>
      </c>
      <c r="H8" s="61" t="s">
        <v>176</v>
      </c>
      <c r="I8" s="62" t="s">
        <v>177</v>
      </c>
      <c r="J8" s="89"/>
    </row>
    <row r="9" spans="1:10">
      <c r="A9" s="63" t="s">
        <v>178</v>
      </c>
      <c r="B9" s="330">
        <v>173384</v>
      </c>
      <c r="C9" s="54">
        <v>51047</v>
      </c>
      <c r="D9" s="127">
        <v>307373342.39999998</v>
      </c>
      <c r="E9" s="64">
        <f t="shared" ref="E9:E40" si="0">D9/C9</f>
        <v>6021.3791682175242</v>
      </c>
      <c r="F9" s="64">
        <f t="shared" ref="F9:F40" si="1">D9/B9</f>
        <v>1772.7895445946567</v>
      </c>
      <c r="G9" s="65">
        <v>66</v>
      </c>
      <c r="H9" s="65">
        <f t="shared" ref="H9:H40" si="2">I9*1000</f>
        <v>294.41586305541455</v>
      </c>
      <c r="I9" s="66">
        <f t="shared" ref="I9:I40" si="3">C9/B9</f>
        <v>0.29441586305541456</v>
      </c>
    </row>
    <row r="10" spans="1:10">
      <c r="A10" s="63" t="s">
        <v>179</v>
      </c>
      <c r="B10" s="330">
        <v>36145</v>
      </c>
      <c r="C10" s="54">
        <v>9897</v>
      </c>
      <c r="D10" s="127">
        <v>63947778.049999997</v>
      </c>
      <c r="E10" s="64">
        <f t="shared" si="0"/>
        <v>6461.3294988380312</v>
      </c>
      <c r="F10" s="64">
        <f t="shared" si="1"/>
        <v>1769.2012187024484</v>
      </c>
      <c r="G10" s="65">
        <v>74</v>
      </c>
      <c r="H10" s="65">
        <f t="shared" si="2"/>
        <v>273.81380550560243</v>
      </c>
      <c r="I10" s="66">
        <f t="shared" si="3"/>
        <v>0.27381380550560241</v>
      </c>
    </row>
    <row r="11" spans="1:10">
      <c r="A11" s="63" t="s">
        <v>180</v>
      </c>
      <c r="B11" s="330">
        <v>10829</v>
      </c>
      <c r="C11" s="54">
        <v>3369</v>
      </c>
      <c r="D11" s="127">
        <v>22316774.77</v>
      </c>
      <c r="E11" s="64">
        <f t="shared" si="0"/>
        <v>6624.153983377857</v>
      </c>
      <c r="F11" s="64">
        <f t="shared" si="1"/>
        <v>2060.8343124942285</v>
      </c>
      <c r="G11" s="65">
        <v>49</v>
      </c>
      <c r="H11" s="65">
        <f t="shared" si="2"/>
        <v>311.10905900821865</v>
      </c>
      <c r="I11" s="66">
        <f t="shared" si="3"/>
        <v>0.31110905900821867</v>
      </c>
    </row>
    <row r="12" spans="1:10">
      <c r="A12" s="63" t="s">
        <v>181</v>
      </c>
      <c r="B12" s="330">
        <v>21904</v>
      </c>
      <c r="C12" s="54">
        <v>9586</v>
      </c>
      <c r="D12" s="127">
        <v>73262702.390000001</v>
      </c>
      <c r="E12" s="64">
        <f t="shared" si="0"/>
        <v>7642.6770696849571</v>
      </c>
      <c r="F12" s="64">
        <f t="shared" si="1"/>
        <v>3344.7179688641345</v>
      </c>
      <c r="G12" s="65">
        <v>8</v>
      </c>
      <c r="H12" s="65">
        <f t="shared" si="2"/>
        <v>437.63696128560991</v>
      </c>
      <c r="I12" s="66">
        <f t="shared" si="3"/>
        <v>0.43763696128560992</v>
      </c>
    </row>
    <row r="13" spans="1:10">
      <c r="A13" s="63" t="s">
        <v>182</v>
      </c>
      <c r="B13" s="330">
        <v>26444</v>
      </c>
      <c r="C13" s="54">
        <v>7150</v>
      </c>
      <c r="D13" s="127">
        <v>53067356.340000004</v>
      </c>
      <c r="E13" s="64">
        <f t="shared" si="0"/>
        <v>7422.0078797202805</v>
      </c>
      <c r="F13" s="64">
        <f t="shared" si="1"/>
        <v>2006.7824965965815</v>
      </c>
      <c r="G13" s="65">
        <v>37</v>
      </c>
      <c r="H13" s="65">
        <f t="shared" si="2"/>
        <v>270.38269550748748</v>
      </c>
      <c r="I13" s="66">
        <f t="shared" si="3"/>
        <v>0.2703826955074875</v>
      </c>
    </row>
    <row r="14" spans="1:10">
      <c r="A14" s="63" t="s">
        <v>183</v>
      </c>
      <c r="B14" s="330">
        <v>17775</v>
      </c>
      <c r="C14" s="54">
        <v>4026</v>
      </c>
      <c r="D14" s="127">
        <v>29959115.969999999</v>
      </c>
      <c r="E14" s="64">
        <f t="shared" si="0"/>
        <v>7441.4098286140088</v>
      </c>
      <c r="F14" s="64">
        <f t="shared" si="1"/>
        <v>1685.4636270042192</v>
      </c>
      <c r="G14" s="65">
        <v>69</v>
      </c>
      <c r="H14" s="65">
        <f t="shared" si="2"/>
        <v>226.49789029535867</v>
      </c>
      <c r="I14" s="66">
        <f t="shared" si="3"/>
        <v>0.22649789029535866</v>
      </c>
    </row>
    <row r="15" spans="1:10">
      <c r="A15" s="63" t="s">
        <v>184</v>
      </c>
      <c r="B15" s="330">
        <v>44120</v>
      </c>
      <c r="C15" s="54">
        <v>15020</v>
      </c>
      <c r="D15" s="127">
        <v>107648462.79000001</v>
      </c>
      <c r="E15" s="64">
        <f t="shared" si="0"/>
        <v>7167.008175099867</v>
      </c>
      <c r="F15" s="64">
        <f t="shared" si="1"/>
        <v>2439.9016951495923</v>
      </c>
      <c r="G15" s="65">
        <v>20</v>
      </c>
      <c r="H15" s="65">
        <f t="shared" si="2"/>
        <v>340.43517679057118</v>
      </c>
      <c r="I15" s="66">
        <f t="shared" si="3"/>
        <v>0.34043517679057117</v>
      </c>
    </row>
    <row r="16" spans="1:10">
      <c r="A16" s="63" t="s">
        <v>185</v>
      </c>
      <c r="B16" s="330">
        <v>17598</v>
      </c>
      <c r="C16" s="54">
        <v>7007</v>
      </c>
      <c r="D16" s="127">
        <v>55411255.659999996</v>
      </c>
      <c r="E16" s="64">
        <f t="shared" si="0"/>
        <v>7907.9856800342513</v>
      </c>
      <c r="F16" s="64">
        <f t="shared" si="1"/>
        <v>3148.724608478236</v>
      </c>
      <c r="G16" s="65">
        <v>12</v>
      </c>
      <c r="H16" s="65">
        <f t="shared" si="2"/>
        <v>398.17024661893396</v>
      </c>
      <c r="I16" s="66">
        <f t="shared" si="3"/>
        <v>0.39817024661893397</v>
      </c>
    </row>
    <row r="17" spans="1:9">
      <c r="A17" s="63" t="s">
        <v>186</v>
      </c>
      <c r="B17" s="330">
        <v>28771</v>
      </c>
      <c r="C17" s="54">
        <v>12569</v>
      </c>
      <c r="D17" s="127">
        <v>88525909.109999999</v>
      </c>
      <c r="E17" s="64">
        <f t="shared" si="0"/>
        <v>7043.1942962845096</v>
      </c>
      <c r="F17" s="64">
        <f t="shared" si="1"/>
        <v>3076.9145705745368</v>
      </c>
      <c r="G17" s="65">
        <v>15</v>
      </c>
      <c r="H17" s="65">
        <f t="shared" si="2"/>
        <v>436.86350839386881</v>
      </c>
      <c r="I17" s="66">
        <f t="shared" si="3"/>
        <v>0.43686350839386884</v>
      </c>
    </row>
    <row r="18" spans="1:9">
      <c r="A18" s="63" t="s">
        <v>187</v>
      </c>
      <c r="B18" s="330">
        <v>140411</v>
      </c>
      <c r="C18" s="54">
        <v>32750</v>
      </c>
      <c r="D18" s="127">
        <v>201132251.06</v>
      </c>
      <c r="E18" s="64">
        <f t="shared" si="0"/>
        <v>6141.4427804580155</v>
      </c>
      <c r="F18" s="64">
        <f t="shared" si="1"/>
        <v>1432.4536614652698</v>
      </c>
      <c r="G18" s="65">
        <v>88</v>
      </c>
      <c r="H18" s="65">
        <f t="shared" si="2"/>
        <v>233.24383417253634</v>
      </c>
      <c r="I18" s="66">
        <f t="shared" si="3"/>
        <v>0.23324383417253633</v>
      </c>
    </row>
    <row r="19" spans="1:9">
      <c r="A19" s="63" t="s">
        <v>188</v>
      </c>
      <c r="B19" s="330">
        <v>272880</v>
      </c>
      <c r="C19" s="54">
        <v>61247</v>
      </c>
      <c r="D19" s="127">
        <v>461176408.99000001</v>
      </c>
      <c r="E19" s="64">
        <f t="shared" si="0"/>
        <v>7529.779564550101</v>
      </c>
      <c r="F19" s="64">
        <f t="shared" si="1"/>
        <v>1690.0337473981238</v>
      </c>
      <c r="G19" s="65">
        <v>70</v>
      </c>
      <c r="H19" s="65">
        <f t="shared" si="2"/>
        <v>224.446643213134</v>
      </c>
      <c r="I19" s="66">
        <f t="shared" si="3"/>
        <v>0.22444664321313398</v>
      </c>
    </row>
    <row r="20" spans="1:9">
      <c r="A20" s="63" t="s">
        <v>189</v>
      </c>
      <c r="B20" s="330">
        <v>86783</v>
      </c>
      <c r="C20" s="54">
        <v>27448</v>
      </c>
      <c r="D20" s="127">
        <v>192829525.41</v>
      </c>
      <c r="E20" s="64">
        <f t="shared" si="0"/>
        <v>7025.2668831973187</v>
      </c>
      <c r="F20" s="64">
        <f t="shared" si="1"/>
        <v>2221.9734903149233</v>
      </c>
      <c r="G20" s="65">
        <v>39</v>
      </c>
      <c r="H20" s="65">
        <f t="shared" si="2"/>
        <v>316.28314301188021</v>
      </c>
      <c r="I20" s="66">
        <f t="shared" si="3"/>
        <v>0.31628314301188021</v>
      </c>
    </row>
    <row r="21" spans="1:9">
      <c r="A21" s="63" t="s">
        <v>190</v>
      </c>
      <c r="B21" s="330">
        <v>232083</v>
      </c>
      <c r="C21" s="54">
        <v>54879</v>
      </c>
      <c r="D21" s="127">
        <v>317545556.73000002</v>
      </c>
      <c r="E21" s="64">
        <f t="shared" si="0"/>
        <v>5786.2854047996507</v>
      </c>
      <c r="F21" s="64">
        <f t="shared" si="1"/>
        <v>1368.2413478367653</v>
      </c>
      <c r="G21" s="65">
        <v>87</v>
      </c>
      <c r="H21" s="65">
        <f t="shared" si="2"/>
        <v>236.46281718178412</v>
      </c>
      <c r="I21" s="66">
        <f t="shared" si="3"/>
        <v>0.23646281718178411</v>
      </c>
    </row>
    <row r="22" spans="1:9">
      <c r="A22" s="63" t="s">
        <v>191</v>
      </c>
      <c r="B22" s="330">
        <v>80171</v>
      </c>
      <c r="C22" s="54">
        <v>27614</v>
      </c>
      <c r="D22" s="127">
        <v>185923434.80000001</v>
      </c>
      <c r="E22" s="64">
        <f t="shared" si="0"/>
        <v>6732.9410733685818</v>
      </c>
      <c r="F22" s="64">
        <f t="shared" si="1"/>
        <v>2319.0858889124497</v>
      </c>
      <c r="G22" s="65">
        <v>28</v>
      </c>
      <c r="H22" s="65">
        <f t="shared" si="2"/>
        <v>344.43876214591313</v>
      </c>
      <c r="I22" s="66">
        <f t="shared" si="3"/>
        <v>0.34443876214591312</v>
      </c>
    </row>
    <row r="23" spans="1:9">
      <c r="A23" s="63" t="s">
        <v>192</v>
      </c>
      <c r="B23" s="330">
        <v>10469</v>
      </c>
      <c r="C23" s="54">
        <v>1793</v>
      </c>
      <c r="D23" s="127">
        <v>10905000.34</v>
      </c>
      <c r="E23" s="64">
        <f t="shared" si="0"/>
        <v>6081.9856887897377</v>
      </c>
      <c r="F23" s="64">
        <f t="shared" si="1"/>
        <v>1041.6467991212151</v>
      </c>
      <c r="G23" s="65">
        <v>96</v>
      </c>
      <c r="H23" s="65">
        <f t="shared" si="2"/>
        <v>171.26755181965802</v>
      </c>
      <c r="I23" s="66">
        <f t="shared" si="3"/>
        <v>0.17126755181965803</v>
      </c>
    </row>
    <row r="24" spans="1:9">
      <c r="A24" s="63" t="s">
        <v>193</v>
      </c>
      <c r="B24" s="330">
        <v>67311</v>
      </c>
      <c r="C24" s="54">
        <v>15291</v>
      </c>
      <c r="D24" s="127">
        <v>97650057.790000007</v>
      </c>
      <c r="E24" s="64">
        <f t="shared" si="0"/>
        <v>6386.1132555097774</v>
      </c>
      <c r="F24" s="64">
        <f t="shared" si="1"/>
        <v>1450.7295655984906</v>
      </c>
      <c r="G24" s="65">
        <v>85</v>
      </c>
      <c r="H24" s="65">
        <f t="shared" si="2"/>
        <v>227.16940767482282</v>
      </c>
      <c r="I24" s="66">
        <f t="shared" si="3"/>
        <v>0.22716940767482283</v>
      </c>
    </row>
    <row r="25" spans="1:9">
      <c r="A25" s="63" t="s">
        <v>194</v>
      </c>
      <c r="B25" s="330">
        <v>22582</v>
      </c>
      <c r="C25" s="54">
        <v>7083</v>
      </c>
      <c r="D25" s="127">
        <v>46560253.490000002</v>
      </c>
      <c r="E25" s="64">
        <f t="shared" si="0"/>
        <v>6573.5215996046873</v>
      </c>
      <c r="F25" s="64">
        <f t="shared" si="1"/>
        <v>2061.830373306173</v>
      </c>
      <c r="G25" s="65">
        <v>44</v>
      </c>
      <c r="H25" s="65">
        <f t="shared" si="2"/>
        <v>313.65689487202195</v>
      </c>
      <c r="I25" s="66">
        <f t="shared" si="3"/>
        <v>0.31365689487202197</v>
      </c>
    </row>
    <row r="26" spans="1:9">
      <c r="A26" s="63" t="s">
        <v>195</v>
      </c>
      <c r="B26" s="330">
        <v>161909</v>
      </c>
      <c r="C26" s="54">
        <v>43530</v>
      </c>
      <c r="D26" s="127">
        <v>289483918.01999998</v>
      </c>
      <c r="E26" s="64">
        <f t="shared" si="0"/>
        <v>6650.2163569951754</v>
      </c>
      <c r="F26" s="64">
        <f t="shared" si="1"/>
        <v>1787.9421034037637</v>
      </c>
      <c r="G26" s="65">
        <v>64</v>
      </c>
      <c r="H26" s="65">
        <f t="shared" si="2"/>
        <v>268.85472703802753</v>
      </c>
      <c r="I26" s="66">
        <f t="shared" si="3"/>
        <v>0.26885472703802754</v>
      </c>
    </row>
    <row r="27" spans="1:9">
      <c r="A27" s="63" t="s">
        <v>196</v>
      </c>
      <c r="B27" s="330">
        <v>77747</v>
      </c>
      <c r="C27" s="54">
        <v>12465</v>
      </c>
      <c r="D27" s="127">
        <v>84023834.859999999</v>
      </c>
      <c r="E27" s="64">
        <f t="shared" si="0"/>
        <v>6740.7809755314884</v>
      </c>
      <c r="F27" s="64">
        <f t="shared" si="1"/>
        <v>1080.7341101264358</v>
      </c>
      <c r="G27" s="65">
        <v>93</v>
      </c>
      <c r="H27" s="65">
        <f t="shared" si="2"/>
        <v>160.32772968731911</v>
      </c>
      <c r="I27" s="66">
        <f t="shared" si="3"/>
        <v>0.16032772968731912</v>
      </c>
    </row>
    <row r="28" spans="1:9">
      <c r="A28" s="63" t="s">
        <v>197</v>
      </c>
      <c r="B28" s="330">
        <v>28873</v>
      </c>
      <c r="C28" s="54">
        <v>9323</v>
      </c>
      <c r="D28" s="127">
        <v>63039558.780000001</v>
      </c>
      <c r="E28" s="64">
        <f t="shared" si="0"/>
        <v>6761.7246358468301</v>
      </c>
      <c r="F28" s="64">
        <f t="shared" si="1"/>
        <v>2183.3394098292524</v>
      </c>
      <c r="G28" s="65">
        <v>33</v>
      </c>
      <c r="H28" s="65">
        <f t="shared" si="2"/>
        <v>322.89682402244313</v>
      </c>
      <c r="I28" s="66">
        <f t="shared" si="3"/>
        <v>0.32289682402244313</v>
      </c>
    </row>
    <row r="29" spans="1:9">
      <c r="A29" s="63" t="s">
        <v>198</v>
      </c>
      <c r="B29" s="330">
        <v>13640</v>
      </c>
      <c r="C29" s="54">
        <v>4455</v>
      </c>
      <c r="D29" s="127">
        <v>31142271.460000001</v>
      </c>
      <c r="E29" s="64">
        <f t="shared" si="0"/>
        <v>6990.4088574635243</v>
      </c>
      <c r="F29" s="64">
        <f t="shared" si="1"/>
        <v>2283.1577316715543</v>
      </c>
      <c r="G29" s="65">
        <v>25</v>
      </c>
      <c r="H29" s="65">
        <f t="shared" si="2"/>
        <v>326.61290322580646</v>
      </c>
      <c r="I29" s="66">
        <f t="shared" si="3"/>
        <v>0.32661290322580644</v>
      </c>
    </row>
    <row r="30" spans="1:9">
      <c r="A30" s="63" t="s">
        <v>199</v>
      </c>
      <c r="B30" s="330">
        <v>11066</v>
      </c>
      <c r="C30" s="54">
        <v>3234</v>
      </c>
      <c r="D30" s="127">
        <v>22624914.710000001</v>
      </c>
      <c r="E30" s="64">
        <f t="shared" si="0"/>
        <v>6995.9538373531232</v>
      </c>
      <c r="F30" s="64">
        <f t="shared" si="1"/>
        <v>2044.5431691668173</v>
      </c>
      <c r="G30" s="65">
        <v>48</v>
      </c>
      <c r="H30" s="65">
        <f t="shared" si="2"/>
        <v>292.24652087475152</v>
      </c>
      <c r="I30" s="66">
        <f t="shared" si="3"/>
        <v>0.2922465208747515</v>
      </c>
    </row>
    <row r="31" spans="1:9">
      <c r="A31" s="63" t="s">
        <v>200</v>
      </c>
      <c r="B31" s="330">
        <v>100541</v>
      </c>
      <c r="C31" s="54">
        <v>37616</v>
      </c>
      <c r="D31" s="127">
        <v>269788147.07999998</v>
      </c>
      <c r="E31" s="64">
        <f t="shared" si="0"/>
        <v>7172.1646926839639</v>
      </c>
      <c r="F31" s="64">
        <f t="shared" si="1"/>
        <v>2683.3644690225879</v>
      </c>
      <c r="G31" s="65">
        <v>14</v>
      </c>
      <c r="H31" s="65">
        <f t="shared" si="2"/>
        <v>374.13592464765617</v>
      </c>
      <c r="I31" s="66">
        <f t="shared" si="3"/>
        <v>0.37413592464765616</v>
      </c>
    </row>
    <row r="32" spans="1:9">
      <c r="A32" s="63" t="s">
        <v>201</v>
      </c>
      <c r="B32" s="330">
        <v>49307</v>
      </c>
      <c r="C32" s="54">
        <v>21725</v>
      </c>
      <c r="D32" s="127">
        <v>145939137.09</v>
      </c>
      <c r="E32" s="64">
        <f t="shared" si="0"/>
        <v>6717.5667245109325</v>
      </c>
      <c r="F32" s="64">
        <f t="shared" si="1"/>
        <v>2959.8056480824225</v>
      </c>
      <c r="G32" s="65">
        <v>13</v>
      </c>
      <c r="H32" s="65">
        <f t="shared" si="2"/>
        <v>440.60681039203359</v>
      </c>
      <c r="I32" s="66">
        <f t="shared" si="3"/>
        <v>0.44060681039203359</v>
      </c>
    </row>
    <row r="33" spans="1:9">
      <c r="A33" s="63" t="s">
        <v>202</v>
      </c>
      <c r="B33" s="330">
        <v>100128</v>
      </c>
      <c r="C33" s="54">
        <v>27340</v>
      </c>
      <c r="D33" s="127">
        <v>164161957.69999999</v>
      </c>
      <c r="E33" s="64">
        <f t="shared" si="0"/>
        <v>6004.4607790782729</v>
      </c>
      <c r="F33" s="64">
        <f t="shared" si="1"/>
        <v>1639.52099013263</v>
      </c>
      <c r="G33" s="65">
        <v>76</v>
      </c>
      <c r="H33" s="65">
        <f t="shared" si="2"/>
        <v>273.05049536593162</v>
      </c>
      <c r="I33" s="66">
        <f t="shared" si="3"/>
        <v>0.27305049536593162</v>
      </c>
    </row>
    <row r="34" spans="1:9">
      <c r="A34" s="63" t="s">
        <v>203</v>
      </c>
      <c r="B34" s="330">
        <v>334660</v>
      </c>
      <c r="C34" s="54">
        <v>125350</v>
      </c>
      <c r="D34" s="127">
        <v>743879568.54999995</v>
      </c>
      <c r="E34" s="64">
        <f t="shared" si="0"/>
        <v>5934.4201719186276</v>
      </c>
      <c r="F34" s="64">
        <f t="shared" si="1"/>
        <v>2222.791993515807</v>
      </c>
      <c r="G34" s="65">
        <v>35</v>
      </c>
      <c r="H34" s="65">
        <f t="shared" si="2"/>
        <v>374.55925416840972</v>
      </c>
      <c r="I34" s="66">
        <f t="shared" si="3"/>
        <v>0.37455925416840974</v>
      </c>
    </row>
    <row r="35" spans="1:9">
      <c r="A35" s="63" t="s">
        <v>204</v>
      </c>
      <c r="B35" s="330">
        <v>29305</v>
      </c>
      <c r="C35" s="54">
        <v>4869</v>
      </c>
      <c r="D35" s="127">
        <v>26245723.550000001</v>
      </c>
      <c r="E35" s="64">
        <f t="shared" si="0"/>
        <v>5390.3724686794003</v>
      </c>
      <c r="F35" s="64">
        <f t="shared" si="1"/>
        <v>895.60564920662</v>
      </c>
      <c r="G35" s="65">
        <v>99</v>
      </c>
      <c r="H35" s="65">
        <f t="shared" si="2"/>
        <v>166.14912131035658</v>
      </c>
      <c r="I35" s="66">
        <f t="shared" si="3"/>
        <v>0.16614912131035658</v>
      </c>
    </row>
    <row r="36" spans="1:9">
      <c r="A36" s="63" t="s">
        <v>205</v>
      </c>
      <c r="B36" s="330">
        <v>37342</v>
      </c>
      <c r="C36" s="54">
        <v>7088</v>
      </c>
      <c r="D36" s="127">
        <v>37255544.060000002</v>
      </c>
      <c r="E36" s="64">
        <f t="shared" si="0"/>
        <v>5256.1433493227996</v>
      </c>
      <c r="F36" s="64">
        <f t="shared" si="1"/>
        <v>997.68475336082702</v>
      </c>
      <c r="G36" s="65">
        <v>95</v>
      </c>
      <c r="H36" s="65">
        <f t="shared" si="2"/>
        <v>189.81307910663594</v>
      </c>
      <c r="I36" s="66">
        <f t="shared" si="3"/>
        <v>0.18981307910663595</v>
      </c>
    </row>
    <row r="37" spans="1:9">
      <c r="A37" s="63" t="s">
        <v>206</v>
      </c>
      <c r="B37" s="330">
        <v>170044</v>
      </c>
      <c r="C37" s="54">
        <v>47810</v>
      </c>
      <c r="D37" s="127">
        <v>305430921.30000001</v>
      </c>
      <c r="E37" s="64">
        <f t="shared" si="0"/>
        <v>6388.4317360384857</v>
      </c>
      <c r="F37" s="64">
        <f t="shared" si="1"/>
        <v>1796.1875826256735</v>
      </c>
      <c r="G37" s="65">
        <v>59</v>
      </c>
      <c r="H37" s="65">
        <f t="shared" si="2"/>
        <v>281.16252264119873</v>
      </c>
      <c r="I37" s="66">
        <f t="shared" si="3"/>
        <v>0.28116252264119873</v>
      </c>
    </row>
    <row r="38" spans="1:9">
      <c r="A38" s="63" t="s">
        <v>207</v>
      </c>
      <c r="B38" s="330">
        <v>43283</v>
      </c>
      <c r="C38" s="54">
        <v>9906</v>
      </c>
      <c r="D38" s="127">
        <v>62860055.07</v>
      </c>
      <c r="E38" s="64">
        <f t="shared" si="0"/>
        <v>6345.6546608116296</v>
      </c>
      <c r="F38" s="64">
        <f t="shared" si="1"/>
        <v>1452.3035619065222</v>
      </c>
      <c r="G38" s="65">
        <v>84</v>
      </c>
      <c r="H38" s="65">
        <f t="shared" si="2"/>
        <v>228.86583647159392</v>
      </c>
      <c r="I38" s="66">
        <f t="shared" si="3"/>
        <v>0.22886583647159392</v>
      </c>
    </row>
    <row r="39" spans="1:9">
      <c r="A39" s="63" t="s">
        <v>208</v>
      </c>
      <c r="B39" s="330">
        <v>47043</v>
      </c>
      <c r="C39" s="54">
        <v>20293</v>
      </c>
      <c r="D39" s="127">
        <v>117587495.75</v>
      </c>
      <c r="E39" s="64">
        <f t="shared" si="0"/>
        <v>5794.485573843197</v>
      </c>
      <c r="F39" s="64">
        <f t="shared" si="1"/>
        <v>2499.574766702804</v>
      </c>
      <c r="G39" s="65">
        <v>47</v>
      </c>
      <c r="H39" s="65">
        <f t="shared" si="2"/>
        <v>431.37129859915399</v>
      </c>
      <c r="I39" s="66">
        <f t="shared" si="3"/>
        <v>0.43137129859915396</v>
      </c>
    </row>
    <row r="40" spans="1:9">
      <c r="A40" s="63" t="s">
        <v>209</v>
      </c>
      <c r="B40" s="330">
        <v>329973</v>
      </c>
      <c r="C40" s="54">
        <v>78776</v>
      </c>
      <c r="D40" s="127">
        <v>510826706.89999998</v>
      </c>
      <c r="E40" s="64">
        <f t="shared" si="0"/>
        <v>6484.5474116482173</v>
      </c>
      <c r="F40" s="64">
        <f t="shared" si="1"/>
        <v>1548.0863794916554</v>
      </c>
      <c r="G40" s="65">
        <v>81</v>
      </c>
      <c r="H40" s="65">
        <f t="shared" si="2"/>
        <v>238.7346843529622</v>
      </c>
      <c r="I40" s="66">
        <f t="shared" si="3"/>
        <v>0.23873468435296222</v>
      </c>
    </row>
    <row r="41" spans="1:9">
      <c r="A41" s="63" t="s">
        <v>210</v>
      </c>
      <c r="B41" s="330">
        <v>48104</v>
      </c>
      <c r="C41" s="54">
        <v>24659</v>
      </c>
      <c r="D41" s="127">
        <v>168411267.27000001</v>
      </c>
      <c r="E41" s="64">
        <f t="shared" ref="E41:E72" si="4">D41/C41</f>
        <v>6829.6065237844196</v>
      </c>
      <c r="F41" s="64">
        <f t="shared" ref="F41:F72" si="5">D41/B41</f>
        <v>3500.9826058124067</v>
      </c>
      <c r="G41" s="65">
        <v>5</v>
      </c>
      <c r="H41" s="65">
        <f t="shared" ref="H41:H72" si="6">I41*1000</f>
        <v>512.61849326459344</v>
      </c>
      <c r="I41" s="66">
        <f t="shared" ref="I41:I72" si="7">C41/B41</f>
        <v>0.51261849326459341</v>
      </c>
    </row>
    <row r="42" spans="1:9">
      <c r="A42" s="63" t="s">
        <v>211</v>
      </c>
      <c r="B42" s="330">
        <v>385489</v>
      </c>
      <c r="C42" s="54">
        <v>110739</v>
      </c>
      <c r="D42" s="127">
        <v>678299025.13999999</v>
      </c>
      <c r="E42" s="64">
        <f t="shared" si="4"/>
        <v>6125.2045362519075</v>
      </c>
      <c r="F42" s="64">
        <f t="shared" si="5"/>
        <v>1759.5807536401817</v>
      </c>
      <c r="G42" s="65">
        <v>71</v>
      </c>
      <c r="H42" s="65">
        <f t="shared" si="6"/>
        <v>287.26889742638571</v>
      </c>
      <c r="I42" s="66">
        <f t="shared" si="7"/>
        <v>0.28726889742638573</v>
      </c>
    </row>
    <row r="43" spans="1:9">
      <c r="A43" s="63" t="s">
        <v>212</v>
      </c>
      <c r="B43" s="330">
        <v>70436</v>
      </c>
      <c r="C43" s="54">
        <v>18825</v>
      </c>
      <c r="D43" s="127">
        <v>115319258.79000001</v>
      </c>
      <c r="E43" s="64">
        <f t="shared" si="4"/>
        <v>6125.8570406374502</v>
      </c>
      <c r="F43" s="64">
        <f t="shared" si="5"/>
        <v>1637.2204382702027</v>
      </c>
      <c r="G43" s="65">
        <v>73</v>
      </c>
      <c r="H43" s="65">
        <f t="shared" si="6"/>
        <v>267.26389914248392</v>
      </c>
      <c r="I43" s="66">
        <f t="shared" si="7"/>
        <v>0.26726389914248394</v>
      </c>
    </row>
    <row r="44" spans="1:9">
      <c r="A44" s="63" t="s">
        <v>213</v>
      </c>
      <c r="B44" s="330">
        <v>230378</v>
      </c>
      <c r="C44" s="54">
        <v>72202</v>
      </c>
      <c r="D44" s="127">
        <v>476402981.62</v>
      </c>
      <c r="E44" s="64">
        <f t="shared" si="4"/>
        <v>6598.1964712888839</v>
      </c>
      <c r="F44" s="64">
        <f t="shared" si="5"/>
        <v>2067.9187319101652</v>
      </c>
      <c r="G44" s="65">
        <v>42</v>
      </c>
      <c r="H44" s="65">
        <f t="shared" si="6"/>
        <v>313.40666209447085</v>
      </c>
      <c r="I44" s="66">
        <f t="shared" si="7"/>
        <v>0.31340666209447082</v>
      </c>
    </row>
    <row r="45" spans="1:9">
      <c r="A45" s="63" t="s">
        <v>214</v>
      </c>
      <c r="B45" s="330">
        <v>10166</v>
      </c>
      <c r="C45" s="54">
        <v>2629</v>
      </c>
      <c r="D45" s="127">
        <v>16648243.039999999</v>
      </c>
      <c r="E45" s="64">
        <f t="shared" si="4"/>
        <v>6332.5382426778242</v>
      </c>
      <c r="F45" s="64">
        <f t="shared" si="5"/>
        <v>1637.6394884910485</v>
      </c>
      <c r="G45" s="65">
        <v>82</v>
      </c>
      <c r="H45" s="65">
        <f t="shared" si="6"/>
        <v>258.60712177847728</v>
      </c>
      <c r="I45" s="66">
        <f t="shared" si="7"/>
        <v>0.25860712177847728</v>
      </c>
    </row>
    <row r="46" spans="1:9">
      <c r="A46" s="63" t="s">
        <v>215</v>
      </c>
      <c r="B46" s="330">
        <v>7967</v>
      </c>
      <c r="C46" s="54">
        <v>3135</v>
      </c>
      <c r="D46" s="127">
        <v>26172411.73</v>
      </c>
      <c r="E46" s="64">
        <f t="shared" si="4"/>
        <v>8348.4566921850073</v>
      </c>
      <c r="F46" s="64">
        <f t="shared" si="5"/>
        <v>3285.1025141207483</v>
      </c>
      <c r="G46" s="65">
        <v>4</v>
      </c>
      <c r="H46" s="65">
        <f t="shared" si="6"/>
        <v>393.49817999246892</v>
      </c>
      <c r="I46" s="66">
        <f t="shared" si="7"/>
        <v>0.39349817999246894</v>
      </c>
    </row>
    <row r="47" spans="1:9">
      <c r="A47" s="63" t="s">
        <v>216</v>
      </c>
      <c r="B47" s="330">
        <v>61410</v>
      </c>
      <c r="C47" s="54">
        <v>15509</v>
      </c>
      <c r="D47" s="127">
        <v>98296568.849999994</v>
      </c>
      <c r="E47" s="64">
        <f t="shared" si="4"/>
        <v>6338.0339705977167</v>
      </c>
      <c r="F47" s="64">
        <f t="shared" si="5"/>
        <v>1600.6606228627259</v>
      </c>
      <c r="G47" s="65">
        <v>79</v>
      </c>
      <c r="H47" s="65">
        <f t="shared" si="6"/>
        <v>252.54844487868428</v>
      </c>
      <c r="I47" s="66">
        <f t="shared" si="7"/>
        <v>0.25254844487868428</v>
      </c>
    </row>
    <row r="48" spans="1:9">
      <c r="A48" s="63" t="s">
        <v>217</v>
      </c>
      <c r="B48" s="330">
        <v>20372</v>
      </c>
      <c r="C48" s="54">
        <v>6369</v>
      </c>
      <c r="D48" s="127">
        <v>40853306.210000001</v>
      </c>
      <c r="E48" s="64">
        <f t="shared" si="4"/>
        <v>6414.3988396922596</v>
      </c>
      <c r="F48" s="64">
        <f t="shared" si="5"/>
        <v>2005.3655119772236</v>
      </c>
      <c r="G48" s="65">
        <v>51</v>
      </c>
      <c r="H48" s="65">
        <f t="shared" si="6"/>
        <v>312.63498920086391</v>
      </c>
      <c r="I48" s="66">
        <f t="shared" si="7"/>
        <v>0.31263498920086391</v>
      </c>
    </row>
    <row r="49" spans="1:9">
      <c r="A49" s="63" t="s">
        <v>218</v>
      </c>
      <c r="B49" s="330">
        <v>547379</v>
      </c>
      <c r="C49" s="54">
        <v>162810</v>
      </c>
      <c r="D49" s="127">
        <v>945546202.46000004</v>
      </c>
      <c r="E49" s="64">
        <f t="shared" si="4"/>
        <v>5807.6666203550149</v>
      </c>
      <c r="F49" s="64">
        <f t="shared" si="5"/>
        <v>1727.4067921129601</v>
      </c>
      <c r="G49" s="65">
        <v>75</v>
      </c>
      <c r="H49" s="65">
        <f t="shared" si="6"/>
        <v>297.43559763893023</v>
      </c>
      <c r="I49" s="66">
        <f t="shared" si="7"/>
        <v>0.29743559763893024</v>
      </c>
    </row>
    <row r="50" spans="1:9">
      <c r="A50" s="63" t="s">
        <v>219</v>
      </c>
      <c r="B50" s="330">
        <v>47873</v>
      </c>
      <c r="C50" s="54">
        <v>20736</v>
      </c>
      <c r="D50" s="127">
        <v>149103729.86000001</v>
      </c>
      <c r="E50" s="64">
        <f t="shared" si="4"/>
        <v>7190.5733921682104</v>
      </c>
      <c r="F50" s="64">
        <f t="shared" si="5"/>
        <v>3114.5683341340632</v>
      </c>
      <c r="G50" s="65">
        <v>9</v>
      </c>
      <c r="H50" s="65">
        <f t="shared" si="6"/>
        <v>433.14603221022293</v>
      </c>
      <c r="I50" s="66">
        <f t="shared" si="7"/>
        <v>0.43314603221022291</v>
      </c>
    </row>
    <row r="51" spans="1:9">
      <c r="A51" s="63" t="s">
        <v>220</v>
      </c>
      <c r="B51" s="330">
        <v>134847</v>
      </c>
      <c r="C51" s="54">
        <v>39055</v>
      </c>
      <c r="D51" s="127">
        <v>221653867.87</v>
      </c>
      <c r="E51" s="64">
        <f t="shared" si="4"/>
        <v>5675.4286997823583</v>
      </c>
      <c r="F51" s="64">
        <f t="shared" si="5"/>
        <v>1643.7434119409404</v>
      </c>
      <c r="G51" s="65">
        <v>77</v>
      </c>
      <c r="H51" s="65">
        <f t="shared" si="6"/>
        <v>289.62453743872686</v>
      </c>
      <c r="I51" s="66">
        <f t="shared" si="7"/>
        <v>0.28962453743872685</v>
      </c>
    </row>
    <row r="52" spans="1:9">
      <c r="A52" s="63" t="s">
        <v>221</v>
      </c>
      <c r="B52" s="330">
        <v>62403</v>
      </c>
      <c r="C52" s="54">
        <v>17573</v>
      </c>
      <c r="D52" s="127">
        <v>131031630.05</v>
      </c>
      <c r="E52" s="64">
        <f t="shared" si="4"/>
        <v>7456.4178028794167</v>
      </c>
      <c r="F52" s="64">
        <f t="shared" si="5"/>
        <v>2099.7649159495536</v>
      </c>
      <c r="G52" s="65">
        <v>40</v>
      </c>
      <c r="H52" s="65">
        <f t="shared" si="6"/>
        <v>281.60505103921287</v>
      </c>
      <c r="I52" s="66">
        <f t="shared" si="7"/>
        <v>0.28160505103921285</v>
      </c>
    </row>
    <row r="53" spans="1:9">
      <c r="A53" s="63" t="s">
        <v>222</v>
      </c>
      <c r="B53" s="330">
        <v>117408</v>
      </c>
      <c r="C53" s="54">
        <v>24564</v>
      </c>
      <c r="D53" s="127">
        <v>178667360.62</v>
      </c>
      <c r="E53" s="64">
        <f t="shared" si="4"/>
        <v>7273.5450504803775</v>
      </c>
      <c r="F53" s="64">
        <f t="shared" si="5"/>
        <v>1521.7647913259743</v>
      </c>
      <c r="G53" s="65">
        <v>83</v>
      </c>
      <c r="H53" s="65">
        <f t="shared" si="6"/>
        <v>209.21913327882257</v>
      </c>
      <c r="I53" s="66">
        <f t="shared" si="7"/>
        <v>0.20921913327882258</v>
      </c>
    </row>
    <row r="54" spans="1:9">
      <c r="A54" s="63" t="s">
        <v>223</v>
      </c>
      <c r="B54" s="330">
        <v>19871</v>
      </c>
      <c r="C54" s="54">
        <v>8098</v>
      </c>
      <c r="D54" s="127">
        <v>58849471.189999998</v>
      </c>
      <c r="E54" s="64">
        <f t="shared" si="4"/>
        <v>7267.1611743640406</v>
      </c>
      <c r="F54" s="64">
        <f t="shared" si="5"/>
        <v>2961.5757229127876</v>
      </c>
      <c r="G54" s="65">
        <v>17</v>
      </c>
      <c r="H54" s="65">
        <f t="shared" si="6"/>
        <v>407.52855920688444</v>
      </c>
      <c r="I54" s="66">
        <f t="shared" si="7"/>
        <v>0.40752855920688441</v>
      </c>
    </row>
    <row r="55" spans="1:9">
      <c r="A55" s="63" t="s">
        <v>224</v>
      </c>
      <c r="B55" s="330">
        <v>52331</v>
      </c>
      <c r="C55" s="54">
        <v>18947</v>
      </c>
      <c r="D55" s="127">
        <v>101574711</v>
      </c>
      <c r="E55" s="64">
        <f t="shared" si="4"/>
        <v>5360.9917665065714</v>
      </c>
      <c r="F55" s="64">
        <f t="shared" si="5"/>
        <v>1941.0045861917411</v>
      </c>
      <c r="G55" s="65">
        <v>65</v>
      </c>
      <c r="H55" s="65">
        <f t="shared" si="6"/>
        <v>362.06072882230416</v>
      </c>
      <c r="I55" s="66">
        <f t="shared" si="7"/>
        <v>0.36206072882230417</v>
      </c>
    </row>
    <row r="56" spans="1:9">
      <c r="A56" s="63" t="s">
        <v>225</v>
      </c>
      <c r="B56" s="330">
        <v>4482</v>
      </c>
      <c r="C56" s="54">
        <v>1358</v>
      </c>
      <c r="D56" s="127">
        <v>7989624.9000000004</v>
      </c>
      <c r="E56" s="64">
        <f t="shared" si="4"/>
        <v>5883.3762150220919</v>
      </c>
      <c r="F56" s="64">
        <f t="shared" si="5"/>
        <v>1782.6026104417672</v>
      </c>
      <c r="G56" s="65">
        <v>50</v>
      </c>
      <c r="H56" s="65">
        <f t="shared" si="6"/>
        <v>302.9897367246765</v>
      </c>
      <c r="I56" s="66">
        <f t="shared" si="7"/>
        <v>0.30298973672467649</v>
      </c>
    </row>
    <row r="57" spans="1:9">
      <c r="A57" s="63" t="s">
        <v>226</v>
      </c>
      <c r="B57" s="330">
        <v>191180</v>
      </c>
      <c r="C57" s="54">
        <v>43940</v>
      </c>
      <c r="D57" s="127">
        <v>268578407.87</v>
      </c>
      <c r="E57" s="64">
        <f t="shared" si="4"/>
        <v>6112.3898013199823</v>
      </c>
      <c r="F57" s="64">
        <f t="shared" si="5"/>
        <v>1404.845736321791</v>
      </c>
      <c r="G57" s="65">
        <v>86</v>
      </c>
      <c r="H57" s="65">
        <f t="shared" si="6"/>
        <v>229.83575687833454</v>
      </c>
      <c r="I57" s="66">
        <f t="shared" si="7"/>
        <v>0.22983575687833455</v>
      </c>
    </row>
    <row r="58" spans="1:9">
      <c r="A58" s="63" t="s">
        <v>227</v>
      </c>
      <c r="B58" s="330">
        <v>43147</v>
      </c>
      <c r="C58" s="54">
        <v>10403</v>
      </c>
      <c r="D58" s="127">
        <v>89592318.769999996</v>
      </c>
      <c r="E58" s="64">
        <f t="shared" si="4"/>
        <v>8612.161758146689</v>
      </c>
      <c r="F58" s="64">
        <f t="shared" si="5"/>
        <v>2076.4437566922379</v>
      </c>
      <c r="G58" s="65">
        <v>63</v>
      </c>
      <c r="H58" s="65">
        <f t="shared" si="6"/>
        <v>241.10598651122905</v>
      </c>
      <c r="I58" s="66">
        <f t="shared" si="7"/>
        <v>0.24110598651122905</v>
      </c>
    </row>
    <row r="59" spans="1:9">
      <c r="A59" s="63" t="s">
        <v>228</v>
      </c>
      <c r="B59" s="330">
        <v>223975</v>
      </c>
      <c r="C59" s="54">
        <v>59913</v>
      </c>
      <c r="D59" s="127">
        <v>337107223.39999998</v>
      </c>
      <c r="E59" s="64">
        <f t="shared" si="4"/>
        <v>5626.6123111845509</v>
      </c>
      <c r="F59" s="64">
        <f t="shared" si="5"/>
        <v>1505.1109427391448</v>
      </c>
      <c r="G59" s="65">
        <v>80</v>
      </c>
      <c r="H59" s="65">
        <f t="shared" si="6"/>
        <v>267.49860475499497</v>
      </c>
      <c r="I59" s="66">
        <f t="shared" si="7"/>
        <v>0.26749860475499498</v>
      </c>
    </row>
    <row r="60" spans="1:9">
      <c r="A60" s="63" t="s">
        <v>229</v>
      </c>
      <c r="B60" s="330">
        <v>8947</v>
      </c>
      <c r="C60" s="54">
        <v>3170</v>
      </c>
      <c r="D60" s="127">
        <v>20779307.440000001</v>
      </c>
      <c r="E60" s="64">
        <f t="shared" si="4"/>
        <v>6554.9865741324929</v>
      </c>
      <c r="F60" s="64">
        <f t="shared" si="5"/>
        <v>2322.4888163630267</v>
      </c>
      <c r="G60" s="65">
        <v>21</v>
      </c>
      <c r="H60" s="65">
        <f t="shared" si="6"/>
        <v>354.30870682910472</v>
      </c>
      <c r="I60" s="66">
        <f t="shared" si="7"/>
        <v>0.3543087068291047</v>
      </c>
    </row>
    <row r="61" spans="1:9">
      <c r="A61" s="63" t="s">
        <v>230</v>
      </c>
      <c r="B61" s="330">
        <v>64278</v>
      </c>
      <c r="C61" s="54">
        <v>19794</v>
      </c>
      <c r="D61" s="127">
        <v>117016933.34</v>
      </c>
      <c r="E61" s="64">
        <f t="shared" si="4"/>
        <v>5911.7375639082557</v>
      </c>
      <c r="F61" s="64">
        <f t="shared" si="5"/>
        <v>1820.4818653349514</v>
      </c>
      <c r="G61" s="65">
        <v>52</v>
      </c>
      <c r="H61" s="65">
        <f t="shared" si="6"/>
        <v>307.94361990105477</v>
      </c>
      <c r="I61" s="66">
        <f t="shared" si="7"/>
        <v>0.30794361990105479</v>
      </c>
    </row>
    <row r="62" spans="1:9">
      <c r="A62" s="63" t="s">
        <v>231</v>
      </c>
      <c r="B62" s="330">
        <v>54783</v>
      </c>
      <c r="C62" s="54">
        <v>22567</v>
      </c>
      <c r="D62" s="127">
        <v>159001995.78</v>
      </c>
      <c r="E62" s="64">
        <f t="shared" si="4"/>
        <v>7045.7746169185093</v>
      </c>
      <c r="F62" s="64">
        <f t="shared" si="5"/>
        <v>2902.396651881058</v>
      </c>
      <c r="G62" s="65">
        <v>11</v>
      </c>
      <c r="H62" s="65">
        <f t="shared" si="6"/>
        <v>411.93435919902163</v>
      </c>
      <c r="I62" s="66">
        <f t="shared" si="7"/>
        <v>0.4119343591990216</v>
      </c>
    </row>
    <row r="63" spans="1:9">
      <c r="A63" s="63" t="s">
        <v>232</v>
      </c>
      <c r="B63" s="330">
        <v>88298</v>
      </c>
      <c r="C63" s="54">
        <v>20320</v>
      </c>
      <c r="D63" s="127">
        <v>135748112.09999999</v>
      </c>
      <c r="E63" s="64">
        <f t="shared" si="4"/>
        <v>6680.5173277559052</v>
      </c>
      <c r="F63" s="64">
        <f t="shared" si="5"/>
        <v>1537.3860347912748</v>
      </c>
      <c r="G63" s="65">
        <v>78</v>
      </c>
      <c r="H63" s="65">
        <f t="shared" si="6"/>
        <v>230.12978776416227</v>
      </c>
      <c r="I63" s="66">
        <f t="shared" si="7"/>
        <v>0.23012978776416226</v>
      </c>
    </row>
    <row r="64" spans="1:9">
      <c r="A64" s="63" t="s">
        <v>233</v>
      </c>
      <c r="B64" s="330">
        <v>37430</v>
      </c>
      <c r="C64" s="54">
        <v>10017</v>
      </c>
      <c r="D64" s="127">
        <v>67757130.099999994</v>
      </c>
      <c r="E64" s="64">
        <f t="shared" si="4"/>
        <v>6764.2138464610152</v>
      </c>
      <c r="F64" s="64">
        <f t="shared" si="5"/>
        <v>1810.2359096981029</v>
      </c>
      <c r="G64" s="65">
        <v>58</v>
      </c>
      <c r="H64" s="65">
        <f t="shared" si="6"/>
        <v>267.61955650547685</v>
      </c>
      <c r="I64" s="66">
        <f t="shared" si="7"/>
        <v>0.26761955650547686</v>
      </c>
    </row>
    <row r="65" spans="1:9">
      <c r="A65" s="63" t="s">
        <v>234</v>
      </c>
      <c r="B65" s="330">
        <v>21205</v>
      </c>
      <c r="C65" s="54">
        <v>6156</v>
      </c>
      <c r="D65" s="127">
        <v>46392592.509999998</v>
      </c>
      <c r="E65" s="64">
        <f t="shared" si="4"/>
        <v>7536.1586273554249</v>
      </c>
      <c r="F65" s="64">
        <f t="shared" si="5"/>
        <v>2187.8138415468047</v>
      </c>
      <c r="G65" s="65">
        <v>38</v>
      </c>
      <c r="H65" s="65">
        <f t="shared" si="6"/>
        <v>290.30888941287429</v>
      </c>
      <c r="I65" s="66">
        <f t="shared" si="7"/>
        <v>0.2903088894128743</v>
      </c>
    </row>
    <row r="66" spans="1:9">
      <c r="A66" s="63" t="s">
        <v>235</v>
      </c>
      <c r="B66" s="330">
        <v>21713</v>
      </c>
      <c r="C66" s="54">
        <v>7891</v>
      </c>
      <c r="D66" s="127">
        <v>58504954.359999999</v>
      </c>
      <c r="E66" s="64">
        <f t="shared" si="4"/>
        <v>7414.1369104042578</v>
      </c>
      <c r="F66" s="64">
        <f t="shared" si="5"/>
        <v>2694.4666494726662</v>
      </c>
      <c r="G66" s="65">
        <v>16</v>
      </c>
      <c r="H66" s="65">
        <f t="shared" si="6"/>
        <v>363.42283424676464</v>
      </c>
      <c r="I66" s="66">
        <f t="shared" si="7"/>
        <v>0.36342283424676464</v>
      </c>
    </row>
    <row r="67" spans="1:9">
      <c r="A67" s="63" t="s">
        <v>236</v>
      </c>
      <c r="B67" s="330">
        <v>44350</v>
      </c>
      <c r="C67" s="54">
        <v>14357</v>
      </c>
      <c r="D67" s="127">
        <v>116922904.25</v>
      </c>
      <c r="E67" s="64">
        <f t="shared" si="4"/>
        <v>8143.9649125861952</v>
      </c>
      <c r="F67" s="64">
        <f t="shared" si="5"/>
        <v>2636.3676268320182</v>
      </c>
      <c r="G67" s="65">
        <v>22</v>
      </c>
      <c r="H67" s="65">
        <f t="shared" si="6"/>
        <v>323.72040586245771</v>
      </c>
      <c r="I67" s="66">
        <f t="shared" si="7"/>
        <v>0.32372040586245771</v>
      </c>
    </row>
    <row r="68" spans="1:9">
      <c r="A68" s="63" t="s">
        <v>237</v>
      </c>
      <c r="B68" s="330">
        <v>1133504</v>
      </c>
      <c r="C68" s="54">
        <v>287193</v>
      </c>
      <c r="D68" s="127">
        <v>1661452112.71</v>
      </c>
      <c r="E68" s="64">
        <f t="shared" si="4"/>
        <v>5785.1413951941731</v>
      </c>
      <c r="F68" s="64">
        <f t="shared" si="5"/>
        <v>1465.7664310933178</v>
      </c>
      <c r="G68" s="65">
        <v>91</v>
      </c>
      <c r="H68" s="65">
        <f t="shared" si="6"/>
        <v>253.36743408051493</v>
      </c>
      <c r="I68" s="66">
        <f t="shared" si="7"/>
        <v>0.25336743408051493</v>
      </c>
    </row>
    <row r="69" spans="1:9">
      <c r="A69" s="63" t="s">
        <v>238</v>
      </c>
      <c r="B69" s="330">
        <v>14836</v>
      </c>
      <c r="C69" s="54">
        <v>4318</v>
      </c>
      <c r="D69" s="127">
        <v>33406437.989999998</v>
      </c>
      <c r="E69" s="64">
        <f t="shared" si="4"/>
        <v>7736.5534946734597</v>
      </c>
      <c r="F69" s="64">
        <f t="shared" si="5"/>
        <v>2251.7146124292262</v>
      </c>
      <c r="G69" s="65">
        <v>26</v>
      </c>
      <c r="H69" s="65">
        <f t="shared" si="6"/>
        <v>291.04880021569159</v>
      </c>
      <c r="I69" s="66">
        <f t="shared" si="7"/>
        <v>0.29104880021569157</v>
      </c>
    </row>
    <row r="70" spans="1:9">
      <c r="A70" s="63" t="s">
        <v>239</v>
      </c>
      <c r="B70" s="330">
        <v>25705</v>
      </c>
      <c r="C70" s="54">
        <v>9253</v>
      </c>
      <c r="D70" s="127">
        <v>57566515.119999997</v>
      </c>
      <c r="E70" s="64">
        <f t="shared" si="4"/>
        <v>6221.3892921214738</v>
      </c>
      <c r="F70" s="64">
        <f t="shared" si="5"/>
        <v>2239.5065209103286</v>
      </c>
      <c r="G70" s="65">
        <v>32</v>
      </c>
      <c r="H70" s="65">
        <f t="shared" si="6"/>
        <v>359.96887765026258</v>
      </c>
      <c r="I70" s="66">
        <f t="shared" si="7"/>
        <v>0.35996887765026259</v>
      </c>
    </row>
    <row r="71" spans="1:9">
      <c r="A71" s="63" t="s">
        <v>240</v>
      </c>
      <c r="B71" s="330">
        <v>101649</v>
      </c>
      <c r="C71" s="54">
        <v>20651</v>
      </c>
      <c r="D71" s="127">
        <v>130278623.09</v>
      </c>
      <c r="E71" s="64">
        <f t="shared" si="4"/>
        <v>6308.5866587574455</v>
      </c>
      <c r="F71" s="64">
        <f t="shared" si="5"/>
        <v>1281.6517928361322</v>
      </c>
      <c r="G71" s="65">
        <v>89</v>
      </c>
      <c r="H71" s="65">
        <f t="shared" si="6"/>
        <v>203.15989335851802</v>
      </c>
      <c r="I71" s="66">
        <f t="shared" si="7"/>
        <v>0.20315989335851803</v>
      </c>
    </row>
    <row r="72" spans="1:9">
      <c r="A72" s="63" t="s">
        <v>241</v>
      </c>
      <c r="B72" s="330">
        <v>95116</v>
      </c>
      <c r="C72" s="54">
        <v>31404</v>
      </c>
      <c r="D72" s="127">
        <v>201312060.44999999</v>
      </c>
      <c r="E72" s="64">
        <f t="shared" si="4"/>
        <v>6410.3955053496366</v>
      </c>
      <c r="F72" s="64">
        <f t="shared" si="5"/>
        <v>2116.4899748727867</v>
      </c>
      <c r="G72" s="65">
        <v>31</v>
      </c>
      <c r="H72" s="65">
        <f t="shared" si="6"/>
        <v>330.16527187854825</v>
      </c>
      <c r="I72" s="66">
        <f t="shared" si="7"/>
        <v>0.33016527187854827</v>
      </c>
    </row>
    <row r="73" spans="1:9">
      <c r="A73" s="63" t="s">
        <v>242</v>
      </c>
      <c r="B73" s="330">
        <v>227782</v>
      </c>
      <c r="C73" s="54">
        <v>47056</v>
      </c>
      <c r="D73" s="127">
        <v>339796504.11000001</v>
      </c>
      <c r="E73" s="64">
        <f t="shared" ref="E73:E98" si="8">D73/C73</f>
        <v>7221.1089788762329</v>
      </c>
      <c r="F73" s="64">
        <f t="shared" ref="F73:F98" si="9">D73/B73</f>
        <v>1491.7618780676262</v>
      </c>
      <c r="G73" s="65">
        <v>90</v>
      </c>
      <c r="H73" s="65">
        <f t="shared" ref="H73:H98" si="10">I73*1000</f>
        <v>206.58348772071542</v>
      </c>
      <c r="I73" s="66">
        <f t="shared" ref="I73:I98" si="11">C73/B73</f>
        <v>0.20658348772071541</v>
      </c>
    </row>
    <row r="74" spans="1:9">
      <c r="A74" s="63" t="s">
        <v>243</v>
      </c>
      <c r="B74" s="330">
        <v>16796</v>
      </c>
      <c r="C74" s="54">
        <v>6752</v>
      </c>
      <c r="D74" s="127">
        <v>48969256.659999996</v>
      </c>
      <c r="E74" s="64">
        <f t="shared" si="8"/>
        <v>7252.5557849526058</v>
      </c>
      <c r="F74" s="64">
        <f t="shared" si="9"/>
        <v>2915.5308799714217</v>
      </c>
      <c r="G74" s="65">
        <v>18</v>
      </c>
      <c r="H74" s="65">
        <f t="shared" si="10"/>
        <v>402.00047630388184</v>
      </c>
      <c r="I74" s="66">
        <f t="shared" si="11"/>
        <v>0.40200047630388186</v>
      </c>
    </row>
    <row r="75" spans="1:9">
      <c r="A75" s="63" t="s">
        <v>244</v>
      </c>
      <c r="B75" s="330">
        <v>206718</v>
      </c>
      <c r="C75" s="54">
        <v>49952</v>
      </c>
      <c r="D75" s="127">
        <v>264296902.66999999</v>
      </c>
      <c r="E75" s="64">
        <f t="shared" si="8"/>
        <v>5291.0174301329271</v>
      </c>
      <c r="F75" s="64">
        <f t="shared" si="9"/>
        <v>1278.5384082179587</v>
      </c>
      <c r="G75" s="65">
        <v>92</v>
      </c>
      <c r="H75" s="65">
        <f t="shared" si="10"/>
        <v>241.64320475236798</v>
      </c>
      <c r="I75" s="66">
        <f t="shared" si="11"/>
        <v>0.24164320475236797</v>
      </c>
    </row>
    <row r="76" spans="1:9">
      <c r="A76" s="63" t="s">
        <v>245</v>
      </c>
      <c r="B76" s="330">
        <v>150258</v>
      </c>
      <c r="C76" s="54">
        <v>21183</v>
      </c>
      <c r="D76" s="127">
        <v>141141087.00999999</v>
      </c>
      <c r="E76" s="64">
        <f t="shared" si="8"/>
        <v>6662.9413685502523</v>
      </c>
      <c r="F76" s="64">
        <f t="shared" si="9"/>
        <v>939.3249411678579</v>
      </c>
      <c r="G76" s="65">
        <v>97</v>
      </c>
      <c r="H76" s="65">
        <f t="shared" si="10"/>
        <v>140.97751866789125</v>
      </c>
      <c r="I76" s="66">
        <f t="shared" si="11"/>
        <v>0.14097751866789124</v>
      </c>
    </row>
    <row r="77" spans="1:9">
      <c r="A77" s="63" t="s">
        <v>246</v>
      </c>
      <c r="B77" s="330">
        <v>12140</v>
      </c>
      <c r="C77" s="54">
        <v>3114</v>
      </c>
      <c r="D77" s="127">
        <v>21610288.52</v>
      </c>
      <c r="E77" s="64">
        <f t="shared" si="8"/>
        <v>6939.7201412973664</v>
      </c>
      <c r="F77" s="64">
        <f t="shared" si="9"/>
        <v>1780.0896639209225</v>
      </c>
      <c r="G77" s="65">
        <v>55</v>
      </c>
      <c r="H77" s="65">
        <f t="shared" si="10"/>
        <v>256.507413509061</v>
      </c>
      <c r="I77" s="66">
        <f t="shared" si="11"/>
        <v>0.25650741350906098</v>
      </c>
    </row>
    <row r="78" spans="1:9">
      <c r="A78" s="63" t="s">
        <v>247</v>
      </c>
      <c r="B78" s="330">
        <v>40743</v>
      </c>
      <c r="C78" s="54">
        <v>12825</v>
      </c>
      <c r="D78" s="127">
        <v>76177226.640000001</v>
      </c>
      <c r="E78" s="64">
        <f t="shared" si="8"/>
        <v>5939.7447672514618</v>
      </c>
      <c r="F78" s="64">
        <f t="shared" si="9"/>
        <v>1869.7009704734555</v>
      </c>
      <c r="G78" s="65">
        <v>54</v>
      </c>
      <c r="H78" s="65">
        <f t="shared" si="10"/>
        <v>314.77799867461897</v>
      </c>
      <c r="I78" s="66">
        <f t="shared" si="11"/>
        <v>0.31477799867461898</v>
      </c>
    </row>
    <row r="79" spans="1:9">
      <c r="A79" s="63" t="s">
        <v>248</v>
      </c>
      <c r="B79" s="330">
        <v>61105</v>
      </c>
      <c r="C79" s="54">
        <v>17137</v>
      </c>
      <c r="D79" s="127">
        <v>105628181.79000001</v>
      </c>
      <c r="E79" s="64">
        <f t="shared" si="8"/>
        <v>6163.7498856275897</v>
      </c>
      <c r="F79" s="64">
        <f t="shared" si="9"/>
        <v>1728.6340199656331</v>
      </c>
      <c r="G79" s="65">
        <v>72</v>
      </c>
      <c r="H79" s="65">
        <f t="shared" si="10"/>
        <v>280.45168153178957</v>
      </c>
      <c r="I79" s="66">
        <f t="shared" si="11"/>
        <v>0.28045168153178957</v>
      </c>
    </row>
    <row r="80" spans="1:9">
      <c r="A80" s="63" t="s">
        <v>249</v>
      </c>
      <c r="B80" s="330">
        <v>12847</v>
      </c>
      <c r="C80" s="54">
        <v>3782</v>
      </c>
      <c r="D80" s="127">
        <v>24894711.52</v>
      </c>
      <c r="E80" s="64">
        <f t="shared" si="8"/>
        <v>6582.4197567424644</v>
      </c>
      <c r="F80" s="64">
        <f t="shared" si="9"/>
        <v>1937.784036740095</v>
      </c>
      <c r="G80" s="65">
        <v>43</v>
      </c>
      <c r="H80" s="65">
        <f t="shared" si="10"/>
        <v>294.3877948159103</v>
      </c>
      <c r="I80" s="66">
        <f t="shared" si="11"/>
        <v>0.29438779481591032</v>
      </c>
    </row>
    <row r="81" spans="1:9">
      <c r="A81" s="63" t="s">
        <v>250</v>
      </c>
      <c r="B81" s="330">
        <v>39044</v>
      </c>
      <c r="C81" s="54">
        <v>11722</v>
      </c>
      <c r="D81" s="127">
        <v>79047714.930000007</v>
      </c>
      <c r="E81" s="64">
        <f t="shared" si="8"/>
        <v>6743.5348003753634</v>
      </c>
      <c r="F81" s="64">
        <f t="shared" si="9"/>
        <v>2024.5803434586621</v>
      </c>
      <c r="G81" s="65">
        <v>46</v>
      </c>
      <c r="H81" s="65">
        <f t="shared" si="10"/>
        <v>300.22538674316155</v>
      </c>
      <c r="I81" s="66">
        <f t="shared" si="11"/>
        <v>0.30022538674316157</v>
      </c>
    </row>
    <row r="82" spans="1:9">
      <c r="A82" s="63" t="s">
        <v>251</v>
      </c>
      <c r="B82" s="330">
        <v>170276</v>
      </c>
      <c r="C82" s="54">
        <v>56251</v>
      </c>
      <c r="D82" s="127">
        <v>363758440.30000001</v>
      </c>
      <c r="E82" s="64">
        <f t="shared" si="8"/>
        <v>6466.7017528577271</v>
      </c>
      <c r="F82" s="64">
        <f t="shared" si="9"/>
        <v>2136.2872060654468</v>
      </c>
      <c r="G82" s="65">
        <v>53</v>
      </c>
      <c r="H82" s="65">
        <f t="shared" si="10"/>
        <v>330.35189926942144</v>
      </c>
      <c r="I82" s="66">
        <f t="shared" si="11"/>
        <v>0.33035189926942143</v>
      </c>
    </row>
    <row r="83" spans="1:9">
      <c r="A83" s="63" t="s">
        <v>252</v>
      </c>
      <c r="B83" s="330">
        <v>18957</v>
      </c>
      <c r="C83" s="54">
        <v>4594</v>
      </c>
      <c r="D83" s="127">
        <v>36737272.850000001</v>
      </c>
      <c r="E83" s="64">
        <f t="shared" si="8"/>
        <v>7996.7942642577282</v>
      </c>
      <c r="F83" s="64">
        <f t="shared" si="9"/>
        <v>1937.9265099963075</v>
      </c>
      <c r="G83" s="65">
        <v>68</v>
      </c>
      <c r="H83" s="65">
        <f t="shared" si="10"/>
        <v>242.33792266708866</v>
      </c>
      <c r="I83" s="66">
        <f t="shared" si="11"/>
        <v>0.24233792266708867</v>
      </c>
    </row>
    <row r="84" spans="1:9">
      <c r="A84" s="63" t="s">
        <v>253</v>
      </c>
      <c r="B84" s="330">
        <v>144818</v>
      </c>
      <c r="C84" s="54">
        <v>44134</v>
      </c>
      <c r="D84" s="127">
        <v>264831088.19999999</v>
      </c>
      <c r="E84" s="64">
        <f t="shared" si="8"/>
        <v>6000.6137716952917</v>
      </c>
      <c r="F84" s="64">
        <f t="shared" si="9"/>
        <v>1828.7166526260546</v>
      </c>
      <c r="G84" s="65">
        <v>57</v>
      </c>
      <c r="H84" s="65">
        <f t="shared" si="10"/>
        <v>304.75493377895015</v>
      </c>
      <c r="I84" s="66">
        <f t="shared" si="11"/>
        <v>0.30475493377895013</v>
      </c>
    </row>
    <row r="85" spans="1:9">
      <c r="A85" s="63" t="s">
        <v>254</v>
      </c>
      <c r="B85" s="330">
        <v>42475</v>
      </c>
      <c r="C85" s="54">
        <v>21302</v>
      </c>
      <c r="D85" s="127">
        <v>137727570.41999999</v>
      </c>
      <c r="E85" s="64">
        <f t="shared" si="8"/>
        <v>6465.4760313585575</v>
      </c>
      <c r="F85" s="64">
        <f t="shared" si="9"/>
        <v>3242.5561017068862</v>
      </c>
      <c r="G85" s="65">
        <v>10</v>
      </c>
      <c r="H85" s="65">
        <f t="shared" si="10"/>
        <v>501.51854031783404</v>
      </c>
      <c r="I85" s="66">
        <f t="shared" si="11"/>
        <v>0.50151854031783405</v>
      </c>
    </row>
    <row r="86" spans="1:9">
      <c r="A86" s="63" t="s">
        <v>255</v>
      </c>
      <c r="B86" s="330">
        <v>113699</v>
      </c>
      <c r="C86" s="54">
        <v>65509</v>
      </c>
      <c r="D86" s="127">
        <v>426997894.63</v>
      </c>
      <c r="E86" s="64">
        <f t="shared" si="8"/>
        <v>6518.156201895923</v>
      </c>
      <c r="F86" s="64">
        <f t="shared" si="9"/>
        <v>3755.5114348411157</v>
      </c>
      <c r="G86" s="65">
        <v>3</v>
      </c>
      <c r="H86" s="65">
        <f t="shared" si="10"/>
        <v>576.16161971521296</v>
      </c>
      <c r="I86" s="66">
        <f t="shared" si="11"/>
        <v>0.57616161971521296</v>
      </c>
    </row>
    <row r="87" spans="1:9">
      <c r="A87" s="63" t="s">
        <v>256</v>
      </c>
      <c r="B87" s="330">
        <v>91113</v>
      </c>
      <c r="C87" s="54">
        <v>28863</v>
      </c>
      <c r="D87" s="127">
        <v>207388646.36000001</v>
      </c>
      <c r="E87" s="64">
        <f t="shared" si="8"/>
        <v>7185.2768721200155</v>
      </c>
      <c r="F87" s="64">
        <f t="shared" si="9"/>
        <v>2276.169661409459</v>
      </c>
      <c r="G87" s="65">
        <v>24</v>
      </c>
      <c r="H87" s="65">
        <f t="shared" si="10"/>
        <v>316.78245694906326</v>
      </c>
      <c r="I87" s="66">
        <f t="shared" si="11"/>
        <v>0.31678245694906326</v>
      </c>
    </row>
    <row r="88" spans="1:9">
      <c r="A88" s="63" t="s">
        <v>257</v>
      </c>
      <c r="B88" s="330">
        <v>147817</v>
      </c>
      <c r="C88" s="54">
        <v>45890</v>
      </c>
      <c r="D88" s="127">
        <v>300591391.82999998</v>
      </c>
      <c r="E88" s="64">
        <f t="shared" si="8"/>
        <v>6550.2591377206363</v>
      </c>
      <c r="F88" s="64">
        <f t="shared" si="9"/>
        <v>2033.5373592347294</v>
      </c>
      <c r="G88" s="65">
        <v>45</v>
      </c>
      <c r="H88" s="65">
        <f t="shared" si="10"/>
        <v>310.45143657360114</v>
      </c>
      <c r="I88" s="66">
        <f t="shared" si="11"/>
        <v>0.31045143657360114</v>
      </c>
    </row>
    <row r="89" spans="1:9">
      <c r="A89" s="63" t="s">
        <v>258</v>
      </c>
      <c r="B89" s="330">
        <v>64178</v>
      </c>
      <c r="C89" s="54">
        <v>22031</v>
      </c>
      <c r="D89" s="127">
        <v>154564059.47999999</v>
      </c>
      <c r="E89" s="64">
        <f t="shared" si="8"/>
        <v>7015.7532331714401</v>
      </c>
      <c r="F89" s="64">
        <f t="shared" si="9"/>
        <v>2408.3651637632834</v>
      </c>
      <c r="G89" s="65">
        <v>36</v>
      </c>
      <c r="H89" s="65">
        <f t="shared" si="10"/>
        <v>343.27962853314222</v>
      </c>
      <c r="I89" s="66">
        <f t="shared" si="11"/>
        <v>0.3432796285331422</v>
      </c>
    </row>
    <row r="90" spans="1:9">
      <c r="A90" s="63" t="s">
        <v>259</v>
      </c>
      <c r="B90" s="330">
        <v>58309</v>
      </c>
      <c r="C90" s="54">
        <v>23802</v>
      </c>
      <c r="D90" s="127">
        <v>143762929.00999999</v>
      </c>
      <c r="E90" s="64">
        <f t="shared" si="8"/>
        <v>6039.9516431392312</v>
      </c>
      <c r="F90" s="64">
        <f t="shared" si="9"/>
        <v>2465.5358351197929</v>
      </c>
      <c r="G90" s="65">
        <v>27</v>
      </c>
      <c r="H90" s="65">
        <f t="shared" si="10"/>
        <v>408.20456533296743</v>
      </c>
      <c r="I90" s="66">
        <f t="shared" si="11"/>
        <v>0.40820456533296745</v>
      </c>
    </row>
    <row r="91" spans="1:9">
      <c r="A91" s="63" t="s">
        <v>260</v>
      </c>
      <c r="B91" s="330">
        <v>33682</v>
      </c>
      <c r="C91" s="54">
        <v>15857</v>
      </c>
      <c r="D91" s="127">
        <v>110521703.44</v>
      </c>
      <c r="E91" s="64">
        <f t="shared" si="8"/>
        <v>6969.8999457652772</v>
      </c>
      <c r="F91" s="64">
        <f t="shared" si="9"/>
        <v>3281.3284080517783</v>
      </c>
      <c r="G91" s="65">
        <v>7</v>
      </c>
      <c r="H91" s="65">
        <f t="shared" si="10"/>
        <v>470.78558280387148</v>
      </c>
      <c r="I91" s="66">
        <f t="shared" si="11"/>
        <v>0.47078558280387151</v>
      </c>
    </row>
    <row r="92" spans="1:9">
      <c r="A92" s="63" t="s">
        <v>261</v>
      </c>
      <c r="B92" s="330">
        <v>62220</v>
      </c>
      <c r="C92" s="54">
        <v>17248</v>
      </c>
      <c r="D92" s="127">
        <v>119217039.88</v>
      </c>
      <c r="E92" s="64">
        <f t="shared" si="8"/>
        <v>6911.9341303339515</v>
      </c>
      <c r="F92" s="64">
        <f t="shared" si="9"/>
        <v>1916.0565715204114</v>
      </c>
      <c r="G92" s="65">
        <v>60</v>
      </c>
      <c r="H92" s="65">
        <f t="shared" si="10"/>
        <v>277.20990035358403</v>
      </c>
      <c r="I92" s="66">
        <f t="shared" si="11"/>
        <v>0.27720990035358406</v>
      </c>
    </row>
    <row r="93" spans="1:9">
      <c r="A93" s="63" t="s">
        <v>262</v>
      </c>
      <c r="B93" s="330">
        <v>44344</v>
      </c>
      <c r="C93" s="54">
        <v>11802</v>
      </c>
      <c r="D93" s="127">
        <v>81617649.109999999</v>
      </c>
      <c r="E93" s="64">
        <f t="shared" si="8"/>
        <v>6915.5777927469917</v>
      </c>
      <c r="F93" s="64">
        <f t="shared" si="9"/>
        <v>1840.5567632599675</v>
      </c>
      <c r="G93" s="65">
        <v>61</v>
      </c>
      <c r="H93" s="65">
        <f t="shared" si="10"/>
        <v>266.14649106981778</v>
      </c>
      <c r="I93" s="66">
        <f t="shared" si="11"/>
        <v>0.2661464910698178</v>
      </c>
    </row>
    <row r="94" spans="1:9">
      <c r="A94" s="63" t="s">
        <v>263</v>
      </c>
      <c r="B94" s="330">
        <v>71195</v>
      </c>
      <c r="C94" s="54">
        <v>22551</v>
      </c>
      <c r="D94" s="127">
        <v>153677235.28</v>
      </c>
      <c r="E94" s="64">
        <f t="shared" si="8"/>
        <v>6814.6527994323978</v>
      </c>
      <c r="F94" s="64">
        <f t="shared" si="9"/>
        <v>2158.5397188004777</v>
      </c>
      <c r="G94" s="65">
        <v>29</v>
      </c>
      <c r="H94" s="65">
        <f t="shared" si="10"/>
        <v>316.74977175363438</v>
      </c>
      <c r="I94" s="66">
        <f t="shared" si="11"/>
        <v>0.31674977175363439</v>
      </c>
    </row>
    <row r="95" spans="1:9">
      <c r="A95" s="63" t="s">
        <v>264</v>
      </c>
      <c r="B95" s="330">
        <v>14059</v>
      </c>
      <c r="C95" s="54">
        <v>6088</v>
      </c>
      <c r="D95" s="127">
        <v>63111870.450000003</v>
      </c>
      <c r="E95" s="64">
        <f t="shared" si="8"/>
        <v>10366.601585085415</v>
      </c>
      <c r="F95" s="64">
        <f t="shared" si="9"/>
        <v>4489.0725122697204</v>
      </c>
      <c r="G95" s="65">
        <v>1</v>
      </c>
      <c r="H95" s="65">
        <f t="shared" si="10"/>
        <v>433.03222135287007</v>
      </c>
      <c r="I95" s="66">
        <f t="shared" si="11"/>
        <v>0.43303222135287006</v>
      </c>
    </row>
    <row r="96" spans="1:9">
      <c r="A96" s="63" t="s">
        <v>265</v>
      </c>
      <c r="B96" s="330">
        <v>32785</v>
      </c>
      <c r="C96" s="54">
        <v>7661</v>
      </c>
      <c r="D96" s="127">
        <v>59539140.240000002</v>
      </c>
      <c r="E96" s="64">
        <f t="shared" si="8"/>
        <v>7771.7191280511688</v>
      </c>
      <c r="F96" s="64">
        <f t="shared" si="9"/>
        <v>1816.0482000915054</v>
      </c>
      <c r="G96" s="65">
        <v>67</v>
      </c>
      <c r="H96" s="65">
        <f t="shared" si="10"/>
        <v>233.67393625133445</v>
      </c>
      <c r="I96" s="66">
        <f t="shared" si="11"/>
        <v>0.23367393625133445</v>
      </c>
    </row>
    <row r="97" spans="1:12">
      <c r="A97" s="63" t="s">
        <v>266</v>
      </c>
      <c r="B97" s="330">
        <v>3101</v>
      </c>
      <c r="C97" s="9">
        <v>1121</v>
      </c>
      <c r="D97" s="127">
        <v>6615520.5700000003</v>
      </c>
      <c r="E97" s="64">
        <f t="shared" si="8"/>
        <v>5901.4456467439786</v>
      </c>
      <c r="F97" s="64">
        <f t="shared" si="9"/>
        <v>2133.3507158980974</v>
      </c>
      <c r="G97" s="65">
        <v>62</v>
      </c>
      <c r="H97" s="65">
        <f t="shared" si="10"/>
        <v>361.49629151886484</v>
      </c>
      <c r="I97" s="66">
        <f t="shared" si="11"/>
        <v>0.36149629151886487</v>
      </c>
    </row>
    <row r="98" spans="1:12">
      <c r="A98" s="63" t="s">
        <v>267</v>
      </c>
      <c r="B98" s="330">
        <v>242651</v>
      </c>
      <c r="C98" s="54">
        <v>46434</v>
      </c>
      <c r="D98" s="127">
        <v>271973703.94</v>
      </c>
      <c r="E98" s="64">
        <f t="shared" si="8"/>
        <v>5857.2103187319635</v>
      </c>
      <c r="F98" s="64">
        <f t="shared" si="9"/>
        <v>1120.8431201190187</v>
      </c>
      <c r="G98" s="65">
        <v>94</v>
      </c>
      <c r="H98" s="65">
        <f t="shared" si="10"/>
        <v>191.36125546566879</v>
      </c>
      <c r="I98" s="66">
        <f t="shared" si="11"/>
        <v>0.19136125546566879</v>
      </c>
    </row>
    <row r="99" spans="1:12">
      <c r="A99" s="63" t="s">
        <v>268</v>
      </c>
      <c r="B99" s="330">
        <v>42096</v>
      </c>
      <c r="C99" s="54">
        <v>22206</v>
      </c>
      <c r="D99" s="127">
        <v>152403513.25</v>
      </c>
      <c r="E99" s="64">
        <f t="shared" ref="E99:E108" si="12">D99/C99</f>
        <v>6863.1682090426011</v>
      </c>
      <c r="F99" s="64">
        <f t="shared" ref="F99:F108" si="13">D99/B99</f>
        <v>3620.3799232706197</v>
      </c>
      <c r="G99" s="65">
        <v>2</v>
      </c>
      <c r="H99" s="65">
        <f t="shared" ref="H99:H108" si="14">I99*1000</f>
        <v>527.50855188141384</v>
      </c>
      <c r="I99" s="66">
        <f t="shared" ref="I99:I108" si="15">C99/B99</f>
        <v>0.52750855188141388</v>
      </c>
    </row>
    <row r="100" spans="1:12">
      <c r="A100" s="63" t="s">
        <v>269</v>
      </c>
      <c r="B100" s="330">
        <v>1156274</v>
      </c>
      <c r="C100" s="54">
        <v>204980</v>
      </c>
      <c r="D100" s="127">
        <v>1132513327.05</v>
      </c>
      <c r="E100" s="64">
        <f t="shared" si="12"/>
        <v>5524.9942777344131</v>
      </c>
      <c r="F100" s="64">
        <f t="shared" si="13"/>
        <v>979.45065533774857</v>
      </c>
      <c r="G100" s="65">
        <v>98</v>
      </c>
      <c r="H100" s="65">
        <f t="shared" si="14"/>
        <v>177.2763203185404</v>
      </c>
      <c r="I100" s="66">
        <f t="shared" si="15"/>
        <v>0.1772763203185404</v>
      </c>
    </row>
    <row r="101" spans="1:12">
      <c r="A101" s="63" t="s">
        <v>270</v>
      </c>
      <c r="B101" s="330">
        <v>18319</v>
      </c>
      <c r="C101" s="54">
        <v>6391</v>
      </c>
      <c r="D101" s="127">
        <v>45646306.469999999</v>
      </c>
      <c r="E101" s="64">
        <f t="shared" si="12"/>
        <v>7142.2792160851195</v>
      </c>
      <c r="F101" s="64">
        <f t="shared" si="13"/>
        <v>2491.7466275451716</v>
      </c>
      <c r="G101" s="65">
        <v>19</v>
      </c>
      <c r="H101" s="65">
        <f t="shared" si="14"/>
        <v>348.87275506304928</v>
      </c>
      <c r="I101" s="66">
        <f t="shared" si="15"/>
        <v>0.34887275506304927</v>
      </c>
    </row>
    <row r="102" spans="1:12">
      <c r="A102" s="63" t="s">
        <v>271</v>
      </c>
      <c r="B102" s="330">
        <v>10818</v>
      </c>
      <c r="C102" s="54">
        <v>4406</v>
      </c>
      <c r="D102" s="127">
        <v>34563916.710000001</v>
      </c>
      <c r="E102" s="64">
        <f t="shared" si="12"/>
        <v>7844.7382455742172</v>
      </c>
      <c r="F102" s="64">
        <f t="shared" si="13"/>
        <v>3195.0375956738771</v>
      </c>
      <c r="G102" s="65">
        <v>6</v>
      </c>
      <c r="H102" s="65">
        <f t="shared" si="14"/>
        <v>407.28415603623591</v>
      </c>
      <c r="I102" s="66">
        <f t="shared" si="15"/>
        <v>0.40728415603623591</v>
      </c>
    </row>
    <row r="103" spans="1:12">
      <c r="A103" s="63" t="s">
        <v>272</v>
      </c>
      <c r="B103" s="330">
        <v>53639</v>
      </c>
      <c r="C103" s="54">
        <v>6602</v>
      </c>
      <c r="D103" s="127">
        <v>43057092.009999998</v>
      </c>
      <c r="E103" s="64">
        <f t="shared" si="12"/>
        <v>6521.8255089366858</v>
      </c>
      <c r="F103" s="64">
        <f t="shared" si="13"/>
        <v>802.71988683607071</v>
      </c>
      <c r="G103" s="65">
        <v>100</v>
      </c>
      <c r="H103" s="65">
        <f t="shared" si="14"/>
        <v>123.08208579578292</v>
      </c>
      <c r="I103" s="66">
        <f t="shared" si="15"/>
        <v>0.12308208579578292</v>
      </c>
    </row>
    <row r="104" spans="1:12">
      <c r="A104" s="63" t="s">
        <v>273</v>
      </c>
      <c r="B104" s="330">
        <v>116094</v>
      </c>
      <c r="C104" s="54">
        <v>42567</v>
      </c>
      <c r="D104" s="127">
        <v>261105054.78</v>
      </c>
      <c r="E104" s="64">
        <f t="shared" si="12"/>
        <v>6133.9783113679614</v>
      </c>
      <c r="F104" s="64">
        <f t="shared" si="13"/>
        <v>2249.0831117887228</v>
      </c>
      <c r="G104" s="65">
        <v>41</v>
      </c>
      <c r="H104" s="65">
        <f t="shared" si="14"/>
        <v>366.65977569900252</v>
      </c>
      <c r="I104" s="66">
        <f t="shared" si="15"/>
        <v>0.36665977569900254</v>
      </c>
    </row>
    <row r="105" spans="1:12" ht="12.75" customHeight="1">
      <c r="A105" s="63" t="s">
        <v>274</v>
      </c>
      <c r="B105" s="330">
        <v>65378</v>
      </c>
      <c r="C105" s="54">
        <v>20576</v>
      </c>
      <c r="D105" s="127">
        <v>150018229.97999999</v>
      </c>
      <c r="E105" s="64">
        <f t="shared" si="12"/>
        <v>7290.9326389968892</v>
      </c>
      <c r="F105" s="64">
        <f t="shared" si="13"/>
        <v>2294.6286209428245</v>
      </c>
      <c r="G105" s="65">
        <v>30</v>
      </c>
      <c r="H105" s="65">
        <f t="shared" si="14"/>
        <v>314.72360732968275</v>
      </c>
      <c r="I105" s="66">
        <f t="shared" si="15"/>
        <v>0.31472360732968274</v>
      </c>
    </row>
    <row r="106" spans="1:12" ht="12.75" customHeight="1">
      <c r="A106" s="63" t="s">
        <v>275</v>
      </c>
      <c r="B106" s="330">
        <v>78284</v>
      </c>
      <c r="C106" s="54">
        <v>29569</v>
      </c>
      <c r="D106" s="127">
        <v>192989953.37</v>
      </c>
      <c r="E106" s="64">
        <f t="shared" si="12"/>
        <v>6526.7663218235311</v>
      </c>
      <c r="F106" s="64">
        <f t="shared" si="13"/>
        <v>2465.2541179551376</v>
      </c>
      <c r="G106" s="65">
        <v>23</v>
      </c>
      <c r="H106" s="65">
        <f t="shared" si="14"/>
        <v>377.71447549946345</v>
      </c>
      <c r="I106" s="66">
        <f t="shared" si="15"/>
        <v>0.37771447549946346</v>
      </c>
    </row>
    <row r="107" spans="1:12" ht="12.75" customHeight="1">
      <c r="A107" s="63" t="s">
        <v>276</v>
      </c>
      <c r="B107" s="330">
        <v>37081</v>
      </c>
      <c r="C107" s="54">
        <v>10432</v>
      </c>
      <c r="D107" s="127">
        <v>68810031.379999995</v>
      </c>
      <c r="E107" s="64">
        <f t="shared" si="12"/>
        <v>6596.0536215490793</v>
      </c>
      <c r="F107" s="64">
        <f t="shared" si="13"/>
        <v>1855.6681691432268</v>
      </c>
      <c r="G107" s="65">
        <v>56</v>
      </c>
      <c r="H107" s="65">
        <f t="shared" si="14"/>
        <v>281.33006121733501</v>
      </c>
      <c r="I107" s="66">
        <f t="shared" si="15"/>
        <v>0.281330061217335</v>
      </c>
    </row>
    <row r="108" spans="1:12" ht="12.75" customHeight="1">
      <c r="A108" s="63" t="s">
        <v>277</v>
      </c>
      <c r="B108" s="330">
        <v>18557</v>
      </c>
      <c r="C108" s="54">
        <v>5407</v>
      </c>
      <c r="D108" s="127">
        <v>40382062.899999999</v>
      </c>
      <c r="E108" s="64">
        <f t="shared" si="12"/>
        <v>7468.4784353615678</v>
      </c>
      <c r="F108" s="64">
        <f t="shared" si="13"/>
        <v>2176.1094411812255</v>
      </c>
      <c r="G108" s="65">
        <v>34</v>
      </c>
      <c r="H108" s="65">
        <f t="shared" si="14"/>
        <v>291.37252788705069</v>
      </c>
      <c r="I108" s="66">
        <f t="shared" si="15"/>
        <v>0.2913725278870507</v>
      </c>
    </row>
    <row r="109" spans="1:12" ht="12.75" customHeight="1">
      <c r="A109" s="63" t="s">
        <v>278</v>
      </c>
      <c r="B109" s="309"/>
      <c r="C109" s="286"/>
      <c r="D109" s="312">
        <v>11915421.2100008</v>
      </c>
      <c r="E109" s="64"/>
      <c r="F109" s="64"/>
      <c r="G109" s="65"/>
      <c r="H109" s="65"/>
      <c r="I109" s="66"/>
    </row>
    <row r="110" spans="1:12" s="73" customFormat="1">
      <c r="A110" s="69"/>
      <c r="B110" s="91"/>
      <c r="C110" s="67"/>
      <c r="D110" s="205"/>
      <c r="E110" s="64"/>
      <c r="F110" s="64"/>
      <c r="H110" s="65"/>
      <c r="I110" s="66"/>
    </row>
    <row r="111" spans="1:12" s="73" customFormat="1">
      <c r="A111" s="69" t="s">
        <v>279</v>
      </c>
      <c r="B111" s="70">
        <f>SUM(B9:B108)</f>
        <v>10535205</v>
      </c>
      <c r="C111" s="329">
        <f>SUM(C9:C110)</f>
        <v>2887908</v>
      </c>
      <c r="D111" s="71">
        <f>SUM(D9:D109)</f>
        <v>18243362169.800003</v>
      </c>
      <c r="H111" s="290"/>
      <c r="I111" s="74"/>
      <c r="K111" s="85"/>
      <c r="L111" s="9"/>
    </row>
    <row r="112" spans="1:12">
      <c r="C112" s="65"/>
      <c r="D112" s="64"/>
      <c r="E112" s="68"/>
      <c r="F112" s="68"/>
      <c r="H112" s="65"/>
      <c r="I112" s="76"/>
      <c r="K112" s="313"/>
    </row>
    <row r="113" spans="1:57" s="84" customFormat="1">
      <c r="A113" s="81" t="s">
        <v>280</v>
      </c>
      <c r="B113" s="46" t="s">
        <v>281</v>
      </c>
      <c r="C113" s="9"/>
      <c r="D113" s="127"/>
      <c r="E113" s="82"/>
      <c r="F113" s="9"/>
      <c r="G113" s="77"/>
      <c r="H113" s="77"/>
      <c r="I113" s="77"/>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row>
    <row r="114" spans="1:57">
      <c r="B114" s="80" t="s">
        <v>282</v>
      </c>
      <c r="C114" s="9"/>
      <c r="D114" s="127"/>
      <c r="E114" s="85"/>
      <c r="F114" s="9"/>
      <c r="G114" s="10"/>
      <c r="H114" s="86"/>
      <c r="I114" s="9"/>
    </row>
    <row r="115" spans="1:57">
      <c r="A115" s="79"/>
      <c r="B115" s="80" t="s">
        <v>283</v>
      </c>
    </row>
    <row r="116" spans="1:57">
      <c r="A116" s="79"/>
      <c r="B116" s="80" t="s">
        <v>284</v>
      </c>
    </row>
    <row r="117" spans="1:57">
      <c r="A117" s="79"/>
      <c r="B117" s="80"/>
      <c r="K117" s="82"/>
    </row>
    <row r="118" spans="1:57">
      <c r="K118" s="314"/>
    </row>
    <row r="119" spans="1:57">
      <c r="A119" s="81" t="s">
        <v>285</v>
      </c>
      <c r="B119" s="9" t="s">
        <v>286</v>
      </c>
      <c r="K119" s="132"/>
    </row>
    <row r="120" spans="1:57">
      <c r="A120" s="52"/>
    </row>
  </sheetData>
  <sortState xmlns:xlrd2="http://schemas.microsoft.com/office/spreadsheetml/2017/richdata2" ref="A9:I107">
    <sortCondition ref="A9:A107"/>
  </sortState>
  <pageMargins left="0.7" right="0.7" top="0.75" bottom="0.75" header="0.3" footer="0.3"/>
  <pageSetup orientation="portrait" horizontalDpi="4294967293" r:id="rId1"/>
  <ignoredErrors>
    <ignoredError sqref="C1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0"/>
  <sheetViews>
    <sheetView showGridLines="0" workbookViewId="0">
      <pane ySplit="8" topLeftCell="A9" activePane="bottomLeft" state="frozen"/>
      <selection pane="bottomLeft" activeCell="A6" sqref="A6"/>
    </sheetView>
  </sheetViews>
  <sheetFormatPr defaultColWidth="9.140625" defaultRowHeight="12.75"/>
  <cols>
    <col min="1" max="1" width="45.42578125" style="9" bestFit="1" customWidth="1"/>
    <col min="2" max="2" width="19" style="9" bestFit="1" customWidth="1"/>
    <col min="3" max="3" width="16.28515625" style="9" bestFit="1" customWidth="1"/>
    <col min="4" max="4" width="12.42578125" style="9" bestFit="1" customWidth="1"/>
    <col min="5" max="5" width="15" style="9" bestFit="1" customWidth="1"/>
    <col min="6" max="6" width="14.140625" style="82" customWidth="1"/>
    <col min="7" max="7" width="13.85546875" style="9" customWidth="1"/>
    <col min="8" max="8" width="14.5703125" style="9" customWidth="1"/>
    <col min="9" max="9" width="9.140625" style="9"/>
    <col min="10" max="10" width="16.28515625" style="9" customWidth="1"/>
    <col min="11" max="11" width="20.5703125" style="9" customWidth="1"/>
    <col min="12" max="13" width="9.140625" style="9"/>
    <col min="14" max="14" width="9.140625" style="9" customWidth="1"/>
    <col min="15" max="16384" width="9.140625" style="9"/>
  </cols>
  <sheetData>
    <row r="1" spans="1:12" ht="18">
      <c r="H1" s="133" t="s">
        <v>287</v>
      </c>
    </row>
    <row r="2" spans="1:12" ht="18">
      <c r="H2" s="133" t="s">
        <v>1</v>
      </c>
    </row>
    <row r="3" spans="1:12" ht="18">
      <c r="H3" s="133" t="s">
        <v>2</v>
      </c>
    </row>
    <row r="4" spans="1:12" ht="18">
      <c r="H4" s="133" t="s">
        <v>288</v>
      </c>
    </row>
    <row r="5" spans="1:12">
      <c r="H5" s="120"/>
    </row>
    <row r="6" spans="1:12" s="112" customFormat="1">
      <c r="A6" s="121"/>
      <c r="B6" s="121"/>
      <c r="C6" s="121"/>
      <c r="D6" s="121"/>
      <c r="E6" s="121"/>
      <c r="F6" s="122"/>
      <c r="G6" s="121"/>
      <c r="H6" s="121"/>
      <c r="I6" s="123"/>
      <c r="J6" s="123"/>
      <c r="K6" s="123"/>
      <c r="L6" s="123"/>
    </row>
    <row r="7" spans="1:12" s="112" customFormat="1">
      <c r="A7" s="121"/>
      <c r="B7" s="121"/>
      <c r="C7" s="121"/>
      <c r="D7" s="121"/>
      <c r="E7" s="121"/>
      <c r="F7" s="122"/>
      <c r="G7" s="121"/>
      <c r="H7" s="121"/>
      <c r="I7" s="123"/>
      <c r="J7" s="123"/>
      <c r="K7" s="123"/>
      <c r="L7" s="123"/>
    </row>
    <row r="8" spans="1:12" s="99" customFormat="1" ht="38.25">
      <c r="A8" s="93" t="s">
        <v>289</v>
      </c>
      <c r="B8" s="94" t="s">
        <v>290</v>
      </c>
      <c r="C8" s="95" t="s">
        <v>291</v>
      </c>
      <c r="D8" s="96" t="s">
        <v>292</v>
      </c>
      <c r="E8" s="5" t="s">
        <v>293</v>
      </c>
      <c r="F8" s="97" t="s">
        <v>294</v>
      </c>
      <c r="G8" s="5" t="s">
        <v>295</v>
      </c>
      <c r="H8" s="97" t="s">
        <v>296</v>
      </c>
      <c r="I8" s="98"/>
      <c r="J8" s="98"/>
      <c r="K8" s="98"/>
      <c r="L8" s="98"/>
    </row>
    <row r="9" spans="1:12">
      <c r="A9" s="100" t="s">
        <v>297</v>
      </c>
      <c r="B9" s="64">
        <v>1144911934</v>
      </c>
      <c r="C9" s="66">
        <f t="shared" ref="C9:C30" si="0">B9/$B$40</f>
        <v>6.1720499883135403E-2</v>
      </c>
      <c r="D9" s="101">
        <f>B9/$B$30</f>
        <v>0.15257100441874843</v>
      </c>
      <c r="E9" s="65">
        <v>110247</v>
      </c>
      <c r="F9" s="64">
        <f>B9/E9</f>
        <v>10384.971328017997</v>
      </c>
      <c r="G9" s="65">
        <v>234542</v>
      </c>
      <c r="H9" s="64">
        <v>4475.4512709877126</v>
      </c>
    </row>
    <row r="10" spans="1:12">
      <c r="A10" s="100" t="s">
        <v>298</v>
      </c>
      <c r="B10" s="64">
        <v>539694929</v>
      </c>
      <c r="C10" s="66">
        <f t="shared" si="0"/>
        <v>2.909415109850123E-2</v>
      </c>
      <c r="D10" s="101">
        <f t="shared" ref="D10:D30" si="1">B10/$B$30</f>
        <v>7.1919765138228633E-2</v>
      </c>
      <c r="E10" s="65">
        <v>490079</v>
      </c>
      <c r="F10" s="64">
        <f t="shared" ref="F10:F30" si="2">B10/E10</f>
        <v>1101.2406754829324</v>
      </c>
      <c r="G10" s="65">
        <v>999711</v>
      </c>
      <c r="H10" s="64">
        <v>1028.1939560532994</v>
      </c>
    </row>
    <row r="11" spans="1:12">
      <c r="A11" s="100" t="s">
        <v>299</v>
      </c>
      <c r="B11" s="64">
        <v>0</v>
      </c>
      <c r="C11" s="66">
        <f t="shared" si="0"/>
        <v>0</v>
      </c>
      <c r="D11" s="101">
        <f t="shared" si="1"/>
        <v>0</v>
      </c>
      <c r="E11" s="65">
        <v>7</v>
      </c>
      <c r="F11" s="64">
        <v>0</v>
      </c>
      <c r="G11" s="65">
        <v>0</v>
      </c>
      <c r="H11" s="64">
        <v>0</v>
      </c>
    </row>
    <row r="12" spans="1:12">
      <c r="A12" s="100" t="s">
        <v>300</v>
      </c>
      <c r="B12" s="64">
        <v>733067</v>
      </c>
      <c r="C12" s="66">
        <f t="shared" si="0"/>
        <v>3.9518551902726886E-5</v>
      </c>
      <c r="D12" s="101">
        <f t="shared" si="1"/>
        <v>9.7688534091425292E-5</v>
      </c>
      <c r="E12" s="65">
        <v>1462516</v>
      </c>
      <c r="F12" s="64">
        <f t="shared" si="2"/>
        <v>0.50123690954492117</v>
      </c>
      <c r="G12" s="65">
        <v>13</v>
      </c>
      <c r="H12" s="64">
        <v>70204</v>
      </c>
    </row>
    <row r="13" spans="1:12">
      <c r="A13" s="100" t="s">
        <v>301</v>
      </c>
      <c r="B13" s="64">
        <v>467717112</v>
      </c>
      <c r="C13" s="66">
        <f t="shared" si="0"/>
        <v>2.5213934014715604E-2</v>
      </c>
      <c r="D13" s="101">
        <f t="shared" si="1"/>
        <v>6.2327998724202541E-2</v>
      </c>
      <c r="E13" s="65">
        <v>240971</v>
      </c>
      <c r="F13" s="64">
        <f t="shared" si="2"/>
        <v>1940.9684650850102</v>
      </c>
      <c r="G13" s="65">
        <v>2100309</v>
      </c>
      <c r="H13" s="64">
        <v>690.52971729397916</v>
      </c>
    </row>
    <row r="14" spans="1:12">
      <c r="A14" s="100" t="s">
        <v>302</v>
      </c>
      <c r="B14" s="64">
        <v>79661081</v>
      </c>
      <c r="C14" s="66">
        <f t="shared" si="0"/>
        <v>4.2944104210472312E-3</v>
      </c>
      <c r="D14" s="101">
        <f t="shared" si="1"/>
        <v>1.0615638443727916E-2</v>
      </c>
      <c r="E14" s="65">
        <v>37168</v>
      </c>
      <c r="F14" s="64">
        <f t="shared" si="2"/>
        <v>2143.2705822212656</v>
      </c>
      <c r="G14" s="65">
        <v>467181</v>
      </c>
      <c r="H14" s="64">
        <v>385.69805492945989</v>
      </c>
    </row>
    <row r="15" spans="1:12">
      <c r="A15" s="100" t="s">
        <v>303</v>
      </c>
      <c r="B15" s="64">
        <v>1989756582</v>
      </c>
      <c r="C15" s="66">
        <f t="shared" si="0"/>
        <v>0.10726481857669141</v>
      </c>
      <c r="D15" s="101">
        <f t="shared" si="1"/>
        <v>0.26515503179701838</v>
      </c>
      <c r="E15" s="65">
        <v>16</v>
      </c>
      <c r="F15" s="64">
        <f t="shared" si="2"/>
        <v>124359786.375</v>
      </c>
      <c r="G15" s="65">
        <v>37390</v>
      </c>
      <c r="H15" s="64">
        <v>54663.968922171705</v>
      </c>
    </row>
    <row r="16" spans="1:12">
      <c r="A16" s="100" t="s">
        <v>304</v>
      </c>
      <c r="B16" s="64">
        <v>2266222</v>
      </c>
      <c r="C16" s="66">
        <f t="shared" si="0"/>
        <v>1.2216865815826048E-4</v>
      </c>
      <c r="D16" s="101">
        <f t="shared" si="1"/>
        <v>3.0199682308129817E-4</v>
      </c>
      <c r="E16" s="65">
        <v>867853</v>
      </c>
      <c r="F16" s="64">
        <f t="shared" si="2"/>
        <v>2.6112970745045532</v>
      </c>
      <c r="G16" s="65">
        <v>17</v>
      </c>
      <c r="H16" s="64">
        <v>128458.58823529411</v>
      </c>
    </row>
    <row r="17" spans="1:8">
      <c r="A17" s="100" t="s">
        <v>305</v>
      </c>
      <c r="B17" s="64">
        <v>409715683</v>
      </c>
      <c r="C17" s="66">
        <f t="shared" si="0"/>
        <v>2.2087163225185006E-2</v>
      </c>
      <c r="D17" s="101">
        <f t="shared" si="1"/>
        <v>5.4598726264498472E-2</v>
      </c>
      <c r="E17" s="65">
        <v>397124</v>
      </c>
      <c r="F17" s="64">
        <f t="shared" si="2"/>
        <v>1031.7071821395837</v>
      </c>
      <c r="G17" s="65">
        <v>804301</v>
      </c>
      <c r="H17" s="64">
        <v>484.62906300004602</v>
      </c>
    </row>
    <row r="18" spans="1:8">
      <c r="A18" s="100" t="s">
        <v>306</v>
      </c>
      <c r="B18" s="64">
        <v>930069015</v>
      </c>
      <c r="C18" s="66">
        <f t="shared" si="0"/>
        <v>5.0138637590282434E-2</v>
      </c>
      <c r="D18" s="101">
        <f t="shared" si="1"/>
        <v>0.12394102950917971</v>
      </c>
      <c r="E18" s="10">
        <v>149760</v>
      </c>
      <c r="F18" s="102">
        <f>B18/E18</f>
        <v>6210.3967347756407</v>
      </c>
      <c r="G18" s="10">
        <v>1293172</v>
      </c>
      <c r="H18" s="102">
        <v>1653.6958022598694</v>
      </c>
    </row>
    <row r="19" spans="1:8">
      <c r="A19" s="100" t="s">
        <v>307</v>
      </c>
      <c r="B19" s="64">
        <v>378534075</v>
      </c>
      <c r="C19" s="66">
        <f t="shared" si="0"/>
        <v>2.0406209104813354E-2</v>
      </c>
      <c r="D19" s="101">
        <f t="shared" si="1"/>
        <v>5.0443464090463269E-2</v>
      </c>
      <c r="E19" s="10">
        <v>11684</v>
      </c>
      <c r="F19" s="102">
        <f t="shared" si="2"/>
        <v>32397.644214310167</v>
      </c>
      <c r="G19" s="10">
        <v>237841</v>
      </c>
      <c r="H19" s="102">
        <v>2250.9089013248345</v>
      </c>
    </row>
    <row r="20" spans="1:8">
      <c r="A20" s="100" t="s">
        <v>308</v>
      </c>
      <c r="B20" s="64">
        <v>414852982</v>
      </c>
      <c r="C20" s="66">
        <f t="shared" si="0"/>
        <v>2.236410737513491E-2</v>
      </c>
      <c r="D20" s="101">
        <f t="shared" si="1"/>
        <v>5.5283322909142611E-2</v>
      </c>
      <c r="E20" s="65">
        <v>129</v>
      </c>
      <c r="F20" s="102">
        <f t="shared" si="2"/>
        <v>3215914.589147287</v>
      </c>
      <c r="G20" s="65">
        <v>11703</v>
      </c>
      <c r="H20" s="102">
        <v>30894.833461505597</v>
      </c>
    </row>
    <row r="21" spans="1:8">
      <c r="A21" s="100" t="s">
        <v>309</v>
      </c>
      <c r="B21" s="64">
        <v>70228</v>
      </c>
      <c r="C21" s="66">
        <f t="shared" si="0"/>
        <v>3.7858870512854948E-6</v>
      </c>
      <c r="D21" s="101">
        <f t="shared" si="1"/>
        <v>9.3585857393288958E-6</v>
      </c>
      <c r="E21" s="65">
        <v>3171</v>
      </c>
      <c r="F21" s="102">
        <f t="shared" si="2"/>
        <v>22.146956795963419</v>
      </c>
      <c r="G21" s="65">
        <v>146</v>
      </c>
      <c r="H21" s="102">
        <v>366.50684931506851</v>
      </c>
    </row>
    <row r="22" spans="1:8">
      <c r="A22" s="100" t="s">
        <v>310</v>
      </c>
      <c r="B22" s="64">
        <v>91975201</v>
      </c>
      <c r="C22" s="66">
        <f t="shared" si="0"/>
        <v>4.9582463192071637E-3</v>
      </c>
      <c r="D22" s="101">
        <f t="shared" si="1"/>
        <v>1.2256618506158638E-2</v>
      </c>
      <c r="E22" s="65">
        <v>40983</v>
      </c>
      <c r="F22" s="102">
        <f t="shared" si="2"/>
        <v>2244.2281189761607</v>
      </c>
      <c r="G22" s="65">
        <v>2992</v>
      </c>
      <c r="H22" s="102">
        <v>27303.980280748663</v>
      </c>
    </row>
    <row r="23" spans="1:8">
      <c r="A23" s="100" t="s">
        <v>311</v>
      </c>
      <c r="B23" s="64">
        <v>556473643</v>
      </c>
      <c r="C23" s="66">
        <f t="shared" si="0"/>
        <v>2.9998666620370325E-2</v>
      </c>
      <c r="D23" s="101">
        <f t="shared" si="1"/>
        <v>7.4155697153445901E-2</v>
      </c>
      <c r="E23" s="65">
        <v>6331</v>
      </c>
      <c r="F23" s="102">
        <f t="shared" si="2"/>
        <v>87896.642394566414</v>
      </c>
      <c r="G23" s="65">
        <v>41635</v>
      </c>
      <c r="H23" s="102">
        <v>14348.405620271405</v>
      </c>
    </row>
    <row r="24" spans="1:8">
      <c r="A24" s="100" t="s">
        <v>312</v>
      </c>
      <c r="B24" s="64">
        <v>119660313</v>
      </c>
      <c r="C24" s="66">
        <f t="shared" si="0"/>
        <v>6.4507095394923586E-3</v>
      </c>
      <c r="D24" s="101">
        <f t="shared" si="1"/>
        <v>1.5945937500789317E-2</v>
      </c>
      <c r="E24" s="65">
        <v>128659</v>
      </c>
      <c r="F24" s="102">
        <f t="shared" si="2"/>
        <v>930.05785059731534</v>
      </c>
      <c r="G24" s="65">
        <v>7411</v>
      </c>
      <c r="H24" s="102">
        <v>17327.728241802724</v>
      </c>
    </row>
    <row r="25" spans="1:8">
      <c r="A25" s="100" t="s">
        <v>313</v>
      </c>
      <c r="B25" s="64">
        <v>40281404</v>
      </c>
      <c r="C25" s="66">
        <f t="shared" si="0"/>
        <v>2.1715105913766549E-3</v>
      </c>
      <c r="D25" s="101">
        <f t="shared" si="1"/>
        <v>5.3679013076628401E-3</v>
      </c>
      <c r="E25" s="65">
        <v>225621</v>
      </c>
      <c r="F25" s="64">
        <f t="shared" si="2"/>
        <v>178.53570368006524</v>
      </c>
      <c r="G25" s="65">
        <v>756150</v>
      </c>
      <c r="H25" s="64">
        <v>156.69524432982874</v>
      </c>
    </row>
    <row r="26" spans="1:8">
      <c r="A26" s="100" t="s">
        <v>314</v>
      </c>
      <c r="B26" s="64">
        <v>67822361</v>
      </c>
      <c r="C26" s="66">
        <f t="shared" si="0"/>
        <v>3.6562026299696748E-3</v>
      </c>
      <c r="D26" s="101">
        <f t="shared" si="1"/>
        <v>9.0380102019453241E-3</v>
      </c>
      <c r="E26" s="65">
        <v>8</v>
      </c>
      <c r="F26" s="64">
        <f t="shared" si="2"/>
        <v>8477795.125</v>
      </c>
      <c r="G26" s="65">
        <v>598727</v>
      </c>
      <c r="H26" s="64">
        <v>259.9205364047387</v>
      </c>
    </row>
    <row r="27" spans="1:8">
      <c r="A27" s="103" t="s">
        <v>315</v>
      </c>
      <c r="B27" s="64">
        <v>180565</v>
      </c>
      <c r="C27" s="66">
        <f t="shared" si="0"/>
        <v>9.7339906506716023E-6</v>
      </c>
      <c r="D27" s="101">
        <f t="shared" si="1"/>
        <v>2.4062098223243179E-5</v>
      </c>
      <c r="E27" s="65">
        <v>72128</v>
      </c>
      <c r="F27" s="64">
        <f t="shared" si="2"/>
        <v>2.5033967391304346</v>
      </c>
      <c r="G27" s="65">
        <v>6</v>
      </c>
      <c r="H27" s="64">
        <v>14231.833333333334</v>
      </c>
    </row>
    <row r="28" spans="1:8">
      <c r="A28" s="100" t="s">
        <v>316</v>
      </c>
      <c r="B28" s="64">
        <v>89607423</v>
      </c>
      <c r="C28" s="66">
        <f t="shared" si="0"/>
        <v>4.8306029281022103E-3</v>
      </c>
      <c r="D28" s="101">
        <f t="shared" si="1"/>
        <v>1.1941088326960928E-2</v>
      </c>
      <c r="E28" s="65">
        <v>462606</v>
      </c>
      <c r="F28" s="64">
        <f t="shared" si="2"/>
        <v>193.70138519604154</v>
      </c>
      <c r="G28" s="65">
        <v>99244</v>
      </c>
      <c r="H28" s="64">
        <v>1673.1505279916166</v>
      </c>
    </row>
    <row r="29" spans="1:8">
      <c r="A29" s="100" t="s">
        <v>317</v>
      </c>
      <c r="B29" s="104">
        <v>180141478</v>
      </c>
      <c r="C29" s="105">
        <f t="shared" si="0"/>
        <v>9.7111592094268791E-3</v>
      </c>
      <c r="D29" s="106">
        <f t="shared" si="1"/>
        <v>2.4005659666691777E-2</v>
      </c>
      <c r="E29" s="107">
        <v>2266585</v>
      </c>
      <c r="F29" s="104">
        <f t="shared" si="2"/>
        <v>79.477044981767719</v>
      </c>
      <c r="G29" s="107">
        <v>638721</v>
      </c>
      <c r="H29" s="104">
        <v>391.81312497945112</v>
      </c>
    </row>
    <row r="30" spans="1:8" s="73" customFormat="1">
      <c r="A30" s="108" t="s">
        <v>318</v>
      </c>
      <c r="B30" s="109">
        <f>SUM(B9:B29)</f>
        <v>7504125298</v>
      </c>
      <c r="C30" s="110">
        <f t="shared" si="0"/>
        <v>0.40453623621521478</v>
      </c>
      <c r="D30" s="111">
        <f t="shared" si="1"/>
        <v>1</v>
      </c>
      <c r="E30" s="70">
        <v>2404344</v>
      </c>
      <c r="F30" s="71">
        <f t="shared" si="2"/>
        <v>3121.0697379409935</v>
      </c>
      <c r="G30" s="70">
        <v>2355248</v>
      </c>
      <c r="H30" s="71">
        <v>3986.8226263221536</v>
      </c>
    </row>
    <row r="31" spans="1:8">
      <c r="A31" s="108"/>
      <c r="B31" s="82"/>
      <c r="C31" s="124"/>
      <c r="D31" s="125"/>
      <c r="E31" s="87"/>
    </row>
    <row r="32" spans="1:8">
      <c r="A32" s="112" t="s">
        <v>319</v>
      </c>
      <c r="C32" s="66"/>
      <c r="F32" s="68"/>
      <c r="H32" s="113"/>
    </row>
    <row r="33" spans="1:17">
      <c r="A33" s="103" t="s">
        <v>320</v>
      </c>
      <c r="B33" s="102">
        <v>35478645</v>
      </c>
      <c r="C33" s="66">
        <f>B33/$B$40</f>
        <v>1.9126009953673016E-3</v>
      </c>
      <c r="E33" s="65">
        <v>7652</v>
      </c>
      <c r="F33" s="64">
        <f t="shared" ref="F33:F37" si="3">B33/E33</f>
        <v>4636.5192106638788</v>
      </c>
      <c r="G33" s="65">
        <v>7372</v>
      </c>
      <c r="H33" s="64">
        <v>4819.5919696147585</v>
      </c>
    </row>
    <row r="34" spans="1:17">
      <c r="A34" s="103" t="s">
        <v>321</v>
      </c>
      <c r="B34" s="102">
        <v>651392187</v>
      </c>
      <c r="C34" s="66">
        <f>B34/$B$40</f>
        <v>3.5115584183969921E-2</v>
      </c>
      <c r="E34" s="65">
        <v>376605</v>
      </c>
      <c r="F34" s="64">
        <f t="shared" si="3"/>
        <v>1729.6429601306409</v>
      </c>
      <c r="G34" s="65">
        <v>368804</v>
      </c>
      <c r="H34" s="64">
        <v>1571.8403108426155</v>
      </c>
    </row>
    <row r="35" spans="1:17">
      <c r="A35" s="181" t="s">
        <v>322</v>
      </c>
      <c r="B35" s="102">
        <v>3713702132</v>
      </c>
      <c r="C35" s="66"/>
      <c r="E35" s="65">
        <v>759428</v>
      </c>
      <c r="F35" s="64">
        <f t="shared" si="3"/>
        <v>4890.1306404293755</v>
      </c>
      <c r="G35" s="310">
        <v>2103688</v>
      </c>
      <c r="H35" s="64">
        <v>1779.5643826460957</v>
      </c>
    </row>
    <row r="36" spans="1:17">
      <c r="A36" s="100" t="s">
        <v>323</v>
      </c>
      <c r="B36" s="102">
        <v>6643918864</v>
      </c>
      <c r="C36" s="66"/>
      <c r="E36" s="65">
        <v>1751282</v>
      </c>
      <c r="F36" s="64">
        <f t="shared" si="3"/>
        <v>3793.7458753073461</v>
      </c>
      <c r="G36" s="310"/>
    </row>
    <row r="37" spans="1:17">
      <c r="A37" s="100" t="s">
        <v>324</v>
      </c>
      <c r="B37" s="317">
        <v>1328778</v>
      </c>
      <c r="C37" s="105"/>
      <c r="D37" s="114"/>
      <c r="E37" s="107">
        <v>208729</v>
      </c>
      <c r="F37" s="104">
        <f t="shared" si="3"/>
        <v>6.3660440092176938</v>
      </c>
      <c r="G37" s="318"/>
      <c r="H37" s="114"/>
    </row>
    <row r="38" spans="1:17">
      <c r="A38" s="108" t="s">
        <v>325</v>
      </c>
      <c r="B38" s="109">
        <f>SUM(B33:B37)</f>
        <v>11045820606</v>
      </c>
      <c r="C38" s="110">
        <f>B38/$B$40</f>
        <v>0.59546376378478516</v>
      </c>
      <c r="E38" s="115">
        <v>2358500</v>
      </c>
      <c r="F38" s="68"/>
      <c r="G38" s="115">
        <v>2194967</v>
      </c>
    </row>
    <row r="39" spans="1:17">
      <c r="C39" s="124"/>
      <c r="D39" s="87"/>
    </row>
    <row r="40" spans="1:17" s="73" customFormat="1">
      <c r="A40" s="116" t="s">
        <v>326</v>
      </c>
      <c r="B40" s="109">
        <f>B30+B38</f>
        <v>18549945904</v>
      </c>
      <c r="C40" s="110">
        <f>B40/$B$40</f>
        <v>1</v>
      </c>
      <c r="F40" s="72"/>
      <c r="J40" s="127"/>
      <c r="K40" s="9"/>
    </row>
    <row r="41" spans="1:17" s="73" customFormat="1" ht="15">
      <c r="A41" s="117" t="s">
        <v>327</v>
      </c>
      <c r="B41" s="109"/>
      <c r="C41" s="78"/>
      <c r="D41" s="78"/>
      <c r="E41" s="287">
        <v>2487049</v>
      </c>
      <c r="G41" s="287">
        <v>2440092</v>
      </c>
      <c r="J41" s="316"/>
    </row>
    <row r="42" spans="1:17" s="73" customFormat="1">
      <c r="A42" s="112" t="s">
        <v>328</v>
      </c>
      <c r="B42" s="126"/>
      <c r="C42" s="78"/>
      <c r="D42" s="78"/>
      <c r="F42" s="71">
        <f>B40/E41</f>
        <v>7458.6169810084157</v>
      </c>
      <c r="G42" s="109"/>
      <c r="H42" s="71">
        <v>6162.5699547394115</v>
      </c>
    </row>
    <row r="43" spans="1:17">
      <c r="A43" s="112"/>
      <c r="B43" s="126"/>
      <c r="C43" s="127"/>
    </row>
    <row r="44" spans="1:17" s="73" customFormat="1">
      <c r="A44" s="112" t="s">
        <v>329</v>
      </c>
      <c r="B44" s="289">
        <v>5148647</v>
      </c>
      <c r="C44" s="78"/>
      <c r="D44" s="78"/>
      <c r="E44" s="70">
        <v>17147</v>
      </c>
      <c r="G44" s="70"/>
    </row>
    <row r="45" spans="1:17">
      <c r="B45" s="128"/>
    </row>
    <row r="46" spans="1:17" s="131" customFormat="1" ht="33" customHeight="1">
      <c r="A46" s="336" t="s">
        <v>330</v>
      </c>
      <c r="B46" s="336"/>
      <c r="C46" s="336"/>
      <c r="D46" s="336"/>
      <c r="E46" s="336"/>
      <c r="F46" s="336"/>
      <c r="G46" s="336"/>
      <c r="H46" s="336"/>
      <c r="I46" s="129"/>
      <c r="J46" s="129"/>
      <c r="K46" s="129"/>
      <c r="L46" s="129"/>
      <c r="M46" s="129"/>
      <c r="N46" s="130"/>
      <c r="O46" s="130"/>
      <c r="P46" s="130"/>
      <c r="Q46" s="130"/>
    </row>
    <row r="47" spans="1:17" s="131" customFormat="1" ht="13.5" customHeight="1">
      <c r="A47" s="332" t="s">
        <v>331</v>
      </c>
      <c r="B47" s="129"/>
      <c r="C47" s="129"/>
      <c r="D47" s="129"/>
      <c r="E47" s="129"/>
      <c r="F47" s="129"/>
      <c r="G47" s="129"/>
      <c r="H47" s="129"/>
      <c r="I47" s="129"/>
      <c r="J47" s="129"/>
      <c r="K47" s="129"/>
      <c r="L47" s="129"/>
      <c r="M47" s="129"/>
      <c r="N47" s="130"/>
      <c r="O47" s="130"/>
      <c r="P47" s="130"/>
      <c r="Q47" s="130"/>
    </row>
    <row r="48" spans="1:17" s="131" customFormat="1" ht="13.5" customHeight="1">
      <c r="A48" s="332" t="s">
        <v>332</v>
      </c>
      <c r="B48" s="129"/>
      <c r="C48" s="129"/>
      <c r="D48" s="129"/>
      <c r="E48" s="129"/>
      <c r="F48" s="129"/>
      <c r="G48" s="129"/>
      <c r="H48" s="129"/>
      <c r="I48" s="129"/>
      <c r="J48" s="129"/>
      <c r="K48" s="129"/>
      <c r="L48" s="129"/>
      <c r="M48" s="129"/>
      <c r="N48" s="130"/>
      <c r="O48" s="130"/>
      <c r="P48" s="130"/>
      <c r="Q48" s="130"/>
    </row>
    <row r="49" spans="1:17" s="131" customFormat="1" ht="13.5" customHeight="1">
      <c r="A49" s="129" t="s">
        <v>333</v>
      </c>
      <c r="B49" s="129"/>
      <c r="C49" s="129"/>
      <c r="D49" s="129"/>
      <c r="E49" s="129"/>
      <c r="F49" s="129"/>
      <c r="G49" s="129"/>
      <c r="H49" s="129"/>
      <c r="I49" s="129"/>
      <c r="J49" s="129"/>
      <c r="K49" s="129"/>
      <c r="L49" s="129"/>
      <c r="M49" s="129"/>
      <c r="N49" s="130"/>
      <c r="O49" s="130"/>
      <c r="P49" s="130"/>
      <c r="Q49" s="130"/>
    </row>
    <row r="50" spans="1:17">
      <c r="A50" s="333" t="s">
        <v>334</v>
      </c>
      <c r="C50" s="132"/>
    </row>
    <row r="52" spans="1:17">
      <c r="B52" s="127"/>
    </row>
    <row r="53" spans="1:17">
      <c r="B53" s="127"/>
    </row>
    <row r="54" spans="1:17">
      <c r="B54" s="132"/>
    </row>
    <row r="57" spans="1:17">
      <c r="B57" s="127"/>
    </row>
    <row r="60" spans="1:17">
      <c r="B60" s="109"/>
    </row>
  </sheetData>
  <mergeCells count="1">
    <mergeCell ref="A46:H46"/>
  </mergeCells>
  <pageMargins left="0.7" right="0.7" top="0.75" bottom="0.75" header="0.3" footer="0.3"/>
  <pageSetup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EADB2-31DE-40E4-90F7-7502D77C2701}">
  <dimension ref="A1:P43"/>
  <sheetViews>
    <sheetView showGridLines="0" workbookViewId="0">
      <selection activeCell="A6" sqref="A6"/>
    </sheetView>
  </sheetViews>
  <sheetFormatPr defaultRowHeight="12.75"/>
  <cols>
    <col min="1" max="1" width="53.140625" style="129" customWidth="1"/>
    <col min="2" max="2" width="22.5703125" style="164" customWidth="1"/>
    <col min="3" max="3" width="11.5703125" style="164" bestFit="1" customWidth="1"/>
    <col min="4" max="4" width="13.5703125" style="164" customWidth="1"/>
    <col min="5" max="5" width="17" style="164" customWidth="1"/>
    <col min="6" max="6" width="20.85546875" style="164" customWidth="1"/>
    <col min="7" max="7" width="15" style="164" customWidth="1"/>
    <col min="8" max="8" width="9.140625" style="119"/>
    <col min="9" max="9" width="14.7109375" style="119" bestFit="1" customWidth="1"/>
    <col min="10" max="10" width="14.28515625" style="119" customWidth="1"/>
    <col min="11" max="255" width="9.140625" style="119"/>
    <col min="256" max="256" width="53.140625" style="119" customWidth="1"/>
    <col min="257" max="257" width="22.5703125" style="119" customWidth="1"/>
    <col min="258" max="258" width="13.5703125" style="119" customWidth="1"/>
    <col min="259" max="259" width="14.85546875" style="119" customWidth="1"/>
    <col min="260" max="260" width="15" style="119" customWidth="1"/>
    <col min="261" max="262" width="16.42578125" style="119" customWidth="1"/>
    <col min="263" max="263" width="11.7109375" style="119" customWidth="1"/>
    <col min="264" max="511" width="9.140625" style="119"/>
    <col min="512" max="512" width="53.140625" style="119" customWidth="1"/>
    <col min="513" max="513" width="22.5703125" style="119" customWidth="1"/>
    <col min="514" max="514" width="13.5703125" style="119" customWidth="1"/>
    <col min="515" max="515" width="14.85546875" style="119" customWidth="1"/>
    <col min="516" max="516" width="15" style="119" customWidth="1"/>
    <col min="517" max="518" width="16.42578125" style="119" customWidth="1"/>
    <col min="519" max="519" width="11.7109375" style="119" customWidth="1"/>
    <col min="520" max="767" width="9.140625" style="119"/>
    <col min="768" max="768" width="53.140625" style="119" customWidth="1"/>
    <col min="769" max="769" width="22.5703125" style="119" customWidth="1"/>
    <col min="770" max="770" width="13.5703125" style="119" customWidth="1"/>
    <col min="771" max="771" width="14.85546875" style="119" customWidth="1"/>
    <col min="772" max="772" width="15" style="119" customWidth="1"/>
    <col min="773" max="774" width="16.42578125" style="119" customWidth="1"/>
    <col min="775" max="775" width="11.7109375" style="119" customWidth="1"/>
    <col min="776" max="1023" width="9.140625" style="119"/>
    <col min="1024" max="1024" width="53.140625" style="119" customWidth="1"/>
    <col min="1025" max="1025" width="22.5703125" style="119" customWidth="1"/>
    <col min="1026" max="1026" width="13.5703125" style="119" customWidth="1"/>
    <col min="1027" max="1027" width="14.85546875" style="119" customWidth="1"/>
    <col min="1028" max="1028" width="15" style="119" customWidth="1"/>
    <col min="1029" max="1030" width="16.42578125" style="119" customWidth="1"/>
    <col min="1031" max="1031" width="11.7109375" style="119" customWidth="1"/>
    <col min="1032" max="1279" width="9.140625" style="119"/>
    <col min="1280" max="1280" width="53.140625" style="119" customWidth="1"/>
    <col min="1281" max="1281" width="22.5703125" style="119" customWidth="1"/>
    <col min="1282" max="1282" width="13.5703125" style="119" customWidth="1"/>
    <col min="1283" max="1283" width="14.85546875" style="119" customWidth="1"/>
    <col min="1284" max="1284" width="15" style="119" customWidth="1"/>
    <col min="1285" max="1286" width="16.42578125" style="119" customWidth="1"/>
    <col min="1287" max="1287" width="11.7109375" style="119" customWidth="1"/>
    <col min="1288" max="1535" width="9.140625" style="119"/>
    <col min="1536" max="1536" width="53.140625" style="119" customWidth="1"/>
    <col min="1537" max="1537" width="22.5703125" style="119" customWidth="1"/>
    <col min="1538" max="1538" width="13.5703125" style="119" customWidth="1"/>
    <col min="1539" max="1539" width="14.85546875" style="119" customWidth="1"/>
    <col min="1540" max="1540" width="15" style="119" customWidth="1"/>
    <col min="1541" max="1542" width="16.42578125" style="119" customWidth="1"/>
    <col min="1543" max="1543" width="11.7109375" style="119" customWidth="1"/>
    <col min="1544" max="1791" width="9.140625" style="119"/>
    <col min="1792" max="1792" width="53.140625" style="119" customWidth="1"/>
    <col min="1793" max="1793" width="22.5703125" style="119" customWidth="1"/>
    <col min="1794" max="1794" width="13.5703125" style="119" customWidth="1"/>
    <col min="1795" max="1795" width="14.85546875" style="119" customWidth="1"/>
    <col min="1796" max="1796" width="15" style="119" customWidth="1"/>
    <col min="1797" max="1798" width="16.42578125" style="119" customWidth="1"/>
    <col min="1799" max="1799" width="11.7109375" style="119" customWidth="1"/>
    <col min="1800" max="2047" width="9.140625" style="119"/>
    <col min="2048" max="2048" width="53.140625" style="119" customWidth="1"/>
    <col min="2049" max="2049" width="22.5703125" style="119" customWidth="1"/>
    <col min="2050" max="2050" width="13.5703125" style="119" customWidth="1"/>
    <col min="2051" max="2051" width="14.85546875" style="119" customWidth="1"/>
    <col min="2052" max="2052" width="15" style="119" customWidth="1"/>
    <col min="2053" max="2054" width="16.42578125" style="119" customWidth="1"/>
    <col min="2055" max="2055" width="11.7109375" style="119" customWidth="1"/>
    <col min="2056" max="2303" width="9.140625" style="119"/>
    <col min="2304" max="2304" width="53.140625" style="119" customWidth="1"/>
    <col min="2305" max="2305" width="22.5703125" style="119" customWidth="1"/>
    <col min="2306" max="2306" width="13.5703125" style="119" customWidth="1"/>
    <col min="2307" max="2307" width="14.85546875" style="119" customWidth="1"/>
    <col min="2308" max="2308" width="15" style="119" customWidth="1"/>
    <col min="2309" max="2310" width="16.42578125" style="119" customWidth="1"/>
    <col min="2311" max="2311" width="11.7109375" style="119" customWidth="1"/>
    <col min="2312" max="2559" width="9.140625" style="119"/>
    <col min="2560" max="2560" width="53.140625" style="119" customWidth="1"/>
    <col min="2561" max="2561" width="22.5703125" style="119" customWidth="1"/>
    <col min="2562" max="2562" width="13.5703125" style="119" customWidth="1"/>
    <col min="2563" max="2563" width="14.85546875" style="119" customWidth="1"/>
    <col min="2564" max="2564" width="15" style="119" customWidth="1"/>
    <col min="2565" max="2566" width="16.42578125" style="119" customWidth="1"/>
    <col min="2567" max="2567" width="11.7109375" style="119" customWidth="1"/>
    <col min="2568" max="2815" width="9.140625" style="119"/>
    <col min="2816" max="2816" width="53.140625" style="119" customWidth="1"/>
    <col min="2817" max="2817" width="22.5703125" style="119" customWidth="1"/>
    <col min="2818" max="2818" width="13.5703125" style="119" customWidth="1"/>
    <col min="2819" max="2819" width="14.85546875" style="119" customWidth="1"/>
    <col min="2820" max="2820" width="15" style="119" customWidth="1"/>
    <col min="2821" max="2822" width="16.42578125" style="119" customWidth="1"/>
    <col min="2823" max="2823" width="11.7109375" style="119" customWidth="1"/>
    <col min="2824" max="3071" width="9.140625" style="119"/>
    <col min="3072" max="3072" width="53.140625" style="119" customWidth="1"/>
    <col min="3073" max="3073" width="22.5703125" style="119" customWidth="1"/>
    <col min="3074" max="3074" width="13.5703125" style="119" customWidth="1"/>
    <col min="3075" max="3075" width="14.85546875" style="119" customWidth="1"/>
    <col min="3076" max="3076" width="15" style="119" customWidth="1"/>
    <col min="3077" max="3078" width="16.42578125" style="119" customWidth="1"/>
    <col min="3079" max="3079" width="11.7109375" style="119" customWidth="1"/>
    <col min="3080" max="3327" width="9.140625" style="119"/>
    <col min="3328" max="3328" width="53.140625" style="119" customWidth="1"/>
    <col min="3329" max="3329" width="22.5703125" style="119" customWidth="1"/>
    <col min="3330" max="3330" width="13.5703125" style="119" customWidth="1"/>
    <col min="3331" max="3331" width="14.85546875" style="119" customWidth="1"/>
    <col min="3332" max="3332" width="15" style="119" customWidth="1"/>
    <col min="3333" max="3334" width="16.42578125" style="119" customWidth="1"/>
    <col min="3335" max="3335" width="11.7109375" style="119" customWidth="1"/>
    <col min="3336" max="3583" width="9.140625" style="119"/>
    <col min="3584" max="3584" width="53.140625" style="119" customWidth="1"/>
    <col min="3585" max="3585" width="22.5703125" style="119" customWidth="1"/>
    <col min="3586" max="3586" width="13.5703125" style="119" customWidth="1"/>
    <col min="3587" max="3587" width="14.85546875" style="119" customWidth="1"/>
    <col min="3588" max="3588" width="15" style="119" customWidth="1"/>
    <col min="3589" max="3590" width="16.42578125" style="119" customWidth="1"/>
    <col min="3591" max="3591" width="11.7109375" style="119" customWidth="1"/>
    <col min="3592" max="3839" width="9.140625" style="119"/>
    <col min="3840" max="3840" width="53.140625" style="119" customWidth="1"/>
    <col min="3841" max="3841" width="22.5703125" style="119" customWidth="1"/>
    <col min="3842" max="3842" width="13.5703125" style="119" customWidth="1"/>
    <col min="3843" max="3843" width="14.85546875" style="119" customWidth="1"/>
    <col min="3844" max="3844" width="15" style="119" customWidth="1"/>
    <col min="3845" max="3846" width="16.42578125" style="119" customWidth="1"/>
    <col min="3847" max="3847" width="11.7109375" style="119" customWidth="1"/>
    <col min="3848" max="4095" width="9.140625" style="119"/>
    <col min="4096" max="4096" width="53.140625" style="119" customWidth="1"/>
    <col min="4097" max="4097" width="22.5703125" style="119" customWidth="1"/>
    <col min="4098" max="4098" width="13.5703125" style="119" customWidth="1"/>
    <col min="4099" max="4099" width="14.85546875" style="119" customWidth="1"/>
    <col min="4100" max="4100" width="15" style="119" customWidth="1"/>
    <col min="4101" max="4102" width="16.42578125" style="119" customWidth="1"/>
    <col min="4103" max="4103" width="11.7109375" style="119" customWidth="1"/>
    <col min="4104" max="4351" width="9.140625" style="119"/>
    <col min="4352" max="4352" width="53.140625" style="119" customWidth="1"/>
    <col min="4353" max="4353" width="22.5703125" style="119" customWidth="1"/>
    <col min="4354" max="4354" width="13.5703125" style="119" customWidth="1"/>
    <col min="4355" max="4355" width="14.85546875" style="119" customWidth="1"/>
    <col min="4356" max="4356" width="15" style="119" customWidth="1"/>
    <col min="4357" max="4358" width="16.42578125" style="119" customWidth="1"/>
    <col min="4359" max="4359" width="11.7109375" style="119" customWidth="1"/>
    <col min="4360" max="4607" width="9.140625" style="119"/>
    <col min="4608" max="4608" width="53.140625" style="119" customWidth="1"/>
    <col min="4609" max="4609" width="22.5703125" style="119" customWidth="1"/>
    <col min="4610" max="4610" width="13.5703125" style="119" customWidth="1"/>
    <col min="4611" max="4611" width="14.85546875" style="119" customWidth="1"/>
    <col min="4612" max="4612" width="15" style="119" customWidth="1"/>
    <col min="4613" max="4614" width="16.42578125" style="119" customWidth="1"/>
    <col min="4615" max="4615" width="11.7109375" style="119" customWidth="1"/>
    <col min="4616" max="4863" width="9.140625" style="119"/>
    <col min="4864" max="4864" width="53.140625" style="119" customWidth="1"/>
    <col min="4865" max="4865" width="22.5703125" style="119" customWidth="1"/>
    <col min="4866" max="4866" width="13.5703125" style="119" customWidth="1"/>
    <col min="4867" max="4867" width="14.85546875" style="119" customWidth="1"/>
    <col min="4868" max="4868" width="15" style="119" customWidth="1"/>
    <col min="4869" max="4870" width="16.42578125" style="119" customWidth="1"/>
    <col min="4871" max="4871" width="11.7109375" style="119" customWidth="1"/>
    <col min="4872" max="5119" width="9.140625" style="119"/>
    <col min="5120" max="5120" width="53.140625" style="119" customWidth="1"/>
    <col min="5121" max="5121" width="22.5703125" style="119" customWidth="1"/>
    <col min="5122" max="5122" width="13.5703125" style="119" customWidth="1"/>
    <col min="5123" max="5123" width="14.85546875" style="119" customWidth="1"/>
    <col min="5124" max="5124" width="15" style="119" customWidth="1"/>
    <col min="5125" max="5126" width="16.42578125" style="119" customWidth="1"/>
    <col min="5127" max="5127" width="11.7109375" style="119" customWidth="1"/>
    <col min="5128" max="5375" width="9.140625" style="119"/>
    <col min="5376" max="5376" width="53.140625" style="119" customWidth="1"/>
    <col min="5377" max="5377" width="22.5703125" style="119" customWidth="1"/>
    <col min="5378" max="5378" width="13.5703125" style="119" customWidth="1"/>
    <col min="5379" max="5379" width="14.85546875" style="119" customWidth="1"/>
    <col min="5380" max="5380" width="15" style="119" customWidth="1"/>
    <col min="5381" max="5382" width="16.42578125" style="119" customWidth="1"/>
    <col min="5383" max="5383" width="11.7109375" style="119" customWidth="1"/>
    <col min="5384" max="5631" width="9.140625" style="119"/>
    <col min="5632" max="5632" width="53.140625" style="119" customWidth="1"/>
    <col min="5633" max="5633" width="22.5703125" style="119" customWidth="1"/>
    <col min="5634" max="5634" width="13.5703125" style="119" customWidth="1"/>
    <col min="5635" max="5635" width="14.85546875" style="119" customWidth="1"/>
    <col min="5636" max="5636" width="15" style="119" customWidth="1"/>
    <col min="5637" max="5638" width="16.42578125" style="119" customWidth="1"/>
    <col min="5639" max="5639" width="11.7109375" style="119" customWidth="1"/>
    <col min="5640" max="5887" width="9.140625" style="119"/>
    <col min="5888" max="5888" width="53.140625" style="119" customWidth="1"/>
    <col min="5889" max="5889" width="22.5703125" style="119" customWidth="1"/>
    <col min="5890" max="5890" width="13.5703125" style="119" customWidth="1"/>
    <col min="5891" max="5891" width="14.85546875" style="119" customWidth="1"/>
    <col min="5892" max="5892" width="15" style="119" customWidth="1"/>
    <col min="5893" max="5894" width="16.42578125" style="119" customWidth="1"/>
    <col min="5895" max="5895" width="11.7109375" style="119" customWidth="1"/>
    <col min="5896" max="6143" width="9.140625" style="119"/>
    <col min="6144" max="6144" width="53.140625" style="119" customWidth="1"/>
    <col min="6145" max="6145" width="22.5703125" style="119" customWidth="1"/>
    <col min="6146" max="6146" width="13.5703125" style="119" customWidth="1"/>
    <col min="6147" max="6147" width="14.85546875" style="119" customWidth="1"/>
    <col min="6148" max="6148" width="15" style="119" customWidth="1"/>
    <col min="6149" max="6150" width="16.42578125" style="119" customWidth="1"/>
    <col min="6151" max="6151" width="11.7109375" style="119" customWidth="1"/>
    <col min="6152" max="6399" width="9.140625" style="119"/>
    <col min="6400" max="6400" width="53.140625" style="119" customWidth="1"/>
    <col min="6401" max="6401" width="22.5703125" style="119" customWidth="1"/>
    <col min="6402" max="6402" width="13.5703125" style="119" customWidth="1"/>
    <col min="6403" max="6403" width="14.85546875" style="119" customWidth="1"/>
    <col min="6404" max="6404" width="15" style="119" customWidth="1"/>
    <col min="6405" max="6406" width="16.42578125" style="119" customWidth="1"/>
    <col min="6407" max="6407" width="11.7109375" style="119" customWidth="1"/>
    <col min="6408" max="6655" width="9.140625" style="119"/>
    <col min="6656" max="6656" width="53.140625" style="119" customWidth="1"/>
    <col min="6657" max="6657" width="22.5703125" style="119" customWidth="1"/>
    <col min="6658" max="6658" width="13.5703125" style="119" customWidth="1"/>
    <col min="6659" max="6659" width="14.85546875" style="119" customWidth="1"/>
    <col min="6660" max="6660" width="15" style="119" customWidth="1"/>
    <col min="6661" max="6662" width="16.42578125" style="119" customWidth="1"/>
    <col min="6663" max="6663" width="11.7109375" style="119" customWidth="1"/>
    <col min="6664" max="6911" width="9.140625" style="119"/>
    <col min="6912" max="6912" width="53.140625" style="119" customWidth="1"/>
    <col min="6913" max="6913" width="22.5703125" style="119" customWidth="1"/>
    <col min="6914" max="6914" width="13.5703125" style="119" customWidth="1"/>
    <col min="6915" max="6915" width="14.85546875" style="119" customWidth="1"/>
    <col min="6916" max="6916" width="15" style="119" customWidth="1"/>
    <col min="6917" max="6918" width="16.42578125" style="119" customWidth="1"/>
    <col min="6919" max="6919" width="11.7109375" style="119" customWidth="1"/>
    <col min="6920" max="7167" width="9.140625" style="119"/>
    <col min="7168" max="7168" width="53.140625" style="119" customWidth="1"/>
    <col min="7169" max="7169" width="22.5703125" style="119" customWidth="1"/>
    <col min="7170" max="7170" width="13.5703125" style="119" customWidth="1"/>
    <col min="7171" max="7171" width="14.85546875" style="119" customWidth="1"/>
    <col min="7172" max="7172" width="15" style="119" customWidth="1"/>
    <col min="7173" max="7174" width="16.42578125" style="119" customWidth="1"/>
    <col min="7175" max="7175" width="11.7109375" style="119" customWidth="1"/>
    <col min="7176" max="7423" width="9.140625" style="119"/>
    <col min="7424" max="7424" width="53.140625" style="119" customWidth="1"/>
    <col min="7425" max="7425" width="22.5703125" style="119" customWidth="1"/>
    <col min="7426" max="7426" width="13.5703125" style="119" customWidth="1"/>
    <col min="7427" max="7427" width="14.85546875" style="119" customWidth="1"/>
    <col min="7428" max="7428" width="15" style="119" customWidth="1"/>
    <col min="7429" max="7430" width="16.42578125" style="119" customWidth="1"/>
    <col min="7431" max="7431" width="11.7109375" style="119" customWidth="1"/>
    <col min="7432" max="7679" width="9.140625" style="119"/>
    <col min="7680" max="7680" width="53.140625" style="119" customWidth="1"/>
    <col min="7681" max="7681" width="22.5703125" style="119" customWidth="1"/>
    <col min="7682" max="7682" width="13.5703125" style="119" customWidth="1"/>
    <col min="7683" max="7683" width="14.85546875" style="119" customWidth="1"/>
    <col min="7684" max="7684" width="15" style="119" customWidth="1"/>
    <col min="7685" max="7686" width="16.42578125" style="119" customWidth="1"/>
    <col min="7687" max="7687" width="11.7109375" style="119" customWidth="1"/>
    <col min="7688" max="7935" width="9.140625" style="119"/>
    <col min="7936" max="7936" width="53.140625" style="119" customWidth="1"/>
    <col min="7937" max="7937" width="22.5703125" style="119" customWidth="1"/>
    <col min="7938" max="7938" width="13.5703125" style="119" customWidth="1"/>
    <col min="7939" max="7939" width="14.85546875" style="119" customWidth="1"/>
    <col min="7940" max="7940" width="15" style="119" customWidth="1"/>
    <col min="7941" max="7942" width="16.42578125" style="119" customWidth="1"/>
    <col min="7943" max="7943" width="11.7109375" style="119" customWidth="1"/>
    <col min="7944" max="8191" width="9.140625" style="119"/>
    <col min="8192" max="8192" width="53.140625" style="119" customWidth="1"/>
    <col min="8193" max="8193" width="22.5703125" style="119" customWidth="1"/>
    <col min="8194" max="8194" width="13.5703125" style="119" customWidth="1"/>
    <col min="8195" max="8195" width="14.85546875" style="119" customWidth="1"/>
    <col min="8196" max="8196" width="15" style="119" customWidth="1"/>
    <col min="8197" max="8198" width="16.42578125" style="119" customWidth="1"/>
    <col min="8199" max="8199" width="11.7109375" style="119" customWidth="1"/>
    <col min="8200" max="8447" width="9.140625" style="119"/>
    <col min="8448" max="8448" width="53.140625" style="119" customWidth="1"/>
    <col min="8449" max="8449" width="22.5703125" style="119" customWidth="1"/>
    <col min="8450" max="8450" width="13.5703125" style="119" customWidth="1"/>
    <col min="8451" max="8451" width="14.85546875" style="119" customWidth="1"/>
    <col min="8452" max="8452" width="15" style="119" customWidth="1"/>
    <col min="8453" max="8454" width="16.42578125" style="119" customWidth="1"/>
    <col min="8455" max="8455" width="11.7109375" style="119" customWidth="1"/>
    <col min="8456" max="8703" width="9.140625" style="119"/>
    <col min="8704" max="8704" width="53.140625" style="119" customWidth="1"/>
    <col min="8705" max="8705" width="22.5703125" style="119" customWidth="1"/>
    <col min="8706" max="8706" width="13.5703125" style="119" customWidth="1"/>
    <col min="8707" max="8707" width="14.85546875" style="119" customWidth="1"/>
    <col min="8708" max="8708" width="15" style="119" customWidth="1"/>
    <col min="8709" max="8710" width="16.42578125" style="119" customWidth="1"/>
    <col min="8711" max="8711" width="11.7109375" style="119" customWidth="1"/>
    <col min="8712" max="8959" width="9.140625" style="119"/>
    <col min="8960" max="8960" width="53.140625" style="119" customWidth="1"/>
    <col min="8961" max="8961" width="22.5703125" style="119" customWidth="1"/>
    <col min="8962" max="8962" width="13.5703125" style="119" customWidth="1"/>
    <col min="8963" max="8963" width="14.85546875" style="119" customWidth="1"/>
    <col min="8964" max="8964" width="15" style="119" customWidth="1"/>
    <col min="8965" max="8966" width="16.42578125" style="119" customWidth="1"/>
    <col min="8967" max="8967" width="11.7109375" style="119" customWidth="1"/>
    <col min="8968" max="9215" width="9.140625" style="119"/>
    <col min="9216" max="9216" width="53.140625" style="119" customWidth="1"/>
    <col min="9217" max="9217" width="22.5703125" style="119" customWidth="1"/>
    <col min="9218" max="9218" width="13.5703125" style="119" customWidth="1"/>
    <col min="9219" max="9219" width="14.85546875" style="119" customWidth="1"/>
    <col min="9220" max="9220" width="15" style="119" customWidth="1"/>
    <col min="9221" max="9222" width="16.42578125" style="119" customWidth="1"/>
    <col min="9223" max="9223" width="11.7109375" style="119" customWidth="1"/>
    <col min="9224" max="9471" width="9.140625" style="119"/>
    <col min="9472" max="9472" width="53.140625" style="119" customWidth="1"/>
    <col min="9473" max="9473" width="22.5703125" style="119" customWidth="1"/>
    <col min="9474" max="9474" width="13.5703125" style="119" customWidth="1"/>
    <col min="9475" max="9475" width="14.85546875" style="119" customWidth="1"/>
    <col min="9476" max="9476" width="15" style="119" customWidth="1"/>
    <col min="9477" max="9478" width="16.42578125" style="119" customWidth="1"/>
    <col min="9479" max="9479" width="11.7109375" style="119" customWidth="1"/>
    <col min="9480" max="9727" width="9.140625" style="119"/>
    <col min="9728" max="9728" width="53.140625" style="119" customWidth="1"/>
    <col min="9729" max="9729" width="22.5703125" style="119" customWidth="1"/>
    <col min="9730" max="9730" width="13.5703125" style="119" customWidth="1"/>
    <col min="9731" max="9731" width="14.85546875" style="119" customWidth="1"/>
    <col min="9732" max="9732" width="15" style="119" customWidth="1"/>
    <col min="9733" max="9734" width="16.42578125" style="119" customWidth="1"/>
    <col min="9735" max="9735" width="11.7109375" style="119" customWidth="1"/>
    <col min="9736" max="9983" width="9.140625" style="119"/>
    <col min="9984" max="9984" width="53.140625" style="119" customWidth="1"/>
    <col min="9985" max="9985" width="22.5703125" style="119" customWidth="1"/>
    <col min="9986" max="9986" width="13.5703125" style="119" customWidth="1"/>
    <col min="9987" max="9987" width="14.85546875" style="119" customWidth="1"/>
    <col min="9988" max="9988" width="15" style="119" customWidth="1"/>
    <col min="9989" max="9990" width="16.42578125" style="119" customWidth="1"/>
    <col min="9991" max="9991" width="11.7109375" style="119" customWidth="1"/>
    <col min="9992" max="10239" width="9.140625" style="119"/>
    <col min="10240" max="10240" width="53.140625" style="119" customWidth="1"/>
    <col min="10241" max="10241" width="22.5703125" style="119" customWidth="1"/>
    <col min="10242" max="10242" width="13.5703125" style="119" customWidth="1"/>
    <col min="10243" max="10243" width="14.85546875" style="119" customWidth="1"/>
    <col min="10244" max="10244" width="15" style="119" customWidth="1"/>
    <col min="10245" max="10246" width="16.42578125" style="119" customWidth="1"/>
    <col min="10247" max="10247" width="11.7109375" style="119" customWidth="1"/>
    <col min="10248" max="10495" width="9.140625" style="119"/>
    <col min="10496" max="10496" width="53.140625" style="119" customWidth="1"/>
    <col min="10497" max="10497" width="22.5703125" style="119" customWidth="1"/>
    <col min="10498" max="10498" width="13.5703125" style="119" customWidth="1"/>
    <col min="10499" max="10499" width="14.85546875" style="119" customWidth="1"/>
    <col min="10500" max="10500" width="15" style="119" customWidth="1"/>
    <col min="10501" max="10502" width="16.42578125" style="119" customWidth="1"/>
    <col min="10503" max="10503" width="11.7109375" style="119" customWidth="1"/>
    <col min="10504" max="10751" width="9.140625" style="119"/>
    <col min="10752" max="10752" width="53.140625" style="119" customWidth="1"/>
    <col min="10753" max="10753" width="22.5703125" style="119" customWidth="1"/>
    <col min="10754" max="10754" width="13.5703125" style="119" customWidth="1"/>
    <col min="10755" max="10755" width="14.85546875" style="119" customWidth="1"/>
    <col min="10756" max="10756" width="15" style="119" customWidth="1"/>
    <col min="10757" max="10758" width="16.42578125" style="119" customWidth="1"/>
    <col min="10759" max="10759" width="11.7109375" style="119" customWidth="1"/>
    <col min="10760" max="11007" width="9.140625" style="119"/>
    <col min="11008" max="11008" width="53.140625" style="119" customWidth="1"/>
    <col min="11009" max="11009" width="22.5703125" style="119" customWidth="1"/>
    <col min="11010" max="11010" width="13.5703125" style="119" customWidth="1"/>
    <col min="11011" max="11011" width="14.85546875" style="119" customWidth="1"/>
    <col min="11012" max="11012" width="15" style="119" customWidth="1"/>
    <col min="11013" max="11014" width="16.42578125" style="119" customWidth="1"/>
    <col min="11015" max="11015" width="11.7109375" style="119" customWidth="1"/>
    <col min="11016" max="11263" width="9.140625" style="119"/>
    <col min="11264" max="11264" width="53.140625" style="119" customWidth="1"/>
    <col min="11265" max="11265" width="22.5703125" style="119" customWidth="1"/>
    <col min="11266" max="11266" width="13.5703125" style="119" customWidth="1"/>
    <col min="11267" max="11267" width="14.85546875" style="119" customWidth="1"/>
    <col min="11268" max="11268" width="15" style="119" customWidth="1"/>
    <col min="11269" max="11270" width="16.42578125" style="119" customWidth="1"/>
    <col min="11271" max="11271" width="11.7109375" style="119" customWidth="1"/>
    <col min="11272" max="11519" width="9.140625" style="119"/>
    <col min="11520" max="11520" width="53.140625" style="119" customWidth="1"/>
    <col min="11521" max="11521" width="22.5703125" style="119" customWidth="1"/>
    <col min="11522" max="11522" width="13.5703125" style="119" customWidth="1"/>
    <col min="11523" max="11523" width="14.85546875" style="119" customWidth="1"/>
    <col min="11524" max="11524" width="15" style="119" customWidth="1"/>
    <col min="11525" max="11526" width="16.42578125" style="119" customWidth="1"/>
    <col min="11527" max="11527" width="11.7109375" style="119" customWidth="1"/>
    <col min="11528" max="11775" width="9.140625" style="119"/>
    <col min="11776" max="11776" width="53.140625" style="119" customWidth="1"/>
    <col min="11777" max="11777" width="22.5703125" style="119" customWidth="1"/>
    <col min="11778" max="11778" width="13.5703125" style="119" customWidth="1"/>
    <col min="11779" max="11779" width="14.85546875" style="119" customWidth="1"/>
    <col min="11780" max="11780" width="15" style="119" customWidth="1"/>
    <col min="11781" max="11782" width="16.42578125" style="119" customWidth="1"/>
    <col min="11783" max="11783" width="11.7109375" style="119" customWidth="1"/>
    <col min="11784" max="12031" width="9.140625" style="119"/>
    <col min="12032" max="12032" width="53.140625" style="119" customWidth="1"/>
    <col min="12033" max="12033" width="22.5703125" style="119" customWidth="1"/>
    <col min="12034" max="12034" width="13.5703125" style="119" customWidth="1"/>
    <col min="12035" max="12035" width="14.85546875" style="119" customWidth="1"/>
    <col min="12036" max="12036" width="15" style="119" customWidth="1"/>
    <col min="12037" max="12038" width="16.42578125" style="119" customWidth="1"/>
    <col min="12039" max="12039" width="11.7109375" style="119" customWidth="1"/>
    <col min="12040" max="12287" width="9.140625" style="119"/>
    <col min="12288" max="12288" width="53.140625" style="119" customWidth="1"/>
    <col min="12289" max="12289" width="22.5703125" style="119" customWidth="1"/>
    <col min="12290" max="12290" width="13.5703125" style="119" customWidth="1"/>
    <col min="12291" max="12291" width="14.85546875" style="119" customWidth="1"/>
    <col min="12292" max="12292" width="15" style="119" customWidth="1"/>
    <col min="12293" max="12294" width="16.42578125" style="119" customWidth="1"/>
    <col min="12295" max="12295" width="11.7109375" style="119" customWidth="1"/>
    <col min="12296" max="12543" width="9.140625" style="119"/>
    <col min="12544" max="12544" width="53.140625" style="119" customWidth="1"/>
    <col min="12545" max="12545" width="22.5703125" style="119" customWidth="1"/>
    <col min="12546" max="12546" width="13.5703125" style="119" customWidth="1"/>
    <col min="12547" max="12547" width="14.85546875" style="119" customWidth="1"/>
    <col min="12548" max="12548" width="15" style="119" customWidth="1"/>
    <col min="12549" max="12550" width="16.42578125" style="119" customWidth="1"/>
    <col min="12551" max="12551" width="11.7109375" style="119" customWidth="1"/>
    <col min="12552" max="12799" width="9.140625" style="119"/>
    <col min="12800" max="12800" width="53.140625" style="119" customWidth="1"/>
    <col min="12801" max="12801" width="22.5703125" style="119" customWidth="1"/>
    <col min="12802" max="12802" width="13.5703125" style="119" customWidth="1"/>
    <col min="12803" max="12803" width="14.85546875" style="119" customWidth="1"/>
    <col min="12804" max="12804" width="15" style="119" customWidth="1"/>
    <col min="12805" max="12806" width="16.42578125" style="119" customWidth="1"/>
    <col min="12807" max="12807" width="11.7109375" style="119" customWidth="1"/>
    <col min="12808" max="13055" width="9.140625" style="119"/>
    <col min="13056" max="13056" width="53.140625" style="119" customWidth="1"/>
    <col min="13057" max="13057" width="22.5703125" style="119" customWidth="1"/>
    <col min="13058" max="13058" width="13.5703125" style="119" customWidth="1"/>
    <col min="13059" max="13059" width="14.85546875" style="119" customWidth="1"/>
    <col min="13060" max="13060" width="15" style="119" customWidth="1"/>
    <col min="13061" max="13062" width="16.42578125" style="119" customWidth="1"/>
    <col min="13063" max="13063" width="11.7109375" style="119" customWidth="1"/>
    <col min="13064" max="13311" width="9.140625" style="119"/>
    <col min="13312" max="13312" width="53.140625" style="119" customWidth="1"/>
    <col min="13313" max="13313" width="22.5703125" style="119" customWidth="1"/>
    <col min="13314" max="13314" width="13.5703125" style="119" customWidth="1"/>
    <col min="13315" max="13315" width="14.85546875" style="119" customWidth="1"/>
    <col min="13316" max="13316" width="15" style="119" customWidth="1"/>
    <col min="13317" max="13318" width="16.42578125" style="119" customWidth="1"/>
    <col min="13319" max="13319" width="11.7109375" style="119" customWidth="1"/>
    <col min="13320" max="13567" width="9.140625" style="119"/>
    <col min="13568" max="13568" width="53.140625" style="119" customWidth="1"/>
    <col min="13569" max="13569" width="22.5703125" style="119" customWidth="1"/>
    <col min="13570" max="13570" width="13.5703125" style="119" customWidth="1"/>
    <col min="13571" max="13571" width="14.85546875" style="119" customWidth="1"/>
    <col min="13572" max="13572" width="15" style="119" customWidth="1"/>
    <col min="13573" max="13574" width="16.42578125" style="119" customWidth="1"/>
    <col min="13575" max="13575" width="11.7109375" style="119" customWidth="1"/>
    <col min="13576" max="13823" width="9.140625" style="119"/>
    <col min="13824" max="13824" width="53.140625" style="119" customWidth="1"/>
    <col min="13825" max="13825" width="22.5703125" style="119" customWidth="1"/>
    <col min="13826" max="13826" width="13.5703125" style="119" customWidth="1"/>
    <col min="13827" max="13827" width="14.85546875" style="119" customWidth="1"/>
    <col min="13828" max="13828" width="15" style="119" customWidth="1"/>
    <col min="13829" max="13830" width="16.42578125" style="119" customWidth="1"/>
    <col min="13831" max="13831" width="11.7109375" style="119" customWidth="1"/>
    <col min="13832" max="14079" width="9.140625" style="119"/>
    <col min="14080" max="14080" width="53.140625" style="119" customWidth="1"/>
    <col min="14081" max="14081" width="22.5703125" style="119" customWidth="1"/>
    <col min="14082" max="14082" width="13.5703125" style="119" customWidth="1"/>
    <col min="14083" max="14083" width="14.85546875" style="119" customWidth="1"/>
    <col min="14084" max="14084" width="15" style="119" customWidth="1"/>
    <col min="14085" max="14086" width="16.42578125" style="119" customWidth="1"/>
    <col min="14087" max="14087" width="11.7109375" style="119" customWidth="1"/>
    <col min="14088" max="14335" width="9.140625" style="119"/>
    <col min="14336" max="14336" width="53.140625" style="119" customWidth="1"/>
    <col min="14337" max="14337" width="22.5703125" style="119" customWidth="1"/>
    <col min="14338" max="14338" width="13.5703125" style="119" customWidth="1"/>
    <col min="14339" max="14339" width="14.85546875" style="119" customWidth="1"/>
    <col min="14340" max="14340" width="15" style="119" customWidth="1"/>
    <col min="14341" max="14342" width="16.42578125" style="119" customWidth="1"/>
    <col min="14343" max="14343" width="11.7109375" style="119" customWidth="1"/>
    <col min="14344" max="14591" width="9.140625" style="119"/>
    <col min="14592" max="14592" width="53.140625" style="119" customWidth="1"/>
    <col min="14593" max="14593" width="22.5703125" style="119" customWidth="1"/>
    <col min="14594" max="14594" width="13.5703125" style="119" customWidth="1"/>
    <col min="14595" max="14595" width="14.85546875" style="119" customWidth="1"/>
    <col min="14596" max="14596" width="15" style="119" customWidth="1"/>
    <col min="14597" max="14598" width="16.42578125" style="119" customWidth="1"/>
    <col min="14599" max="14599" width="11.7109375" style="119" customWidth="1"/>
    <col min="14600" max="14847" width="9.140625" style="119"/>
    <col min="14848" max="14848" width="53.140625" style="119" customWidth="1"/>
    <col min="14849" max="14849" width="22.5703125" style="119" customWidth="1"/>
    <col min="14850" max="14850" width="13.5703125" style="119" customWidth="1"/>
    <col min="14851" max="14851" width="14.85546875" style="119" customWidth="1"/>
    <col min="14852" max="14852" width="15" style="119" customWidth="1"/>
    <col min="14853" max="14854" width="16.42578125" style="119" customWidth="1"/>
    <col min="14855" max="14855" width="11.7109375" style="119" customWidth="1"/>
    <col min="14856" max="15103" width="9.140625" style="119"/>
    <col min="15104" max="15104" width="53.140625" style="119" customWidth="1"/>
    <col min="15105" max="15105" width="22.5703125" style="119" customWidth="1"/>
    <col min="15106" max="15106" width="13.5703125" style="119" customWidth="1"/>
    <col min="15107" max="15107" width="14.85546875" style="119" customWidth="1"/>
    <col min="15108" max="15108" width="15" style="119" customWidth="1"/>
    <col min="15109" max="15110" width="16.42578125" style="119" customWidth="1"/>
    <col min="15111" max="15111" width="11.7109375" style="119" customWidth="1"/>
    <col min="15112" max="15359" width="9.140625" style="119"/>
    <col min="15360" max="15360" width="53.140625" style="119" customWidth="1"/>
    <col min="15361" max="15361" width="22.5703125" style="119" customWidth="1"/>
    <col min="15362" max="15362" width="13.5703125" style="119" customWidth="1"/>
    <col min="15363" max="15363" width="14.85546875" style="119" customWidth="1"/>
    <col min="15364" max="15364" width="15" style="119" customWidth="1"/>
    <col min="15365" max="15366" width="16.42578125" style="119" customWidth="1"/>
    <col min="15367" max="15367" width="11.7109375" style="119" customWidth="1"/>
    <col min="15368" max="15615" width="9.140625" style="119"/>
    <col min="15616" max="15616" width="53.140625" style="119" customWidth="1"/>
    <col min="15617" max="15617" width="22.5703125" style="119" customWidth="1"/>
    <col min="15618" max="15618" width="13.5703125" style="119" customWidth="1"/>
    <col min="15619" max="15619" width="14.85546875" style="119" customWidth="1"/>
    <col min="15620" max="15620" width="15" style="119" customWidth="1"/>
    <col min="15621" max="15622" width="16.42578125" style="119" customWidth="1"/>
    <col min="15623" max="15623" width="11.7109375" style="119" customWidth="1"/>
    <col min="15624" max="15871" width="9.140625" style="119"/>
    <col min="15872" max="15872" width="53.140625" style="119" customWidth="1"/>
    <col min="15873" max="15873" width="22.5703125" style="119" customWidth="1"/>
    <col min="15874" max="15874" width="13.5703125" style="119" customWidth="1"/>
    <col min="15875" max="15875" width="14.85546875" style="119" customWidth="1"/>
    <col min="15876" max="15876" width="15" style="119" customWidth="1"/>
    <col min="15877" max="15878" width="16.42578125" style="119" customWidth="1"/>
    <col min="15879" max="15879" width="11.7109375" style="119" customWidth="1"/>
    <col min="15880" max="16127" width="9.140625" style="119"/>
    <col min="16128" max="16128" width="53.140625" style="119" customWidth="1"/>
    <col min="16129" max="16129" width="22.5703125" style="119" customWidth="1"/>
    <col min="16130" max="16130" width="13.5703125" style="119" customWidth="1"/>
    <col min="16131" max="16131" width="14.85546875" style="119" customWidth="1"/>
    <col min="16132" max="16132" width="15" style="119" customWidth="1"/>
    <col min="16133" max="16134" width="16.42578125" style="119" customWidth="1"/>
    <col min="16135" max="16135" width="11.7109375" style="119" customWidth="1"/>
    <col min="16136" max="16384" width="9.140625" style="119"/>
  </cols>
  <sheetData>
    <row r="1" spans="1:9" ht="18">
      <c r="G1" s="134" t="s">
        <v>335</v>
      </c>
      <c r="H1" s="333"/>
      <c r="I1" s="333"/>
    </row>
    <row r="2" spans="1:9" ht="18">
      <c r="G2" s="134" t="s">
        <v>1</v>
      </c>
      <c r="H2" s="333"/>
      <c r="I2" s="333"/>
    </row>
    <row r="3" spans="1:9" ht="18">
      <c r="G3" s="134" t="s">
        <v>2</v>
      </c>
      <c r="H3" s="333"/>
      <c r="I3" s="333"/>
    </row>
    <row r="4" spans="1:9" ht="18">
      <c r="G4" s="134" t="s">
        <v>336</v>
      </c>
      <c r="H4" s="333"/>
      <c r="I4" s="333"/>
    </row>
    <row r="7" spans="1:9">
      <c r="A7" s="108"/>
      <c r="H7" s="333"/>
      <c r="I7" s="333"/>
    </row>
    <row r="8" spans="1:9" s="138" customFormat="1" ht="38.25">
      <c r="A8" s="135" t="s">
        <v>337</v>
      </c>
      <c r="B8" s="62" t="s">
        <v>338</v>
      </c>
      <c r="C8" s="136" t="s">
        <v>339</v>
      </c>
      <c r="D8" s="62" t="s">
        <v>327</v>
      </c>
      <c r="E8" s="62" t="s">
        <v>340</v>
      </c>
      <c r="F8" s="62" t="s">
        <v>341</v>
      </c>
      <c r="G8" s="137" t="s">
        <v>342</v>
      </c>
    </row>
    <row r="9" spans="1:9" ht="15">
      <c r="A9" s="139" t="s">
        <v>103</v>
      </c>
      <c r="B9" s="305">
        <v>2782250258</v>
      </c>
      <c r="C9" s="141">
        <f>B9/$B$27</f>
        <v>0.15612339226653851</v>
      </c>
      <c r="D9" s="286">
        <v>172820</v>
      </c>
      <c r="E9" s="143">
        <f>B9/D9</f>
        <v>16099.121965050341</v>
      </c>
      <c r="F9" s="144">
        <v>16469.490193669651</v>
      </c>
      <c r="G9" s="141">
        <f>(E9-F9)/F9</f>
        <v>-2.2488141664619859E-2</v>
      </c>
      <c r="H9" s="333"/>
      <c r="I9" s="303"/>
    </row>
    <row r="10" spans="1:9" ht="15">
      <c r="A10" s="139" t="s">
        <v>343</v>
      </c>
      <c r="B10" s="305">
        <v>5613792</v>
      </c>
      <c r="C10" s="141">
        <f>B10/$B$27</f>
        <v>3.1501273043237359E-4</v>
      </c>
      <c r="D10" s="286">
        <v>8952</v>
      </c>
      <c r="E10" s="143">
        <f>B10/D10</f>
        <v>627.09919571045577</v>
      </c>
      <c r="F10" s="143">
        <v>449.36312668463614</v>
      </c>
      <c r="G10" s="141">
        <f>(E10-F10)/F10</f>
        <v>0.39552882395389583</v>
      </c>
      <c r="H10" s="333"/>
      <c r="I10" s="303"/>
    </row>
    <row r="11" spans="1:9">
      <c r="A11" s="108" t="s">
        <v>344</v>
      </c>
      <c r="B11" s="145">
        <f>B9+B10</f>
        <v>2787864050</v>
      </c>
      <c r="C11" s="146">
        <f>B11/$B$27</f>
        <v>0.1564384049969709</v>
      </c>
      <c r="D11" s="147"/>
      <c r="E11" s="143"/>
      <c r="F11" s="149"/>
      <c r="G11" s="146"/>
      <c r="H11" s="333"/>
      <c r="I11" s="145"/>
    </row>
    <row r="12" spans="1:9" ht="17.25" customHeight="1">
      <c r="A12" s="108"/>
      <c r="B12" s="145"/>
      <c r="C12" s="146"/>
      <c r="D12" s="147"/>
      <c r="E12" s="143"/>
      <c r="F12" s="149"/>
      <c r="G12" s="146"/>
      <c r="H12" s="333"/>
      <c r="I12" s="145"/>
    </row>
    <row r="13" spans="1:9" ht="15">
      <c r="A13" s="139" t="s">
        <v>105</v>
      </c>
      <c r="B13" s="305">
        <v>7601252866</v>
      </c>
      <c r="C13" s="141">
        <f>B13/$B$27</f>
        <v>0.42653725325511971</v>
      </c>
      <c r="D13" s="286">
        <v>349284</v>
      </c>
      <c r="E13" s="143">
        <f t="shared" ref="E13:E25" si="0">B13/D13</f>
        <v>21762.384953218585</v>
      </c>
      <c r="F13" s="144">
        <v>17293.640548484458</v>
      </c>
      <c r="G13" s="141">
        <f>(E13-F13)/F13</f>
        <v>0.25840391398245804</v>
      </c>
      <c r="H13" s="333"/>
      <c r="I13" s="150"/>
    </row>
    <row r="14" spans="1:9" ht="15" customHeight="1">
      <c r="A14" s="139" t="s">
        <v>104</v>
      </c>
      <c r="B14" s="305">
        <v>33043322</v>
      </c>
      <c r="C14" s="141">
        <f>B14/$B$27</f>
        <v>1.8541953613130161E-3</v>
      </c>
      <c r="D14" s="286">
        <v>1781</v>
      </c>
      <c r="E14" s="143">
        <f t="shared" si="0"/>
        <v>18553.240875912408</v>
      </c>
      <c r="F14" s="143">
        <v>14285.128279883382</v>
      </c>
      <c r="G14" s="141">
        <f>(E14-F14)/F14</f>
        <v>0.29878013780523571</v>
      </c>
      <c r="H14" s="333"/>
      <c r="I14" s="143"/>
    </row>
    <row r="15" spans="1:9">
      <c r="A15" s="108" t="s">
        <v>345</v>
      </c>
      <c r="B15" s="145">
        <f>B13+B14</f>
        <v>7634296188</v>
      </c>
      <c r="C15" s="146">
        <f>B15/$B$27</f>
        <v>0.42839144861643275</v>
      </c>
      <c r="D15" s="147"/>
      <c r="E15" s="143"/>
      <c r="F15" s="148"/>
      <c r="G15" s="146"/>
      <c r="H15" s="333"/>
      <c r="I15" s="145"/>
    </row>
    <row r="16" spans="1:9" ht="15.75" customHeight="1">
      <c r="B16" s="143"/>
      <c r="C16" s="146"/>
      <c r="D16" s="151"/>
      <c r="E16" s="143"/>
      <c r="F16" s="148"/>
      <c r="G16" s="146"/>
      <c r="H16" s="333"/>
      <c r="I16" s="143"/>
    </row>
    <row r="17" spans="1:16" ht="15">
      <c r="A17" s="139" t="s">
        <v>346</v>
      </c>
      <c r="B17" s="305">
        <v>2488867824</v>
      </c>
      <c r="C17" s="141">
        <f>B17/$B$27</f>
        <v>0.13966050913954778</v>
      </c>
      <c r="D17" s="304">
        <v>414531</v>
      </c>
      <c r="E17" s="143">
        <f t="shared" si="0"/>
        <v>6004.0571730461652</v>
      </c>
      <c r="F17" s="143">
        <v>3855.9914668574274</v>
      </c>
      <c r="G17" s="141">
        <f t="shared" ref="G17:G22" si="1">(E17-F17)/F17</f>
        <v>0.55707221466944212</v>
      </c>
      <c r="H17" s="333"/>
      <c r="I17" s="140"/>
      <c r="J17" s="298"/>
      <c r="K17" s="333"/>
      <c r="L17" s="333"/>
      <c r="M17" s="333"/>
      <c r="N17" s="333"/>
      <c r="O17" s="333"/>
      <c r="P17" s="333"/>
    </row>
    <row r="18" spans="1:16" ht="15">
      <c r="A18" s="139" t="s">
        <v>347</v>
      </c>
      <c r="B18" s="305">
        <v>104793406</v>
      </c>
      <c r="C18" s="141">
        <f t="shared" ref="C18:C22" si="2">B18/$B$27</f>
        <v>5.880384765835335E-3</v>
      </c>
      <c r="D18" s="304">
        <v>62213</v>
      </c>
      <c r="E18" s="143">
        <f t="shared" si="0"/>
        <v>1684.4293957854468</v>
      </c>
      <c r="F18" s="143">
        <v>1832.8522379495028</v>
      </c>
      <c r="G18" s="141">
        <f t="shared" si="1"/>
        <v>-8.0979164108779172E-2</v>
      </c>
      <c r="H18" s="333"/>
      <c r="I18" s="143"/>
      <c r="J18" s="298"/>
      <c r="K18" s="333"/>
      <c r="L18" s="333"/>
      <c r="M18" s="333"/>
      <c r="N18" s="333"/>
      <c r="O18" s="333"/>
      <c r="P18" s="333"/>
    </row>
    <row r="19" spans="1:16" ht="15">
      <c r="A19" s="139" t="s">
        <v>348</v>
      </c>
      <c r="B19" s="305">
        <v>1902995072</v>
      </c>
      <c r="C19" s="141">
        <f t="shared" si="2"/>
        <v>0.10678480314733273</v>
      </c>
      <c r="D19" s="304">
        <v>680513</v>
      </c>
      <c r="E19" s="143">
        <f t="shared" si="0"/>
        <v>2796.4125182031789</v>
      </c>
      <c r="F19" s="143">
        <v>2104.4883815362955</v>
      </c>
      <c r="G19" s="141">
        <f t="shared" si="1"/>
        <v>0.32878496395488416</v>
      </c>
      <c r="H19" s="333"/>
      <c r="I19" s="143"/>
      <c r="J19" s="298"/>
      <c r="K19" s="333"/>
      <c r="L19" s="333"/>
      <c r="M19" s="333"/>
      <c r="N19" s="333"/>
      <c r="O19" s="333"/>
      <c r="P19" s="333"/>
    </row>
    <row r="20" spans="1:16" ht="15">
      <c r="A20" s="139" t="s">
        <v>349</v>
      </c>
      <c r="B20" s="305">
        <v>2033300266</v>
      </c>
      <c r="C20" s="141">
        <f t="shared" si="2"/>
        <v>0.11409675823071669</v>
      </c>
      <c r="D20" s="304">
        <v>684596</v>
      </c>
      <c r="E20" s="143">
        <f t="shared" si="0"/>
        <v>2970.0732490403097</v>
      </c>
      <c r="F20" s="143">
        <v>1738.6679897030265</v>
      </c>
      <c r="G20" s="141">
        <f t="shared" si="1"/>
        <v>0.70824635101702982</v>
      </c>
      <c r="H20" s="333"/>
      <c r="I20" s="140"/>
      <c r="J20" s="298"/>
      <c r="K20" s="333"/>
      <c r="L20" s="333"/>
      <c r="M20" s="333"/>
      <c r="N20" s="333"/>
      <c r="O20" s="333"/>
      <c r="P20" s="333"/>
    </row>
    <row r="21" spans="1:16" ht="15">
      <c r="A21" s="139" t="s">
        <v>350</v>
      </c>
      <c r="B21" s="305">
        <v>10955095</v>
      </c>
      <c r="C21" s="141">
        <f t="shared" si="2"/>
        <v>6.1473499340482219E-4</v>
      </c>
      <c r="D21" s="304">
        <v>1201</v>
      </c>
      <c r="E21" s="143">
        <f t="shared" si="0"/>
        <v>9121.6444629475445</v>
      </c>
      <c r="F21" s="143">
        <v>16171.574324324325</v>
      </c>
      <c r="G21" s="141">
        <f t="shared" si="1"/>
        <v>-0.4359457972358754</v>
      </c>
      <c r="H21" s="333"/>
      <c r="I21" s="140"/>
      <c r="J21" s="298"/>
      <c r="K21" s="333"/>
      <c r="L21" s="333"/>
      <c r="M21" s="333"/>
      <c r="N21" s="333"/>
      <c r="O21" s="333"/>
      <c r="P21" s="333"/>
    </row>
    <row r="22" spans="1:16" ht="15">
      <c r="A22" s="139" t="s">
        <v>351</v>
      </c>
      <c r="B22" s="305">
        <v>596708058</v>
      </c>
      <c r="C22" s="141">
        <f t="shared" si="2"/>
        <v>3.3483719137007414E-2</v>
      </c>
      <c r="D22" s="304">
        <v>281987</v>
      </c>
      <c r="E22" s="143">
        <f t="shared" si="0"/>
        <v>2116.0835712284611</v>
      </c>
      <c r="F22" s="143">
        <v>1505.6971777537281</v>
      </c>
      <c r="G22" s="141">
        <f t="shared" si="1"/>
        <v>0.4053845637044608</v>
      </c>
      <c r="H22" s="333"/>
      <c r="I22" s="143"/>
      <c r="J22" s="298"/>
      <c r="K22" s="333"/>
      <c r="L22" s="333"/>
      <c r="M22" s="333"/>
      <c r="N22" s="333"/>
      <c r="O22" s="333"/>
      <c r="P22" s="333"/>
    </row>
    <row r="23" spans="1:16" ht="17.25" customHeight="1">
      <c r="A23" s="108" t="s">
        <v>352</v>
      </c>
      <c r="B23" s="145">
        <f>B17+B18+B19+B20+B21+B22</f>
        <v>7137619721</v>
      </c>
      <c r="C23" s="146">
        <f>B23/$B$27</f>
        <v>0.40052090941384477</v>
      </c>
      <c r="D23" s="147"/>
      <c r="E23" s="143"/>
      <c r="F23" s="148"/>
      <c r="G23" s="141"/>
      <c r="H23" s="333"/>
      <c r="I23" s="145"/>
      <c r="J23" s="333"/>
      <c r="K23" s="333"/>
      <c r="L23" s="333"/>
      <c r="M23" s="333"/>
      <c r="N23" s="333"/>
      <c r="O23" s="333"/>
      <c r="P23" s="333"/>
    </row>
    <row r="24" spans="1:16" ht="13.5" customHeight="1">
      <c r="A24" s="108"/>
      <c r="B24" s="145"/>
      <c r="C24" s="146"/>
      <c r="D24" s="151"/>
      <c r="E24" s="143"/>
      <c r="F24" s="148"/>
      <c r="G24" s="146"/>
      <c r="H24" s="333"/>
      <c r="I24" s="145"/>
      <c r="J24" s="333"/>
      <c r="K24" s="333"/>
      <c r="L24" s="333"/>
      <c r="M24" s="333"/>
      <c r="N24" s="333"/>
      <c r="O24" s="333"/>
      <c r="P24" s="333"/>
    </row>
    <row r="25" spans="1:16" s="112" customFormat="1" ht="14.25" customHeight="1">
      <c r="A25" s="108" t="s">
        <v>112</v>
      </c>
      <c r="B25" s="305">
        <v>261061733</v>
      </c>
      <c r="C25" s="146">
        <f>B25/$B$27</f>
        <v>1.4649236972751624E-2</v>
      </c>
      <c r="D25" s="304">
        <v>44737</v>
      </c>
      <c r="E25" s="143">
        <f t="shared" si="0"/>
        <v>5835.4769653754165</v>
      </c>
      <c r="F25" s="148">
        <v>3428.8636637844361</v>
      </c>
      <c r="G25" s="146">
        <f>(E25-F25)/F25</f>
        <v>0.70186905563191793</v>
      </c>
      <c r="I25" s="148"/>
    </row>
    <row r="26" spans="1:16" ht="14.25" customHeight="1">
      <c r="A26" s="108"/>
      <c r="B26" s="145"/>
      <c r="C26" s="146"/>
      <c r="D26" s="153"/>
      <c r="E26" s="148"/>
      <c r="F26" s="148"/>
      <c r="G26" s="146"/>
      <c r="H26" s="333"/>
      <c r="I26" s="333"/>
      <c r="J26" s="333"/>
      <c r="K26" s="333"/>
      <c r="L26" s="333"/>
      <c r="M26" s="333"/>
      <c r="N26" s="333"/>
      <c r="O26" s="333"/>
      <c r="P26" s="333"/>
    </row>
    <row r="27" spans="1:16">
      <c r="A27" s="108" t="s">
        <v>353</v>
      </c>
      <c r="B27" s="154">
        <f>SUM(B11,B15,B23,B25)</f>
        <v>17820841692</v>
      </c>
      <c r="C27" s="155">
        <f>SUM(C11,C15,C23,C25)</f>
        <v>1</v>
      </c>
      <c r="D27" s="156"/>
      <c r="E27" s="157">
        <f>B27/D28</f>
        <v>7681.7780588261921</v>
      </c>
      <c r="F27" s="154">
        <v>6249.5311077877177</v>
      </c>
      <c r="G27" s="155">
        <f>(E27-F27)/F27</f>
        <v>0.22917670563375722</v>
      </c>
      <c r="H27" s="333"/>
      <c r="I27" s="148"/>
      <c r="J27" s="298"/>
      <c r="K27" s="333"/>
      <c r="L27" s="333"/>
      <c r="M27" s="333"/>
      <c r="N27" s="333"/>
      <c r="O27" s="333"/>
      <c r="P27" s="333"/>
    </row>
    <row r="28" spans="1:16" ht="15">
      <c r="A28" s="158" t="s">
        <v>354</v>
      </c>
      <c r="B28" s="143"/>
      <c r="C28" s="146"/>
      <c r="D28" s="308">
        <v>2319885</v>
      </c>
      <c r="E28" s="161"/>
      <c r="F28" s="160"/>
      <c r="G28" s="162"/>
      <c r="H28" s="333"/>
      <c r="I28" s="333"/>
      <c r="J28" s="333"/>
      <c r="K28" s="333"/>
      <c r="L28" s="333"/>
      <c r="M28" s="333"/>
      <c r="N28" s="333"/>
      <c r="O28" s="333"/>
      <c r="P28" s="333"/>
    </row>
    <row r="29" spans="1:16">
      <c r="A29" s="158"/>
      <c r="B29" s="159"/>
      <c r="C29" s="146"/>
      <c r="D29" s="160"/>
      <c r="E29" s="161"/>
      <c r="F29" s="160"/>
      <c r="G29" s="162"/>
      <c r="H29" s="333"/>
      <c r="I29" s="333"/>
      <c r="J29" s="333"/>
      <c r="K29" s="333"/>
      <c r="L29" s="333"/>
      <c r="M29" s="333"/>
      <c r="N29" s="333"/>
      <c r="O29" s="333"/>
      <c r="P29" s="333"/>
    </row>
    <row r="30" spans="1:16">
      <c r="A30" s="129" t="s">
        <v>355</v>
      </c>
      <c r="B30" s="333"/>
      <c r="C30" s="333"/>
      <c r="D30" s="333"/>
      <c r="E30" s="333"/>
      <c r="F30" s="333"/>
      <c r="G30" s="162"/>
      <c r="H30" s="333"/>
      <c r="I30" s="298"/>
      <c r="J30" s="333"/>
      <c r="K30" s="333"/>
      <c r="L30" s="333"/>
      <c r="M30" s="333"/>
      <c r="N30" s="333"/>
      <c r="O30" s="333"/>
      <c r="P30" s="333"/>
    </row>
    <row r="31" spans="1:16">
      <c r="A31" s="129" t="s">
        <v>356</v>
      </c>
      <c r="B31" s="333"/>
      <c r="C31" s="333"/>
      <c r="D31" s="333"/>
      <c r="E31" s="333"/>
      <c r="F31" s="333"/>
      <c r="G31" s="162"/>
      <c r="H31" s="333"/>
      <c r="I31" s="298"/>
      <c r="J31" s="333"/>
      <c r="K31" s="333"/>
      <c r="L31" s="333"/>
      <c r="M31" s="333"/>
      <c r="N31" s="333"/>
      <c r="O31" s="333"/>
      <c r="P31" s="333"/>
    </row>
    <row r="32" spans="1:16" s="131" customFormat="1">
      <c r="A32" s="332" t="s">
        <v>357</v>
      </c>
      <c r="B32" s="129"/>
      <c r="C32" s="129"/>
      <c r="D32" s="129"/>
      <c r="E32" s="129"/>
      <c r="F32" s="129"/>
      <c r="G32" s="129"/>
      <c r="H32" s="129"/>
      <c r="J32" s="129"/>
      <c r="K32" s="129"/>
      <c r="L32" s="129"/>
      <c r="M32" s="130"/>
      <c r="N32" s="130"/>
      <c r="O32" s="130"/>
      <c r="P32" s="130"/>
    </row>
    <row r="33" spans="1:16" s="131" customFormat="1">
      <c r="A33" s="332" t="s">
        <v>358</v>
      </c>
      <c r="B33" s="129"/>
      <c r="C33" s="129"/>
      <c r="D33" s="129"/>
      <c r="E33" s="129"/>
      <c r="F33" s="129"/>
      <c r="G33" s="129"/>
      <c r="H33" s="129"/>
      <c r="I33" s="298"/>
      <c r="J33" s="129"/>
      <c r="K33" s="129"/>
      <c r="L33" s="129"/>
      <c r="M33" s="130"/>
      <c r="N33" s="130"/>
      <c r="O33" s="130"/>
      <c r="P33" s="130"/>
    </row>
    <row r="34" spans="1:16">
      <c r="A34" s="129" t="s">
        <v>359</v>
      </c>
      <c r="B34" s="231"/>
      <c r="C34" s="333"/>
      <c r="D34" s="165"/>
      <c r="E34" s="166"/>
      <c r="F34" s="166"/>
      <c r="G34" s="162"/>
      <c r="H34" s="333"/>
      <c r="I34" s="298"/>
      <c r="J34" s="333"/>
      <c r="K34" s="333"/>
      <c r="L34" s="333"/>
      <c r="M34" s="333"/>
      <c r="N34" s="333"/>
      <c r="O34" s="333"/>
      <c r="P34" s="333"/>
    </row>
    <row r="35" spans="1:16">
      <c r="A35" s="158"/>
      <c r="B35" s="231"/>
      <c r="C35" s="129"/>
      <c r="D35" s="147"/>
      <c r="F35" s="167"/>
      <c r="G35" s="146"/>
      <c r="H35" s="333"/>
      <c r="I35" s="315"/>
      <c r="J35" s="333"/>
      <c r="K35" s="333"/>
      <c r="L35" s="333"/>
      <c r="M35" s="333"/>
      <c r="N35" s="333"/>
      <c r="O35" s="333"/>
      <c r="P35" s="333"/>
    </row>
    <row r="36" spans="1:16">
      <c r="B36" s="152"/>
      <c r="C36" s="302"/>
      <c r="H36" s="333"/>
      <c r="I36" s="333"/>
      <c r="J36" s="333"/>
      <c r="K36" s="333"/>
      <c r="L36" s="333"/>
      <c r="M36" s="333"/>
      <c r="N36" s="333"/>
      <c r="O36" s="333"/>
      <c r="P36" s="333"/>
    </row>
    <row r="37" spans="1:16">
      <c r="A37" s="158"/>
      <c r="B37" s="152"/>
      <c r="C37" s="302"/>
      <c r="D37" s="169"/>
      <c r="H37" s="333"/>
      <c r="I37" s="333"/>
      <c r="J37" s="333"/>
      <c r="K37" s="333"/>
      <c r="L37" s="333"/>
      <c r="M37" s="333"/>
      <c r="N37" s="333"/>
      <c r="O37" s="333"/>
      <c r="P37" s="333"/>
    </row>
    <row r="38" spans="1:16">
      <c r="B38" s="231"/>
      <c r="C38" s="129"/>
      <c r="H38" s="333"/>
      <c r="I38" s="333"/>
      <c r="J38" s="333"/>
      <c r="K38" s="333"/>
      <c r="L38" s="333"/>
      <c r="M38" s="333"/>
      <c r="N38" s="333"/>
      <c r="O38" s="333"/>
      <c r="P38" s="333"/>
    </row>
    <row r="40" spans="1:16">
      <c r="B40" s="299"/>
      <c r="H40" s="333"/>
      <c r="I40" s="333"/>
      <c r="J40" s="333"/>
      <c r="K40" s="333"/>
      <c r="L40" s="333"/>
      <c r="M40" s="333"/>
      <c r="N40" s="333"/>
      <c r="O40" s="333"/>
      <c r="P40" s="333"/>
    </row>
    <row r="42" spans="1:16">
      <c r="B42" s="300"/>
      <c r="H42" s="333"/>
      <c r="I42" s="333"/>
      <c r="J42" s="333"/>
      <c r="K42" s="333"/>
      <c r="L42" s="333"/>
      <c r="M42" s="333"/>
      <c r="N42" s="333"/>
      <c r="O42" s="333"/>
      <c r="P42" s="333"/>
    </row>
    <row r="43" spans="1:16">
      <c r="B43" s="301"/>
      <c r="H43" s="333"/>
      <c r="I43" s="333"/>
      <c r="J43" s="333"/>
      <c r="K43" s="333"/>
      <c r="L43" s="333"/>
      <c r="M43" s="333"/>
      <c r="N43" s="333"/>
      <c r="O43" s="333"/>
      <c r="P43" s="333"/>
    </row>
  </sheetData>
  <pageMargins left="0.7" right="0.7"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8"/>
  <sheetViews>
    <sheetView showGridLines="0" zoomScaleNormal="100" workbookViewId="0">
      <selection activeCell="A6" sqref="A6"/>
    </sheetView>
  </sheetViews>
  <sheetFormatPr defaultColWidth="9.140625" defaultRowHeight="12.75"/>
  <cols>
    <col min="1" max="1" width="40.140625" style="9" customWidth="1"/>
    <col min="2" max="2" width="17.140625" style="9" customWidth="1"/>
    <col min="3" max="4" width="16.28515625" style="9" customWidth="1"/>
    <col min="5" max="5" width="17.85546875" style="9" customWidth="1"/>
    <col min="6" max="6" width="13.7109375" style="9" customWidth="1"/>
    <col min="7" max="7" width="14.28515625" style="9" customWidth="1"/>
    <col min="8" max="8" width="19.140625" style="9" customWidth="1"/>
    <col min="9" max="9" width="16.7109375" style="9" customWidth="1"/>
    <col min="10" max="10" width="20.7109375" style="9" customWidth="1"/>
    <col min="11" max="11" width="15.7109375" style="9" customWidth="1"/>
    <col min="12" max="12" width="18.28515625" style="9" bestFit="1" customWidth="1"/>
    <col min="13" max="13" width="19.28515625" style="9" bestFit="1" customWidth="1"/>
    <col min="14" max="15" width="23.28515625" style="9" bestFit="1" customWidth="1"/>
    <col min="16" max="16" width="21.7109375" style="9" bestFit="1" customWidth="1"/>
    <col min="17" max="17" width="18.42578125" style="9" customWidth="1"/>
    <col min="18" max="16384" width="9.140625" style="9"/>
  </cols>
  <sheetData>
    <row r="1" spans="1:17" ht="18">
      <c r="L1" s="133" t="s">
        <v>360</v>
      </c>
    </row>
    <row r="2" spans="1:17" ht="18">
      <c r="L2" s="133" t="s">
        <v>1</v>
      </c>
    </row>
    <row r="3" spans="1:17" ht="18">
      <c r="L3" s="133" t="s">
        <v>2</v>
      </c>
    </row>
    <row r="4" spans="1:17" ht="18">
      <c r="L4" s="133" t="s">
        <v>361</v>
      </c>
    </row>
    <row r="7" spans="1:17" s="131" customFormat="1">
      <c r="A7" s="184"/>
      <c r="B7" s="185"/>
      <c r="C7" s="186"/>
      <c r="D7" s="187"/>
      <c r="E7" s="187"/>
      <c r="F7" s="187"/>
      <c r="G7" s="187"/>
      <c r="H7" s="187"/>
      <c r="I7" s="187"/>
      <c r="J7" s="187"/>
      <c r="K7" s="187"/>
      <c r="L7" s="187"/>
      <c r="M7" s="187"/>
      <c r="N7" s="187"/>
      <c r="O7" s="187"/>
      <c r="P7" s="187"/>
    </row>
    <row r="8" spans="1:17" s="120" customFormat="1" ht="51">
      <c r="A8" s="170" t="s">
        <v>289</v>
      </c>
      <c r="B8" s="171" t="s">
        <v>338</v>
      </c>
      <c r="C8" s="136" t="s">
        <v>339</v>
      </c>
      <c r="D8" s="172" t="s">
        <v>103</v>
      </c>
      <c r="E8" s="172" t="s">
        <v>362</v>
      </c>
      <c r="F8" s="172" t="s">
        <v>363</v>
      </c>
      <c r="G8" s="172" t="s">
        <v>104</v>
      </c>
      <c r="H8" s="172" t="s">
        <v>105</v>
      </c>
      <c r="I8" s="172" t="s">
        <v>364</v>
      </c>
      <c r="J8" s="172" t="s">
        <v>365</v>
      </c>
      <c r="K8" s="172" t="s">
        <v>366</v>
      </c>
      <c r="L8" s="172" t="s">
        <v>367</v>
      </c>
      <c r="M8" s="172" t="s">
        <v>368</v>
      </c>
      <c r="N8" s="172" t="s">
        <v>369</v>
      </c>
      <c r="O8" s="172" t="s">
        <v>370</v>
      </c>
      <c r="P8" s="172" t="s">
        <v>371</v>
      </c>
      <c r="Q8" s="172" t="s">
        <v>372</v>
      </c>
    </row>
    <row r="9" spans="1:17">
      <c r="A9" s="100" t="s">
        <v>297</v>
      </c>
      <c r="B9" s="326">
        <v>1144911934</v>
      </c>
      <c r="C9" s="173">
        <f t="shared" ref="C9:C30" si="0">B9/$B$40</f>
        <v>6.1703373744144745E-2</v>
      </c>
      <c r="D9" s="64">
        <v>58347693</v>
      </c>
      <c r="E9" s="64">
        <v>1595900</v>
      </c>
      <c r="F9" s="64">
        <v>23791</v>
      </c>
      <c r="G9" s="64">
        <v>1552802</v>
      </c>
      <c r="H9" s="64">
        <v>632003402</v>
      </c>
      <c r="I9" s="327">
        <v>188533842</v>
      </c>
      <c r="J9" s="64">
        <v>56541210</v>
      </c>
      <c r="K9" s="64">
        <v>7911015</v>
      </c>
      <c r="L9" s="64">
        <v>373025</v>
      </c>
      <c r="M9" s="64">
        <v>2348031</v>
      </c>
      <c r="N9" s="64">
        <v>100295257</v>
      </c>
      <c r="O9" s="64" t="s">
        <v>373</v>
      </c>
      <c r="P9" s="64">
        <v>93035303</v>
      </c>
      <c r="Q9" s="64">
        <v>2350664</v>
      </c>
    </row>
    <row r="10" spans="1:17">
      <c r="A10" s="100" t="s">
        <v>298</v>
      </c>
      <c r="B10" s="326">
        <v>543186035</v>
      </c>
      <c r="C10" s="173">
        <f t="shared" si="0"/>
        <v>2.9274226195815937E-2</v>
      </c>
      <c r="D10" s="64">
        <v>25624206</v>
      </c>
      <c r="E10" s="64">
        <v>1685578</v>
      </c>
      <c r="F10" s="64" t="s">
        <v>373</v>
      </c>
      <c r="G10" s="64">
        <v>729068</v>
      </c>
      <c r="H10" s="64">
        <v>266444699</v>
      </c>
      <c r="I10" s="327">
        <v>131625828</v>
      </c>
      <c r="J10" s="64">
        <v>57275070</v>
      </c>
      <c r="K10" s="64">
        <v>11539026</v>
      </c>
      <c r="L10" s="64">
        <v>3134074</v>
      </c>
      <c r="M10" s="64">
        <v>2356185</v>
      </c>
      <c r="N10" s="64">
        <v>29098893</v>
      </c>
      <c r="O10" s="64">
        <v>3491106</v>
      </c>
      <c r="P10" s="64">
        <v>8738783</v>
      </c>
      <c r="Q10" s="64">
        <v>1443518</v>
      </c>
    </row>
    <row r="11" spans="1:17">
      <c r="A11" s="100" t="s">
        <v>374</v>
      </c>
      <c r="B11" s="102">
        <v>0</v>
      </c>
      <c r="C11" s="173">
        <f t="shared" si="0"/>
        <v>0</v>
      </c>
      <c r="D11" s="64">
        <v>0</v>
      </c>
      <c r="E11" s="64">
        <v>0</v>
      </c>
      <c r="F11" s="64">
        <v>0</v>
      </c>
      <c r="G11" s="64">
        <v>0</v>
      </c>
      <c r="H11" s="64">
        <v>0</v>
      </c>
      <c r="I11" s="64">
        <v>0</v>
      </c>
      <c r="J11" s="64">
        <v>0</v>
      </c>
      <c r="K11" s="64">
        <v>0</v>
      </c>
      <c r="L11" s="64">
        <v>0</v>
      </c>
      <c r="M11" s="64">
        <v>0</v>
      </c>
      <c r="N11" s="64">
        <v>0</v>
      </c>
      <c r="O11" s="64">
        <v>0</v>
      </c>
      <c r="P11" s="64">
        <v>0</v>
      </c>
      <c r="Q11" s="64">
        <v>0</v>
      </c>
    </row>
    <row r="12" spans="1:17">
      <c r="A12" s="100" t="s">
        <v>375</v>
      </c>
      <c r="B12" s="326">
        <v>733067</v>
      </c>
      <c r="C12" s="173">
        <f t="shared" si="0"/>
        <v>3.9507586336766194E-5</v>
      </c>
      <c r="D12" s="64">
        <v>0</v>
      </c>
      <c r="E12" s="64">
        <v>0</v>
      </c>
      <c r="F12" s="64">
        <v>0</v>
      </c>
      <c r="G12" s="64">
        <v>0</v>
      </c>
      <c r="H12" s="64" t="s">
        <v>373</v>
      </c>
      <c r="I12" s="64" t="s">
        <v>373</v>
      </c>
      <c r="J12" s="64">
        <v>0</v>
      </c>
      <c r="K12" s="64">
        <v>0</v>
      </c>
      <c r="L12" s="64">
        <v>0</v>
      </c>
      <c r="M12" s="64">
        <v>0</v>
      </c>
      <c r="N12" s="64">
        <v>0</v>
      </c>
      <c r="O12" s="64">
        <v>0</v>
      </c>
      <c r="P12" s="64">
        <v>733067</v>
      </c>
      <c r="Q12" s="64">
        <v>0</v>
      </c>
    </row>
    <row r="13" spans="1:17">
      <c r="A13" s="100" t="s">
        <v>301</v>
      </c>
      <c r="B13" s="326">
        <v>469324324</v>
      </c>
      <c r="C13" s="173">
        <f t="shared" si="0"/>
        <v>2.529355604654749E-2</v>
      </c>
      <c r="D13" s="64">
        <v>41476001</v>
      </c>
      <c r="E13" s="64">
        <v>1519177</v>
      </c>
      <c r="F13" s="64">
        <v>3262</v>
      </c>
      <c r="G13" s="64">
        <v>632340</v>
      </c>
      <c r="H13" s="64">
        <v>208199397</v>
      </c>
      <c r="I13" s="327">
        <v>99180236</v>
      </c>
      <c r="J13" s="64">
        <v>51593863</v>
      </c>
      <c r="K13" s="64">
        <v>10074508</v>
      </c>
      <c r="L13" s="64">
        <v>1107514</v>
      </c>
      <c r="M13" s="64">
        <v>2900586</v>
      </c>
      <c r="N13" s="64">
        <v>36098342</v>
      </c>
      <c r="O13" s="64">
        <v>1607212</v>
      </c>
      <c r="P13" s="64">
        <v>13813787</v>
      </c>
      <c r="Q13" s="64">
        <v>1118098</v>
      </c>
    </row>
    <row r="14" spans="1:17">
      <c r="A14" s="100" t="s">
        <v>302</v>
      </c>
      <c r="B14" s="326">
        <v>79663423</v>
      </c>
      <c r="C14" s="173">
        <f t="shared" si="0"/>
        <v>4.2933450312929453E-3</v>
      </c>
      <c r="D14" s="64">
        <v>4549559</v>
      </c>
      <c r="E14" s="64">
        <v>87443</v>
      </c>
      <c r="F14" s="64" t="s">
        <v>373</v>
      </c>
      <c r="G14" s="64">
        <v>155373</v>
      </c>
      <c r="H14" s="64">
        <v>27152143</v>
      </c>
      <c r="I14" s="327">
        <v>12867772</v>
      </c>
      <c r="J14" s="64">
        <v>11278883</v>
      </c>
      <c r="K14" s="64">
        <v>2974509</v>
      </c>
      <c r="L14" s="64">
        <v>61859</v>
      </c>
      <c r="M14" s="64">
        <v>981725</v>
      </c>
      <c r="N14" s="64">
        <v>10043188</v>
      </c>
      <c r="O14" s="64">
        <v>2342</v>
      </c>
      <c r="P14" s="64">
        <v>9384982</v>
      </c>
      <c r="Q14" s="64">
        <v>123645</v>
      </c>
    </row>
    <row r="15" spans="1:17">
      <c r="A15" s="100" t="s">
        <v>303</v>
      </c>
      <c r="B15" s="326">
        <v>1989756582</v>
      </c>
      <c r="C15" s="173">
        <f t="shared" si="0"/>
        <v>0.10723505484834783</v>
      </c>
      <c r="D15" s="64">
        <v>1553099492</v>
      </c>
      <c r="E15" s="64">
        <v>13243</v>
      </c>
      <c r="F15" s="64">
        <v>37770</v>
      </c>
      <c r="G15" s="64">
        <v>484641</v>
      </c>
      <c r="H15" s="64">
        <v>431871947</v>
      </c>
      <c r="I15" s="327">
        <v>219973</v>
      </c>
      <c r="J15" s="64" t="s">
        <v>373</v>
      </c>
      <c r="K15" s="64" t="s">
        <v>373</v>
      </c>
      <c r="L15" s="64">
        <v>228</v>
      </c>
      <c r="M15" s="64">
        <v>29310</v>
      </c>
      <c r="N15" s="64" t="s">
        <v>373</v>
      </c>
      <c r="O15" s="64" t="s">
        <v>373</v>
      </c>
      <c r="P15" s="64">
        <v>3999975</v>
      </c>
      <c r="Q15" s="64">
        <v>5</v>
      </c>
    </row>
    <row r="16" spans="1:17">
      <c r="A16" s="100" t="s">
        <v>304</v>
      </c>
      <c r="B16" s="326">
        <v>2266222</v>
      </c>
      <c r="C16" s="173">
        <f t="shared" si="0"/>
        <v>1.2213475892828207E-4</v>
      </c>
      <c r="D16" s="64" t="s">
        <v>373</v>
      </c>
      <c r="E16" s="64" t="s">
        <v>373</v>
      </c>
      <c r="F16" s="64" t="s">
        <v>373</v>
      </c>
      <c r="G16" s="64" t="s">
        <v>373</v>
      </c>
      <c r="H16" s="64">
        <v>1582841</v>
      </c>
      <c r="I16" s="327">
        <v>0</v>
      </c>
      <c r="J16" s="64">
        <v>250071</v>
      </c>
      <c r="K16" s="64" t="s">
        <v>373</v>
      </c>
      <c r="L16" s="64" t="s">
        <v>373</v>
      </c>
      <c r="M16" s="64" t="s">
        <v>373</v>
      </c>
      <c r="N16" s="64">
        <v>49955</v>
      </c>
      <c r="O16" s="64" t="s">
        <v>373</v>
      </c>
      <c r="P16" s="64">
        <v>383355</v>
      </c>
      <c r="Q16" s="64" t="s">
        <v>373</v>
      </c>
    </row>
    <row r="17" spans="1:17">
      <c r="A17" s="100" t="s">
        <v>305</v>
      </c>
      <c r="B17" s="326">
        <v>409715683</v>
      </c>
      <c r="C17" s="173">
        <f t="shared" si="0"/>
        <v>2.2081034502507448E-2</v>
      </c>
      <c r="D17" s="64">
        <v>12051029</v>
      </c>
      <c r="E17" s="64">
        <v>114</v>
      </c>
      <c r="F17" s="64" t="s">
        <v>373</v>
      </c>
      <c r="G17" s="64">
        <v>171690</v>
      </c>
      <c r="H17" s="64">
        <v>46452762</v>
      </c>
      <c r="I17" s="327">
        <v>49284915</v>
      </c>
      <c r="J17" s="64">
        <v>124776691</v>
      </c>
      <c r="K17" s="64">
        <v>56590274</v>
      </c>
      <c r="L17" s="64">
        <v>126309</v>
      </c>
      <c r="M17" s="64" t="s">
        <v>373</v>
      </c>
      <c r="N17" s="64">
        <v>115100908</v>
      </c>
      <c r="O17" s="64" t="s">
        <v>373</v>
      </c>
      <c r="P17" s="64">
        <v>5001247</v>
      </c>
      <c r="Q17" s="64">
        <v>159745</v>
      </c>
    </row>
    <row r="18" spans="1:17">
      <c r="A18" s="100" t="s">
        <v>306</v>
      </c>
      <c r="B18" s="326">
        <v>930069015</v>
      </c>
      <c r="C18" s="173">
        <f t="shared" si="0"/>
        <v>5.0124725174184065E-2</v>
      </c>
      <c r="D18" s="64">
        <v>6518807</v>
      </c>
      <c r="E18" s="64">
        <v>152164</v>
      </c>
      <c r="F18" s="64" t="s">
        <v>373</v>
      </c>
      <c r="G18" s="64">
        <v>1794352</v>
      </c>
      <c r="H18" s="64">
        <v>618137395</v>
      </c>
      <c r="I18" s="327">
        <v>139888913</v>
      </c>
      <c r="J18" s="64">
        <v>103208771</v>
      </c>
      <c r="K18" s="64">
        <v>17151632</v>
      </c>
      <c r="L18" s="64">
        <v>1063111</v>
      </c>
      <c r="M18" s="64">
        <v>200306</v>
      </c>
      <c r="N18" s="64">
        <v>37574116</v>
      </c>
      <c r="O18" s="64" t="s">
        <v>373</v>
      </c>
      <c r="P18" s="64">
        <v>3120246</v>
      </c>
      <c r="Q18" s="64">
        <v>1259201</v>
      </c>
    </row>
    <row r="19" spans="1:17">
      <c r="A19" s="100" t="s">
        <v>307</v>
      </c>
      <c r="B19" s="326">
        <v>378534075</v>
      </c>
      <c r="C19" s="173">
        <f t="shared" si="0"/>
        <v>2.0400546811506218E-2</v>
      </c>
      <c r="D19" s="64">
        <v>38247971</v>
      </c>
      <c r="E19" s="64">
        <v>286170</v>
      </c>
      <c r="F19" s="64">
        <v>1174</v>
      </c>
      <c r="G19" s="64">
        <v>1956700</v>
      </c>
      <c r="H19" s="64">
        <v>303711126</v>
      </c>
      <c r="I19" s="327">
        <v>8183039</v>
      </c>
      <c r="J19" s="64">
        <v>14143493</v>
      </c>
      <c r="K19" s="64">
        <v>3207554</v>
      </c>
      <c r="L19" s="64">
        <v>76974</v>
      </c>
      <c r="M19" s="64">
        <v>408</v>
      </c>
      <c r="N19" s="64">
        <v>7736153</v>
      </c>
      <c r="O19" s="64" t="s">
        <v>373</v>
      </c>
      <c r="P19" s="64">
        <v>901031</v>
      </c>
      <c r="Q19" s="64">
        <v>82281</v>
      </c>
    </row>
    <row r="20" spans="1:17">
      <c r="A20" s="100" t="s">
        <v>308</v>
      </c>
      <c r="B20" s="326">
        <v>414852982</v>
      </c>
      <c r="C20" s="173">
        <f t="shared" si="0"/>
        <v>2.2357901806287706E-2</v>
      </c>
      <c r="D20" s="64">
        <v>212642391</v>
      </c>
      <c r="E20" s="64">
        <v>6117</v>
      </c>
      <c r="F20" s="64">
        <v>404</v>
      </c>
      <c r="G20" s="64">
        <v>1791572</v>
      </c>
      <c r="H20" s="64">
        <v>199803395</v>
      </c>
      <c r="I20" s="327">
        <v>0</v>
      </c>
      <c r="J20" s="64" t="s">
        <v>373</v>
      </c>
      <c r="K20" s="64" t="s">
        <v>373</v>
      </c>
      <c r="L20" s="64" t="s">
        <v>373</v>
      </c>
      <c r="M20" s="64" t="s">
        <v>373</v>
      </c>
      <c r="N20" s="64" t="s">
        <v>373</v>
      </c>
      <c r="O20" s="64" t="s">
        <v>373</v>
      </c>
      <c r="P20" s="64">
        <v>609102</v>
      </c>
      <c r="Q20" s="64" t="s">
        <v>373</v>
      </c>
    </row>
    <row r="21" spans="1:17">
      <c r="A21" s="100" t="s">
        <v>376</v>
      </c>
      <c r="B21" s="326">
        <v>70228</v>
      </c>
      <c r="C21" s="173">
        <f t="shared" si="0"/>
        <v>3.7848365473529924E-6</v>
      </c>
      <c r="D21" s="64">
        <v>2715</v>
      </c>
      <c r="E21" s="64" t="s">
        <v>373</v>
      </c>
      <c r="F21" s="64" t="s">
        <v>373</v>
      </c>
      <c r="G21" s="64" t="s">
        <v>373</v>
      </c>
      <c r="H21" s="64">
        <v>67513</v>
      </c>
      <c r="I21" s="327">
        <v>0</v>
      </c>
      <c r="J21" s="64" t="s">
        <v>373</v>
      </c>
      <c r="K21" s="64" t="s">
        <v>373</v>
      </c>
      <c r="L21" s="64" t="s">
        <v>373</v>
      </c>
      <c r="M21" s="64" t="s">
        <v>373</v>
      </c>
      <c r="N21" s="64" t="s">
        <v>373</v>
      </c>
      <c r="O21" s="64" t="s">
        <v>373</v>
      </c>
      <c r="P21" s="64" t="s">
        <v>373</v>
      </c>
      <c r="Q21" s="64" t="s">
        <v>373</v>
      </c>
    </row>
    <row r="22" spans="1:17">
      <c r="A22" s="100" t="s">
        <v>310</v>
      </c>
      <c r="B22" s="326">
        <v>91975201</v>
      </c>
      <c r="C22" s="173">
        <f t="shared" si="0"/>
        <v>4.9568705102656704E-3</v>
      </c>
      <c r="D22" s="64" t="s">
        <v>373</v>
      </c>
      <c r="E22" s="64" t="s">
        <v>373</v>
      </c>
      <c r="F22" s="64" t="s">
        <v>373</v>
      </c>
      <c r="G22" s="64">
        <v>639140</v>
      </c>
      <c r="H22" s="64">
        <v>89014040</v>
      </c>
      <c r="I22" s="327">
        <v>0</v>
      </c>
      <c r="J22" s="64">
        <v>2095593</v>
      </c>
      <c r="K22" s="64">
        <v>617</v>
      </c>
      <c r="L22" s="64" t="s">
        <v>373</v>
      </c>
      <c r="M22" s="64" t="s">
        <v>373</v>
      </c>
      <c r="N22" s="64">
        <v>-13813</v>
      </c>
      <c r="O22" s="64" t="s">
        <v>373</v>
      </c>
      <c r="P22" s="64">
        <v>239624</v>
      </c>
      <c r="Q22" s="64" t="s">
        <v>373</v>
      </c>
    </row>
    <row r="23" spans="1:17">
      <c r="A23" s="100" t="s">
        <v>311</v>
      </c>
      <c r="B23" s="326">
        <v>556473643</v>
      </c>
      <c r="C23" s="173">
        <f t="shared" si="0"/>
        <v>2.9990342622103174E-2</v>
      </c>
      <c r="D23" s="64">
        <v>327810756</v>
      </c>
      <c r="E23" s="64">
        <v>792</v>
      </c>
      <c r="F23" s="64">
        <v>396</v>
      </c>
      <c r="G23" s="64">
        <v>939694</v>
      </c>
      <c r="H23" s="64">
        <v>223888318</v>
      </c>
      <c r="I23" s="327">
        <v>2674942</v>
      </c>
      <c r="J23" s="64">
        <v>414360</v>
      </c>
      <c r="K23" s="64">
        <v>20706</v>
      </c>
      <c r="L23" s="64">
        <v>31510</v>
      </c>
      <c r="M23" s="64" t="s">
        <v>373</v>
      </c>
      <c r="N23" s="64">
        <v>268216</v>
      </c>
      <c r="O23" s="64" t="s">
        <v>373</v>
      </c>
      <c r="P23" s="64">
        <v>411515</v>
      </c>
      <c r="Q23" s="64">
        <v>12439</v>
      </c>
    </row>
    <row r="24" spans="1:17">
      <c r="A24" s="100" t="s">
        <v>312</v>
      </c>
      <c r="B24" s="326">
        <v>119660313</v>
      </c>
      <c r="C24" s="173">
        <f t="shared" si="0"/>
        <v>6.4489196034359288E-3</v>
      </c>
      <c r="D24" s="64">
        <v>98171602</v>
      </c>
      <c r="E24" s="64" t="s">
        <v>373</v>
      </c>
      <c r="F24" s="64" t="s">
        <v>373</v>
      </c>
      <c r="G24" s="64" t="s">
        <v>373</v>
      </c>
      <c r="H24" s="64">
        <v>20502519</v>
      </c>
      <c r="I24" s="327">
        <v>347353</v>
      </c>
      <c r="J24" s="64">
        <v>106716</v>
      </c>
      <c r="K24" s="64">
        <v>14178</v>
      </c>
      <c r="L24" s="64">
        <v>9075</v>
      </c>
      <c r="M24" s="64" t="s">
        <v>373</v>
      </c>
      <c r="N24" s="64">
        <v>46887</v>
      </c>
      <c r="O24" s="64" t="s">
        <v>373</v>
      </c>
      <c r="P24" s="64">
        <v>461983</v>
      </c>
      <c r="Q24" s="64" t="s">
        <v>373</v>
      </c>
    </row>
    <row r="25" spans="1:17">
      <c r="A25" s="100" t="s">
        <v>313</v>
      </c>
      <c r="B25" s="326">
        <v>40281404</v>
      </c>
      <c r="C25" s="173">
        <f t="shared" si="0"/>
        <v>2.1709080429158029E-3</v>
      </c>
      <c r="D25" s="64">
        <v>531630</v>
      </c>
      <c r="E25" s="64">
        <v>0</v>
      </c>
      <c r="F25" s="64" t="s">
        <v>373</v>
      </c>
      <c r="G25" s="64">
        <v>21200</v>
      </c>
      <c r="H25" s="64">
        <v>6877376</v>
      </c>
      <c r="I25" s="327">
        <v>9538389</v>
      </c>
      <c r="J25" s="64">
        <v>12831171</v>
      </c>
      <c r="K25" s="64">
        <v>2543479</v>
      </c>
      <c r="L25" s="64">
        <v>9850</v>
      </c>
      <c r="M25" s="64">
        <v>7502</v>
      </c>
      <c r="N25" s="64">
        <v>7843519</v>
      </c>
      <c r="O25" s="64" t="s">
        <v>373</v>
      </c>
      <c r="P25" s="64">
        <v>70156</v>
      </c>
      <c r="Q25" s="64">
        <v>7132</v>
      </c>
    </row>
    <row r="26" spans="1:17">
      <c r="A26" s="100" t="s">
        <v>314</v>
      </c>
      <c r="B26" s="326">
        <v>67867224</v>
      </c>
      <c r="C26" s="173">
        <f t="shared" si="0"/>
        <v>3.6576059372699231E-3</v>
      </c>
      <c r="D26" s="64">
        <v>529875</v>
      </c>
      <c r="E26" s="64">
        <v>5600</v>
      </c>
      <c r="F26" s="64" t="s">
        <v>373</v>
      </c>
      <c r="G26" s="64">
        <v>48680</v>
      </c>
      <c r="H26" s="64">
        <v>21067692</v>
      </c>
      <c r="I26" s="327">
        <v>28272441</v>
      </c>
      <c r="J26" s="64">
        <v>7687084</v>
      </c>
      <c r="K26" s="64">
        <v>1239694</v>
      </c>
      <c r="L26" s="64">
        <v>158303</v>
      </c>
      <c r="M26" s="64">
        <v>4386845</v>
      </c>
      <c r="N26" s="64">
        <v>3146755</v>
      </c>
      <c r="O26" s="64">
        <v>44863</v>
      </c>
      <c r="P26" s="64">
        <v>755824</v>
      </c>
      <c r="Q26" s="64">
        <v>523568</v>
      </c>
    </row>
    <row r="27" spans="1:17">
      <c r="A27" s="100" t="s">
        <v>377</v>
      </c>
      <c r="B27" s="326">
        <v>180565</v>
      </c>
      <c r="C27" s="173">
        <f t="shared" si="0"/>
        <v>9.7312896732470393E-6</v>
      </c>
      <c r="D27" s="64" t="s">
        <v>373</v>
      </c>
      <c r="E27" s="64" t="s">
        <v>373</v>
      </c>
      <c r="F27" s="64" t="s">
        <v>373</v>
      </c>
      <c r="G27" s="64" t="s">
        <v>373</v>
      </c>
      <c r="H27" s="64">
        <v>0</v>
      </c>
      <c r="I27" s="327">
        <v>0</v>
      </c>
      <c r="J27" s="64">
        <v>2193</v>
      </c>
      <c r="K27" s="64" t="s">
        <v>373</v>
      </c>
      <c r="L27" s="64" t="s">
        <v>373</v>
      </c>
      <c r="M27" s="64" t="s">
        <v>373</v>
      </c>
      <c r="N27" s="64" t="s">
        <v>373</v>
      </c>
      <c r="O27" s="64" t="s">
        <v>373</v>
      </c>
      <c r="P27" s="64">
        <v>178372</v>
      </c>
      <c r="Q27" s="64" t="s">
        <v>373</v>
      </c>
    </row>
    <row r="28" spans="1:17">
      <c r="A28" s="100" t="s">
        <v>378</v>
      </c>
      <c r="B28" s="326">
        <v>89607423</v>
      </c>
      <c r="C28" s="173">
        <f t="shared" si="0"/>
        <v>4.8292625375137999E-3</v>
      </c>
      <c r="D28" s="64">
        <v>913735</v>
      </c>
      <c r="E28" s="64">
        <v>31311</v>
      </c>
      <c r="F28" s="64" t="s">
        <v>373</v>
      </c>
      <c r="G28" s="64">
        <v>94059</v>
      </c>
      <c r="H28" s="64">
        <v>30427328</v>
      </c>
      <c r="I28" s="327">
        <v>827460</v>
      </c>
      <c r="J28" s="64">
        <v>25313041</v>
      </c>
      <c r="K28" s="64">
        <v>9283156</v>
      </c>
      <c r="L28" s="64">
        <v>3407</v>
      </c>
      <c r="M28" s="64">
        <v>225</v>
      </c>
      <c r="N28" s="64">
        <v>21217796</v>
      </c>
      <c r="O28" s="64" t="s">
        <v>373</v>
      </c>
      <c r="P28" s="64">
        <v>1479434</v>
      </c>
      <c r="Q28" s="64">
        <v>16471</v>
      </c>
    </row>
    <row r="29" spans="1:17">
      <c r="A29" s="100" t="s">
        <v>379</v>
      </c>
      <c r="B29" s="328">
        <v>180144603</v>
      </c>
      <c r="C29" s="174">
        <f t="shared" si="0"/>
        <v>9.7086329846043668E-3</v>
      </c>
      <c r="D29" s="104">
        <v>47661526</v>
      </c>
      <c r="E29" s="104">
        <v>48591</v>
      </c>
      <c r="F29" s="104" t="s">
        <v>373</v>
      </c>
      <c r="G29" s="104">
        <v>359176</v>
      </c>
      <c r="H29" s="104">
        <v>68921569</v>
      </c>
      <c r="I29" s="104">
        <v>15828581</v>
      </c>
      <c r="J29" s="104">
        <v>17564748</v>
      </c>
      <c r="K29" s="104">
        <v>6665963</v>
      </c>
      <c r="L29" s="104">
        <v>40380</v>
      </c>
      <c r="M29" s="104">
        <v>7691322</v>
      </c>
      <c r="N29" s="104">
        <v>12422749</v>
      </c>
      <c r="O29" s="104">
        <v>3125</v>
      </c>
      <c r="P29" s="104">
        <v>2774018</v>
      </c>
      <c r="Q29" s="104">
        <v>162855</v>
      </c>
    </row>
    <row r="30" spans="1:17" s="73" customFormat="1">
      <c r="A30" s="175" t="s">
        <v>318</v>
      </c>
      <c r="B30" s="71">
        <f>SUM(B9:B29)</f>
        <v>7509273946</v>
      </c>
      <c r="C30" s="176">
        <f t="shared" si="0"/>
        <v>0.40470146487022868</v>
      </c>
      <c r="D30" s="71">
        <f>SUM(D9:D29)</f>
        <v>2428178988</v>
      </c>
      <c r="E30" s="71">
        <f t="shared" ref="E30:Q30" si="1">SUM(E9:E29)</f>
        <v>5432200</v>
      </c>
      <c r="F30" s="71">
        <f t="shared" si="1"/>
        <v>66797</v>
      </c>
      <c r="G30" s="71">
        <f t="shared" si="1"/>
        <v>11370487</v>
      </c>
      <c r="H30" s="71">
        <f t="shared" si="1"/>
        <v>3196125462</v>
      </c>
      <c r="I30" s="71">
        <f t="shared" si="1"/>
        <v>687273684</v>
      </c>
      <c r="J30" s="71">
        <f t="shared" si="1"/>
        <v>485082958</v>
      </c>
      <c r="K30" s="71">
        <f t="shared" si="1"/>
        <v>129216311</v>
      </c>
      <c r="L30" s="71">
        <f t="shared" si="1"/>
        <v>6195619</v>
      </c>
      <c r="M30" s="71">
        <f t="shared" si="1"/>
        <v>20902445</v>
      </c>
      <c r="N30" s="71">
        <f t="shared" si="1"/>
        <v>380928921</v>
      </c>
      <c r="O30" s="71">
        <f t="shared" si="1"/>
        <v>5148648</v>
      </c>
      <c r="P30" s="71">
        <f t="shared" si="1"/>
        <v>146091804</v>
      </c>
      <c r="Q30" s="71">
        <f t="shared" si="1"/>
        <v>7259622</v>
      </c>
    </row>
    <row r="31" spans="1:17">
      <c r="A31" s="184"/>
      <c r="B31" s="271"/>
      <c r="C31" s="173"/>
      <c r="D31" s="271"/>
      <c r="E31" s="271"/>
      <c r="F31" s="271"/>
      <c r="G31" s="271"/>
      <c r="H31" s="271"/>
      <c r="I31" s="271"/>
      <c r="J31" s="271"/>
      <c r="K31" s="271"/>
      <c r="L31" s="271"/>
      <c r="M31" s="271"/>
      <c r="N31" s="271"/>
      <c r="O31" s="271"/>
      <c r="P31" s="271"/>
      <c r="Q31" s="271"/>
    </row>
    <row r="32" spans="1:17">
      <c r="A32" s="177" t="s">
        <v>319</v>
      </c>
      <c r="B32" s="118"/>
      <c r="C32" s="176"/>
      <c r="D32" s="178"/>
      <c r="E32" s="179">
        <f>+E31+F31</f>
        <v>0</v>
      </c>
      <c r="F32" s="180"/>
      <c r="G32" s="179"/>
      <c r="H32" s="179"/>
      <c r="I32" s="179"/>
      <c r="J32" s="179"/>
      <c r="K32" s="179"/>
      <c r="L32" s="179"/>
      <c r="M32" s="179"/>
      <c r="N32" s="179"/>
      <c r="O32" s="179"/>
      <c r="P32" s="179"/>
    </row>
    <row r="33" spans="1:17">
      <c r="A33" s="181" t="s">
        <v>320</v>
      </c>
      <c r="B33" s="102">
        <v>35478645</v>
      </c>
      <c r="C33" s="173">
        <f>B33/$B$40</f>
        <v>1.9120702888671542E-3</v>
      </c>
      <c r="D33" s="102">
        <v>35039023</v>
      </c>
      <c r="E33" s="102">
        <v>276535</v>
      </c>
      <c r="F33" s="102">
        <v>5848</v>
      </c>
      <c r="G33" s="102">
        <v>75987</v>
      </c>
      <c r="H33" s="102">
        <v>23140</v>
      </c>
      <c r="I33" s="102">
        <v>0</v>
      </c>
      <c r="J33" s="102">
        <v>0</v>
      </c>
      <c r="K33" s="102">
        <v>0</v>
      </c>
      <c r="L33" s="102">
        <v>0</v>
      </c>
      <c r="M33" s="102">
        <v>0</v>
      </c>
      <c r="N33" s="102">
        <v>0</v>
      </c>
      <c r="O33" s="102">
        <v>0</v>
      </c>
      <c r="P33" s="102">
        <v>6122</v>
      </c>
      <c r="Q33" s="102">
        <v>51990</v>
      </c>
    </row>
    <row r="34" spans="1:17">
      <c r="A34" s="181" t="s">
        <v>321</v>
      </c>
      <c r="B34" s="102">
        <v>651392187</v>
      </c>
      <c r="C34" s="173">
        <f>B34/$B$40</f>
        <v>3.5105840348832303E-2</v>
      </c>
      <c r="D34" s="102">
        <v>257814162</v>
      </c>
      <c r="E34" s="102">
        <v>17504499</v>
      </c>
      <c r="F34" s="102">
        <v>138757191</v>
      </c>
      <c r="G34" s="102">
        <v>976784</v>
      </c>
      <c r="H34" s="102">
        <v>230918444</v>
      </c>
      <c r="I34" s="102">
        <v>4632610</v>
      </c>
      <c r="J34" s="127">
        <v>133539</v>
      </c>
      <c r="K34" s="127">
        <v>16916</v>
      </c>
      <c r="L34" s="102">
        <v>149</v>
      </c>
      <c r="M34" s="102">
        <v>1061</v>
      </c>
      <c r="N34" s="102">
        <v>31409</v>
      </c>
      <c r="O34" s="102">
        <v>0</v>
      </c>
      <c r="P34" s="102">
        <v>577785</v>
      </c>
      <c r="Q34" s="102">
        <v>27638</v>
      </c>
    </row>
    <row r="35" spans="1:17">
      <c r="A35" s="181" t="s">
        <v>322</v>
      </c>
      <c r="B35" s="102">
        <v>3713702132</v>
      </c>
      <c r="C35" s="173"/>
      <c r="D35" s="327">
        <v>316438199</v>
      </c>
      <c r="E35" s="102">
        <v>264504</v>
      </c>
      <c r="F35" s="102">
        <v>-149709</v>
      </c>
      <c r="G35" s="102">
        <v>8297918</v>
      </c>
      <c r="H35" s="102">
        <v>2496018088</v>
      </c>
      <c r="I35" s="102">
        <v>266955999</v>
      </c>
      <c r="J35" s="127">
        <v>451683532</v>
      </c>
      <c r="K35" s="127">
        <v>53720453</v>
      </c>
      <c r="L35" s="102">
        <v>554727</v>
      </c>
      <c r="M35" s="102">
        <v>-105</v>
      </c>
      <c r="N35" s="102">
        <v>105427228</v>
      </c>
      <c r="O35" s="102"/>
      <c r="P35" s="102">
        <v>420863</v>
      </c>
      <c r="Q35" s="102">
        <v>14070435</v>
      </c>
    </row>
    <row r="36" spans="1:17">
      <c r="A36" s="100" t="s">
        <v>323</v>
      </c>
      <c r="B36" s="102">
        <v>6643918864</v>
      </c>
      <c r="C36" s="173">
        <f>B36/$B$40</f>
        <v>0.35806440357286518</v>
      </c>
      <c r="D36" s="102">
        <v>37633071</v>
      </c>
      <c r="E36" s="102">
        <v>0</v>
      </c>
      <c r="F36" s="102">
        <v>0</v>
      </c>
      <c r="G36" s="327">
        <v>13371026</v>
      </c>
      <c r="H36" s="327">
        <v>1908547206</v>
      </c>
      <c r="I36" s="327">
        <v>1639003703</v>
      </c>
      <c r="J36" s="327">
        <v>965983090</v>
      </c>
      <c r="K36" s="327">
        <v>413755164</v>
      </c>
      <c r="L36" s="327">
        <v>4202840</v>
      </c>
      <c r="M36" s="102">
        <v>0</v>
      </c>
      <c r="N36" s="327">
        <v>1546893496</v>
      </c>
      <c r="O36" s="102">
        <v>0</v>
      </c>
      <c r="P36" s="327">
        <v>114528601</v>
      </c>
      <c r="Q36" s="102">
        <v>667</v>
      </c>
    </row>
    <row r="37" spans="1:17">
      <c r="A37" s="100" t="s">
        <v>324</v>
      </c>
      <c r="B37" s="317">
        <v>1328778</v>
      </c>
      <c r="C37" s="174"/>
      <c r="D37" s="317"/>
      <c r="E37" s="317">
        <v>0</v>
      </c>
      <c r="F37" s="317">
        <v>0</v>
      </c>
      <c r="G37" s="317">
        <v>3891</v>
      </c>
      <c r="H37" s="317">
        <v>562110</v>
      </c>
      <c r="I37" s="317">
        <v>427844</v>
      </c>
      <c r="J37" s="317">
        <v>245492</v>
      </c>
      <c r="K37" s="317">
        <v>16130</v>
      </c>
      <c r="L37" s="317">
        <v>1909</v>
      </c>
      <c r="M37" s="317"/>
      <c r="N37" s="317">
        <v>50621</v>
      </c>
      <c r="O37" s="317"/>
      <c r="P37" s="317">
        <v>20465</v>
      </c>
      <c r="Q37" s="317">
        <v>316</v>
      </c>
    </row>
    <row r="38" spans="1:17" s="73" customFormat="1">
      <c r="A38" s="175" t="s">
        <v>325</v>
      </c>
      <c r="B38" s="109">
        <f>SUM(B33:B37)</f>
        <v>11045820606</v>
      </c>
      <c r="C38" s="176">
        <f>B38/$B$40</f>
        <v>0.59529853512977127</v>
      </c>
      <c r="D38" s="109">
        <f t="shared" ref="D38:Q38" si="2">SUM(D33:D37)</f>
        <v>646924455</v>
      </c>
      <c r="E38" s="109">
        <f t="shared" si="2"/>
        <v>18045538</v>
      </c>
      <c r="F38" s="109">
        <f t="shared" si="2"/>
        <v>138613330</v>
      </c>
      <c r="G38" s="109">
        <f t="shared" si="2"/>
        <v>22725606</v>
      </c>
      <c r="H38" s="109">
        <f t="shared" si="2"/>
        <v>4636068988</v>
      </c>
      <c r="I38" s="109">
        <v>1911020156</v>
      </c>
      <c r="J38" s="109">
        <f t="shared" si="2"/>
        <v>1418045653</v>
      </c>
      <c r="K38" s="109">
        <f t="shared" si="2"/>
        <v>467508663</v>
      </c>
      <c r="L38" s="109">
        <f t="shared" si="2"/>
        <v>4759625</v>
      </c>
      <c r="M38" s="109">
        <f t="shared" si="2"/>
        <v>956</v>
      </c>
      <c r="N38" s="109">
        <f t="shared" si="2"/>
        <v>1652402754</v>
      </c>
      <c r="O38" s="109">
        <f t="shared" si="2"/>
        <v>0</v>
      </c>
      <c r="P38" s="109">
        <f t="shared" si="2"/>
        <v>115553836</v>
      </c>
      <c r="Q38" s="109">
        <f t="shared" si="2"/>
        <v>14151046</v>
      </c>
    </row>
    <row r="39" spans="1:17" s="73" customFormat="1">
      <c r="A39" s="175"/>
      <c r="B39" s="109"/>
      <c r="C39" s="176"/>
      <c r="D39" s="109"/>
      <c r="E39" s="109"/>
      <c r="F39" s="109"/>
      <c r="G39" s="109"/>
      <c r="H39" s="109"/>
      <c r="I39" s="109"/>
      <c r="J39" s="109"/>
      <c r="K39" s="109"/>
      <c r="L39" s="109"/>
      <c r="M39" s="109"/>
      <c r="N39" s="109"/>
      <c r="O39" s="109"/>
      <c r="P39" s="109"/>
      <c r="Q39" s="109"/>
    </row>
    <row r="40" spans="1:17" s="73" customFormat="1">
      <c r="A40" s="7" t="s">
        <v>326</v>
      </c>
      <c r="B40" s="118">
        <f>B30+B38</f>
        <v>18555094552</v>
      </c>
      <c r="C40" s="176">
        <f>B40/$B$40</f>
        <v>1</v>
      </c>
      <c r="D40" s="118">
        <f t="shared" ref="D40:Q40" si="3">D30+D38</f>
        <v>3075103443</v>
      </c>
      <c r="E40" s="118">
        <f t="shared" si="3"/>
        <v>23477738</v>
      </c>
      <c r="F40" s="118">
        <f t="shared" si="3"/>
        <v>138680127</v>
      </c>
      <c r="G40" s="118">
        <f t="shared" si="3"/>
        <v>34096093</v>
      </c>
      <c r="H40" s="118">
        <f t="shared" si="3"/>
        <v>7832194450</v>
      </c>
      <c r="I40" s="118">
        <v>2598293840</v>
      </c>
      <c r="J40" s="118">
        <f t="shared" si="3"/>
        <v>1903128611</v>
      </c>
      <c r="K40" s="118">
        <f t="shared" si="3"/>
        <v>596724974</v>
      </c>
      <c r="L40" s="118">
        <f t="shared" si="3"/>
        <v>10955244</v>
      </c>
      <c r="M40" s="118">
        <f t="shared" si="3"/>
        <v>20903401</v>
      </c>
      <c r="N40" s="118">
        <f t="shared" si="3"/>
        <v>2033331675</v>
      </c>
      <c r="O40" s="118">
        <f t="shared" si="3"/>
        <v>5148648</v>
      </c>
      <c r="P40" s="118">
        <f t="shared" si="3"/>
        <v>261645640</v>
      </c>
      <c r="Q40" s="118">
        <f t="shared" si="3"/>
        <v>21410668</v>
      </c>
    </row>
    <row r="41" spans="1:17">
      <c r="B41" s="271"/>
      <c r="C41" s="188"/>
      <c r="D41" s="188"/>
      <c r="E41" s="188"/>
      <c r="F41" s="188"/>
      <c r="G41" s="188"/>
      <c r="H41" s="188"/>
      <c r="I41" s="188"/>
      <c r="J41" s="188"/>
      <c r="K41" s="188"/>
      <c r="L41" s="188"/>
      <c r="M41" s="188"/>
      <c r="N41" s="188"/>
      <c r="O41" s="188"/>
      <c r="P41" s="188"/>
      <c r="Q41" s="188"/>
    </row>
    <row r="42" spans="1:17" s="73" customFormat="1">
      <c r="A42" s="7" t="s">
        <v>380</v>
      </c>
      <c r="B42" s="118">
        <f>B30+B38-B33-B34</f>
        <v>17868223720</v>
      </c>
      <c r="D42" s="118">
        <f t="shared" ref="D42:Q42" si="4">D30+D38-D33-D34</f>
        <v>2782250258</v>
      </c>
      <c r="E42" s="118">
        <f t="shared" si="4"/>
        <v>5696704</v>
      </c>
      <c r="F42" s="118">
        <f t="shared" si="4"/>
        <v>-82912</v>
      </c>
      <c r="G42" s="118">
        <f t="shared" si="4"/>
        <v>33043322</v>
      </c>
      <c r="H42" s="118">
        <f t="shared" si="4"/>
        <v>7601252866</v>
      </c>
      <c r="I42" s="118">
        <v>2593661230</v>
      </c>
      <c r="J42" s="118">
        <f t="shared" si="4"/>
        <v>1902995072</v>
      </c>
      <c r="K42" s="118">
        <f t="shared" si="4"/>
        <v>596708058</v>
      </c>
      <c r="L42" s="118">
        <f t="shared" si="4"/>
        <v>10955095</v>
      </c>
      <c r="M42" s="118">
        <f t="shared" si="4"/>
        <v>20902340</v>
      </c>
      <c r="N42" s="118">
        <f t="shared" si="4"/>
        <v>2033300266</v>
      </c>
      <c r="O42" s="118">
        <f t="shared" si="4"/>
        <v>5148648</v>
      </c>
      <c r="P42" s="118">
        <f t="shared" si="4"/>
        <v>261061733</v>
      </c>
      <c r="Q42" s="118">
        <f t="shared" si="4"/>
        <v>21331040</v>
      </c>
    </row>
    <row r="43" spans="1:17" ht="20.25" customHeight="1">
      <c r="B43" s="296"/>
      <c r="D43" s="128"/>
    </row>
    <row r="44" spans="1:17">
      <c r="A44" s="35" t="s">
        <v>381</v>
      </c>
      <c r="B44" s="102"/>
      <c r="D44" s="179"/>
      <c r="E44" s="179"/>
      <c r="F44" s="179"/>
      <c r="G44" s="179"/>
      <c r="H44" s="179"/>
      <c r="I44" s="179"/>
      <c r="J44" s="179"/>
      <c r="K44" s="179"/>
      <c r="L44" s="179"/>
      <c r="M44" s="179"/>
      <c r="N44" s="179"/>
      <c r="O44" s="179"/>
      <c r="P44" s="179"/>
    </row>
    <row r="45" spans="1:17">
      <c r="A45" s="35" t="s">
        <v>382</v>
      </c>
      <c r="B45" s="102"/>
      <c r="D45" s="179"/>
      <c r="E45" s="179"/>
      <c r="F45" s="179"/>
      <c r="G45" s="179"/>
      <c r="H45" s="179"/>
      <c r="I45" s="179"/>
      <c r="J45" s="179"/>
      <c r="K45" s="179"/>
      <c r="L45" s="179"/>
      <c r="M45" s="179"/>
      <c r="N45" s="179"/>
      <c r="O45" s="179"/>
      <c r="P45" s="179"/>
    </row>
    <row r="46" spans="1:17" s="131" customFormat="1">
      <c r="A46" s="184" t="s">
        <v>383</v>
      </c>
      <c r="B46" s="189"/>
      <c r="C46" s="190"/>
      <c r="D46" s="191"/>
      <c r="E46" s="191"/>
      <c r="F46" s="191"/>
      <c r="G46" s="191"/>
      <c r="H46" s="191"/>
      <c r="I46" s="191"/>
      <c r="J46" s="191"/>
      <c r="K46" s="192"/>
      <c r="L46" s="192"/>
      <c r="M46" s="192"/>
      <c r="N46" s="187"/>
      <c r="O46" s="187"/>
      <c r="P46" s="187"/>
    </row>
    <row r="47" spans="1:17" s="131" customFormat="1">
      <c r="A47" s="184" t="s">
        <v>384</v>
      </c>
      <c r="B47" s="189"/>
      <c r="C47" s="190"/>
      <c r="D47" s="191"/>
      <c r="E47" s="191"/>
      <c r="F47" s="191"/>
      <c r="G47" s="191"/>
      <c r="H47" s="191"/>
      <c r="I47" s="191"/>
      <c r="J47" s="191"/>
      <c r="K47" s="192"/>
      <c r="L47" s="192"/>
      <c r="M47" s="192"/>
      <c r="N47" s="187"/>
      <c r="O47" s="187"/>
      <c r="P47" s="187"/>
    </row>
    <row r="48" spans="1:17" s="131" customFormat="1">
      <c r="A48" s="184" t="s">
        <v>385</v>
      </c>
      <c r="B48" s="189"/>
      <c r="C48" s="190"/>
      <c r="D48" s="191"/>
      <c r="E48" s="191"/>
      <c r="F48" s="191"/>
      <c r="G48" s="191"/>
      <c r="H48" s="191"/>
      <c r="I48" s="193"/>
      <c r="J48" s="193"/>
      <c r="K48" s="192"/>
      <c r="L48" s="192"/>
      <c r="M48" s="192"/>
      <c r="N48" s="187"/>
      <c r="O48" s="187"/>
      <c r="P48" s="187"/>
    </row>
    <row r="49" spans="1:16" s="131" customFormat="1">
      <c r="A49" s="184" t="s">
        <v>386</v>
      </c>
      <c r="B49" s="189"/>
      <c r="C49" s="190"/>
      <c r="D49" s="191"/>
      <c r="E49" s="191"/>
      <c r="F49" s="191"/>
      <c r="G49" s="191"/>
      <c r="H49" s="191"/>
      <c r="I49" s="193"/>
      <c r="J49" s="193"/>
      <c r="K49" s="192"/>
      <c r="L49" s="192"/>
      <c r="M49" s="192"/>
      <c r="N49" s="187"/>
      <c r="O49" s="187"/>
      <c r="P49" s="187"/>
    </row>
    <row r="50" spans="1:16" s="131" customFormat="1" ht="33.75" customHeight="1">
      <c r="A50" s="336" t="s">
        <v>387</v>
      </c>
      <c r="B50" s="339"/>
      <c r="C50" s="339"/>
      <c r="D50" s="339"/>
      <c r="E50" s="339"/>
      <c r="F50" s="339"/>
      <c r="G50" s="339"/>
      <c r="H50" s="339"/>
      <c r="I50" s="339"/>
      <c r="J50" s="339"/>
      <c r="K50" s="339"/>
      <c r="L50" s="339"/>
      <c r="M50" s="339"/>
      <c r="N50" s="187"/>
      <c r="O50" s="187"/>
      <c r="P50" s="187"/>
    </row>
    <row r="51" spans="1:16" s="131" customFormat="1" ht="12" customHeight="1">
      <c r="A51" s="336" t="s">
        <v>388</v>
      </c>
      <c r="B51" s="339"/>
      <c r="C51" s="339"/>
      <c r="D51" s="339"/>
      <c r="E51" s="339"/>
      <c r="F51" s="339"/>
      <c r="G51" s="339"/>
      <c r="H51" s="339"/>
      <c r="I51" s="339"/>
      <c r="J51" s="339"/>
      <c r="K51" s="339"/>
      <c r="L51" s="339"/>
      <c r="M51" s="339"/>
      <c r="N51" s="187"/>
      <c r="O51" s="187"/>
      <c r="P51" s="187"/>
    </row>
    <row r="52" spans="1:16" s="131" customFormat="1">
      <c r="B52" s="185"/>
      <c r="C52" s="194"/>
      <c r="D52" s="187"/>
      <c r="E52" s="187"/>
      <c r="F52" s="187"/>
      <c r="G52" s="187"/>
      <c r="H52" s="187"/>
      <c r="I52" s="187"/>
      <c r="J52" s="187"/>
      <c r="K52" s="187"/>
      <c r="L52" s="187"/>
      <c r="M52" s="187"/>
      <c r="N52" s="187"/>
      <c r="O52" s="187"/>
      <c r="P52" s="187"/>
    </row>
    <row r="53" spans="1:16" s="131" customFormat="1">
      <c r="A53" s="9" t="s">
        <v>389</v>
      </c>
      <c r="B53" s="102"/>
      <c r="C53" s="194"/>
      <c r="D53" s="187"/>
      <c r="E53" s="187"/>
      <c r="F53" s="187"/>
      <c r="G53" s="187"/>
      <c r="H53" s="187"/>
      <c r="I53" s="187"/>
      <c r="J53" s="187"/>
      <c r="K53" s="187"/>
      <c r="L53" s="187"/>
      <c r="M53" s="187"/>
      <c r="N53" s="187"/>
      <c r="O53" s="187"/>
      <c r="P53" s="187"/>
    </row>
    <row r="55" spans="1:16">
      <c r="B55" s="127"/>
    </row>
    <row r="57" spans="1:16">
      <c r="B57" s="127"/>
    </row>
    <row r="58" spans="1:16">
      <c r="B58" s="127"/>
    </row>
  </sheetData>
  <mergeCells count="2">
    <mergeCell ref="A51:M51"/>
    <mergeCell ref="A50:M50"/>
  </mergeCells>
  <pageMargins left="0.7" right="0.7" top="0.75" bottom="0.75" header="0.3" footer="0.3"/>
  <pageSetup orientation="portrait" horizontalDpi="4294967293" r:id="rId1"/>
  <ignoredErrors>
    <ignoredError sqref="C30 C40 C38 C32:C34 C36"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3"/>
  <sheetViews>
    <sheetView showGridLines="0" workbookViewId="0">
      <pane ySplit="8" topLeftCell="A9" activePane="bottomLeft" state="frozen"/>
      <selection pane="bottomLeft" activeCell="A6" sqref="A6"/>
    </sheetView>
  </sheetViews>
  <sheetFormatPr defaultColWidth="9.140625" defaultRowHeight="12.75"/>
  <cols>
    <col min="1" max="1" width="45.42578125" style="9" bestFit="1" customWidth="1"/>
    <col min="2" max="2" width="21.85546875" style="120" bestFit="1" customWidth="1"/>
    <col min="3" max="3" width="12.28515625" style="218" customWidth="1"/>
    <col min="4" max="4" width="19.42578125" style="120" customWidth="1"/>
    <col min="5" max="5" width="18" style="120" bestFit="1" customWidth="1"/>
    <col min="6" max="6" width="17.85546875" style="319" bestFit="1" customWidth="1"/>
    <col min="7" max="7" width="13.5703125" style="120" customWidth="1"/>
    <col min="8" max="8" width="20" style="120" bestFit="1" customWidth="1"/>
    <col min="9" max="11" width="13.85546875" style="120" customWidth="1"/>
    <col min="12" max="16384" width="9.140625" style="9"/>
  </cols>
  <sheetData>
    <row r="1" spans="1:11" ht="18">
      <c r="K1" s="133" t="s">
        <v>390</v>
      </c>
    </row>
    <row r="2" spans="1:11" ht="18">
      <c r="K2" s="133" t="s">
        <v>1</v>
      </c>
    </row>
    <row r="3" spans="1:11" ht="18">
      <c r="K3" s="133" t="s">
        <v>2</v>
      </c>
    </row>
    <row r="4" spans="1:11" ht="18">
      <c r="K4" s="133" t="s">
        <v>391</v>
      </c>
    </row>
    <row r="7" spans="1:11" ht="13.5" customHeight="1"/>
    <row r="8" spans="1:11" s="112" customFormat="1" ht="38.25">
      <c r="A8" s="196" t="s">
        <v>289</v>
      </c>
      <c r="B8" s="197" t="s">
        <v>103</v>
      </c>
      <c r="C8" s="136" t="s">
        <v>339</v>
      </c>
      <c r="D8" s="172" t="s">
        <v>392</v>
      </c>
      <c r="E8" s="172" t="s">
        <v>363</v>
      </c>
      <c r="F8" s="320" t="s">
        <v>393</v>
      </c>
      <c r="G8" s="136" t="s">
        <v>339</v>
      </c>
      <c r="H8" s="198" t="s">
        <v>394</v>
      </c>
      <c r="I8" s="199" t="s">
        <v>395</v>
      </c>
      <c r="J8" s="199" t="s">
        <v>396</v>
      </c>
      <c r="K8" s="199" t="s">
        <v>397</v>
      </c>
    </row>
    <row r="9" spans="1:11">
      <c r="A9" s="100" t="s">
        <v>297</v>
      </c>
      <c r="B9" s="140">
        <v>58347693</v>
      </c>
      <c r="C9" s="200">
        <f t="shared" ref="C9:C30" si="0">B9/$B$40</f>
        <v>1.8974221219393302E-2</v>
      </c>
      <c r="D9" s="140">
        <v>1595900</v>
      </c>
      <c r="E9" s="140">
        <v>23791</v>
      </c>
      <c r="F9" s="142">
        <f>D9+E9</f>
        <v>1619691</v>
      </c>
      <c r="G9" s="200">
        <f>+H9/$H$30</f>
        <v>2.464064036803949E-2</v>
      </c>
      <c r="H9" s="140">
        <f>+B9+D9+E9</f>
        <v>59967384</v>
      </c>
      <c r="I9" s="201">
        <f t="shared" ref="I9:I30" si="1">H9/$H$40</f>
        <v>1.8524109821640065E-2</v>
      </c>
      <c r="J9" s="201">
        <v>4.5556312115779228E-3</v>
      </c>
      <c r="K9" s="201">
        <v>1.640607240853323E-4</v>
      </c>
    </row>
    <row r="10" spans="1:11">
      <c r="A10" s="100" t="s">
        <v>298</v>
      </c>
      <c r="B10" s="140">
        <v>25624206</v>
      </c>
      <c r="C10" s="200">
        <f t="shared" si="0"/>
        <v>8.3327948067339203E-3</v>
      </c>
      <c r="D10" s="140">
        <v>1685578</v>
      </c>
      <c r="E10" s="140">
        <v>0</v>
      </c>
      <c r="F10" s="142">
        <f t="shared" ref="F10:F29" si="2">D10+E10</f>
        <v>1685578</v>
      </c>
      <c r="G10" s="200">
        <f t="shared" ref="G10:G29" si="3">+H10/$H$30</f>
        <v>1.1221609501472316E-2</v>
      </c>
      <c r="H10" s="140">
        <f t="shared" ref="H10:H29" si="4">+B10+D10+E10</f>
        <v>27309784</v>
      </c>
      <c r="I10" s="201">
        <f t="shared" si="1"/>
        <v>8.4360764848649839E-3</v>
      </c>
      <c r="J10" s="201">
        <v>6.6529010017453228E-3</v>
      </c>
      <c r="K10" s="201">
        <v>8.628123050550985E-3</v>
      </c>
    </row>
    <row r="11" spans="1:11">
      <c r="A11" s="100" t="s">
        <v>299</v>
      </c>
      <c r="B11" s="140">
        <v>0</v>
      </c>
      <c r="C11" s="200">
        <f t="shared" si="0"/>
        <v>0</v>
      </c>
      <c r="D11" s="140">
        <v>0</v>
      </c>
      <c r="E11" s="140">
        <v>0</v>
      </c>
      <c r="F11" s="142">
        <f t="shared" si="2"/>
        <v>0</v>
      </c>
      <c r="G11" s="200">
        <f t="shared" si="3"/>
        <v>0</v>
      </c>
      <c r="H11" s="140">
        <f t="shared" si="4"/>
        <v>0</v>
      </c>
      <c r="I11" s="201">
        <f t="shared" si="1"/>
        <v>0</v>
      </c>
      <c r="J11" s="201">
        <v>0</v>
      </c>
      <c r="K11" s="201">
        <v>0</v>
      </c>
    </row>
    <row r="12" spans="1:11">
      <c r="A12" s="100" t="s">
        <v>300</v>
      </c>
      <c r="B12" s="140">
        <v>0</v>
      </c>
      <c r="C12" s="200">
        <f t="shared" si="0"/>
        <v>0</v>
      </c>
      <c r="D12" s="140">
        <v>0</v>
      </c>
      <c r="E12" s="140">
        <v>0</v>
      </c>
      <c r="F12" s="142">
        <v>0</v>
      </c>
      <c r="G12" s="200">
        <f t="shared" si="3"/>
        <v>0</v>
      </c>
      <c r="H12" s="140">
        <f t="shared" si="4"/>
        <v>0</v>
      </c>
      <c r="I12" s="201">
        <f t="shared" si="1"/>
        <v>0</v>
      </c>
      <c r="J12" s="201">
        <v>0</v>
      </c>
      <c r="K12" s="201">
        <v>0</v>
      </c>
    </row>
    <row r="13" spans="1:11">
      <c r="A13" s="100" t="s">
        <v>301</v>
      </c>
      <c r="B13" s="140">
        <v>41476001</v>
      </c>
      <c r="C13" s="200">
        <f t="shared" si="0"/>
        <v>1.3487676681060514E-2</v>
      </c>
      <c r="D13" s="140">
        <v>1519177</v>
      </c>
      <c r="E13" s="140">
        <v>3262</v>
      </c>
      <c r="F13" s="142">
        <f t="shared" si="2"/>
        <v>1522439</v>
      </c>
      <c r="G13" s="200">
        <f t="shared" si="3"/>
        <v>1.7668089313796376E-2</v>
      </c>
      <c r="H13" s="140">
        <f t="shared" si="4"/>
        <v>42998440</v>
      </c>
      <c r="I13" s="201">
        <f t="shared" si="1"/>
        <v>1.3282350697826023E-2</v>
      </c>
      <c r="J13" s="201">
        <v>1.9136726029687936E-2</v>
      </c>
      <c r="K13" s="201">
        <v>2.3627305618426703E-2</v>
      </c>
    </row>
    <row r="14" spans="1:11">
      <c r="A14" s="100" t="s">
        <v>302</v>
      </c>
      <c r="B14" s="140">
        <v>4549559</v>
      </c>
      <c r="C14" s="200">
        <f t="shared" si="0"/>
        <v>1.4794816123523816E-3</v>
      </c>
      <c r="D14" s="140">
        <v>87443</v>
      </c>
      <c r="E14" s="140">
        <v>0</v>
      </c>
      <c r="F14" s="142">
        <f t="shared" si="2"/>
        <v>87443</v>
      </c>
      <c r="G14" s="200">
        <f t="shared" si="3"/>
        <v>1.9053473913065782E-3</v>
      </c>
      <c r="H14" s="140">
        <f t="shared" si="4"/>
        <v>4637002</v>
      </c>
      <c r="I14" s="201">
        <f t="shared" si="1"/>
        <v>1.4323842155789992E-3</v>
      </c>
      <c r="J14" s="201">
        <v>1.7710551510002311E-3</v>
      </c>
      <c r="K14" s="201">
        <v>1.3356453960913432E-3</v>
      </c>
    </row>
    <row r="15" spans="1:11">
      <c r="A15" s="100" t="s">
        <v>303</v>
      </c>
      <c r="B15" s="140">
        <v>1553099492</v>
      </c>
      <c r="C15" s="200">
        <f t="shared" si="0"/>
        <v>0.50505601544409573</v>
      </c>
      <c r="D15" s="140">
        <v>13243</v>
      </c>
      <c r="E15" s="140">
        <v>37770</v>
      </c>
      <c r="F15" s="142">
        <f t="shared" si="2"/>
        <v>51013</v>
      </c>
      <c r="G15" s="200">
        <f t="shared" si="3"/>
        <v>0.63819063761634021</v>
      </c>
      <c r="H15" s="140">
        <f t="shared" si="4"/>
        <v>1553150505</v>
      </c>
      <c r="I15" s="201">
        <f t="shared" si="1"/>
        <v>0.47977297999452051</v>
      </c>
      <c r="J15" s="201">
        <v>0.51342662579932907</v>
      </c>
      <c r="K15" s="201">
        <v>0.46797052714430049</v>
      </c>
    </row>
    <row r="16" spans="1:11">
      <c r="A16" s="100" t="s">
        <v>304</v>
      </c>
      <c r="B16" s="140">
        <v>0</v>
      </c>
      <c r="C16" s="200">
        <f t="shared" si="0"/>
        <v>0</v>
      </c>
      <c r="D16" s="140">
        <v>0</v>
      </c>
      <c r="E16" s="140">
        <v>0</v>
      </c>
      <c r="F16" s="142">
        <f t="shared" si="2"/>
        <v>0</v>
      </c>
      <c r="G16" s="200">
        <f t="shared" si="3"/>
        <v>0</v>
      </c>
      <c r="H16" s="140">
        <f t="shared" si="4"/>
        <v>0</v>
      </c>
      <c r="I16" s="201">
        <f t="shared" si="1"/>
        <v>0</v>
      </c>
      <c r="J16" s="201">
        <v>0</v>
      </c>
      <c r="K16" s="201">
        <v>-3.6399418865023161E-6</v>
      </c>
    </row>
    <row r="17" spans="1:11">
      <c r="A17" s="100" t="s">
        <v>305</v>
      </c>
      <c r="B17" s="140">
        <v>12051029</v>
      </c>
      <c r="C17" s="200">
        <f t="shared" si="0"/>
        <v>3.9189019892752926E-3</v>
      </c>
      <c r="D17" s="140">
        <v>114</v>
      </c>
      <c r="E17" s="140">
        <v>0</v>
      </c>
      <c r="F17" s="142">
        <f t="shared" si="2"/>
        <v>114</v>
      </c>
      <c r="G17" s="200">
        <f t="shared" si="3"/>
        <v>4.951823155847794E-3</v>
      </c>
      <c r="H17" s="140">
        <f t="shared" si="4"/>
        <v>12051143</v>
      </c>
      <c r="I17" s="201">
        <f t="shared" si="1"/>
        <v>3.722635231316559E-3</v>
      </c>
      <c r="J17" s="201">
        <v>3.6372751762554067E-3</v>
      </c>
      <c r="K17" s="201">
        <v>5.3817434191516401E-3</v>
      </c>
    </row>
    <row r="18" spans="1:11">
      <c r="A18" s="100" t="s">
        <v>306</v>
      </c>
      <c r="B18" s="140">
        <v>6518807</v>
      </c>
      <c r="C18" s="200">
        <f t="shared" si="0"/>
        <v>2.1198659234826916E-3</v>
      </c>
      <c r="D18" s="140">
        <v>152164</v>
      </c>
      <c r="E18" s="140">
        <v>0</v>
      </c>
      <c r="F18" s="142">
        <f t="shared" si="2"/>
        <v>152164</v>
      </c>
      <c r="G18" s="200">
        <f t="shared" si="3"/>
        <v>2.7411066875390254E-3</v>
      </c>
      <c r="H18" s="140">
        <f t="shared" si="4"/>
        <v>6670971</v>
      </c>
      <c r="I18" s="201">
        <f t="shared" si="1"/>
        <v>2.0606835112396442E-3</v>
      </c>
      <c r="J18" s="201">
        <v>3.2104831224638404E-3</v>
      </c>
      <c r="K18" s="201">
        <v>3.5579611803816173E-3</v>
      </c>
    </row>
    <row r="19" spans="1:11">
      <c r="A19" s="100" t="s">
        <v>307</v>
      </c>
      <c r="B19" s="140">
        <v>38247971</v>
      </c>
      <c r="C19" s="200">
        <f t="shared" si="0"/>
        <v>1.2437946140337367E-2</v>
      </c>
      <c r="D19" s="140">
        <v>286170</v>
      </c>
      <c r="E19" s="140">
        <v>1174</v>
      </c>
      <c r="F19" s="142">
        <f t="shared" si="2"/>
        <v>287344</v>
      </c>
      <c r="G19" s="200">
        <f t="shared" si="3"/>
        <v>1.583418810438884E-2</v>
      </c>
      <c r="H19" s="140">
        <f t="shared" si="4"/>
        <v>38535315</v>
      </c>
      <c r="I19" s="201">
        <f t="shared" si="1"/>
        <v>1.1903677623681129E-2</v>
      </c>
      <c r="J19" s="201">
        <v>1.3678412814039727E-2</v>
      </c>
      <c r="K19" s="201">
        <v>1.6554747937123783E-2</v>
      </c>
    </row>
    <row r="20" spans="1:11">
      <c r="A20" s="100" t="s">
        <v>308</v>
      </c>
      <c r="B20" s="140">
        <v>212642391</v>
      </c>
      <c r="C20" s="200">
        <f t="shared" si="0"/>
        <v>6.9149670878242392E-2</v>
      </c>
      <c r="D20" s="140">
        <v>6117</v>
      </c>
      <c r="E20" s="140">
        <v>404</v>
      </c>
      <c r="F20" s="142">
        <f t="shared" si="2"/>
        <v>6521</v>
      </c>
      <c r="G20" s="200">
        <f t="shared" si="3"/>
        <v>8.737758787755151E-2</v>
      </c>
      <c r="H20" s="140">
        <f t="shared" si="4"/>
        <v>212648912</v>
      </c>
      <c r="I20" s="201">
        <f t="shared" si="1"/>
        <v>6.5687904600612121E-2</v>
      </c>
      <c r="J20" s="201">
        <v>6.064960817346994E-2</v>
      </c>
      <c r="K20" s="201">
        <v>6.7319204172988284E-2</v>
      </c>
    </row>
    <row r="21" spans="1:11">
      <c r="A21" s="100" t="s">
        <v>309</v>
      </c>
      <c r="B21" s="140">
        <v>2715</v>
      </c>
      <c r="C21" s="200">
        <f t="shared" si="0"/>
        <v>8.8289712860888625E-7</v>
      </c>
      <c r="D21" s="140">
        <v>0</v>
      </c>
      <c r="E21" s="140">
        <v>0</v>
      </c>
      <c r="F21" s="142">
        <f t="shared" si="2"/>
        <v>0</v>
      </c>
      <c r="G21" s="200">
        <f t="shared" si="3"/>
        <v>1.1155954143210118E-6</v>
      </c>
      <c r="H21" s="140">
        <f t="shared" si="4"/>
        <v>2715</v>
      </c>
      <c r="I21" s="201">
        <f t="shared" si="1"/>
        <v>8.3867187145853783E-7</v>
      </c>
      <c r="J21" s="201">
        <v>1.2537926407645577E-6</v>
      </c>
      <c r="K21" s="201">
        <v>1.9193641903364613E-5</v>
      </c>
    </row>
    <row r="22" spans="1:11">
      <c r="A22" s="100" t="s">
        <v>310</v>
      </c>
      <c r="B22" s="140">
        <v>0</v>
      </c>
      <c r="C22" s="200">
        <f t="shared" si="0"/>
        <v>0</v>
      </c>
      <c r="D22" s="140">
        <v>0</v>
      </c>
      <c r="E22" s="140">
        <v>0</v>
      </c>
      <c r="F22" s="142">
        <f t="shared" si="2"/>
        <v>0</v>
      </c>
      <c r="G22" s="200">
        <f t="shared" si="3"/>
        <v>0</v>
      </c>
      <c r="H22" s="140">
        <f t="shared" si="4"/>
        <v>0</v>
      </c>
      <c r="I22" s="201">
        <f t="shared" si="1"/>
        <v>0</v>
      </c>
      <c r="J22" s="201">
        <v>0</v>
      </c>
      <c r="K22" s="201">
        <v>0</v>
      </c>
    </row>
    <row r="23" spans="1:11">
      <c r="A23" s="100" t="s">
        <v>311</v>
      </c>
      <c r="B23" s="140">
        <v>327810756</v>
      </c>
      <c r="C23" s="200">
        <f t="shared" si="0"/>
        <v>0.10660153782670653</v>
      </c>
      <c r="D23" s="140">
        <v>792</v>
      </c>
      <c r="E23" s="140">
        <v>396</v>
      </c>
      <c r="F23" s="142">
        <f t="shared" si="2"/>
        <v>1188</v>
      </c>
      <c r="G23" s="200">
        <f t="shared" si="3"/>
        <v>0.13469815892672424</v>
      </c>
      <c r="H23" s="140">
        <f t="shared" si="4"/>
        <v>327811944</v>
      </c>
      <c r="I23" s="201">
        <f t="shared" si="1"/>
        <v>0.10126212028027308</v>
      </c>
      <c r="J23" s="201">
        <v>0.10493604001499926</v>
      </c>
      <c r="K23" s="201">
        <v>0.10631698271234409</v>
      </c>
    </row>
    <row r="24" spans="1:11">
      <c r="A24" s="100" t="s">
        <v>312</v>
      </c>
      <c r="B24" s="140">
        <v>98171602</v>
      </c>
      <c r="C24" s="200">
        <f t="shared" si="0"/>
        <v>3.1924650282406777E-2</v>
      </c>
      <c r="D24" s="140">
        <v>0</v>
      </c>
      <c r="E24" s="140">
        <v>0</v>
      </c>
      <c r="F24" s="142">
        <f t="shared" si="2"/>
        <v>0</v>
      </c>
      <c r="G24" s="200">
        <f t="shared" si="3"/>
        <v>4.0338780481674941E-2</v>
      </c>
      <c r="H24" s="140">
        <f t="shared" si="4"/>
        <v>98171602</v>
      </c>
      <c r="I24" s="201">
        <f t="shared" si="1"/>
        <v>3.0325510561113347E-2</v>
      </c>
      <c r="J24" s="201">
        <v>3.1528845962809221E-2</v>
      </c>
      <c r="K24" s="201">
        <v>2.9274626816952462E-2</v>
      </c>
    </row>
    <row r="25" spans="1:11">
      <c r="A25" s="100" t="s">
        <v>313</v>
      </c>
      <c r="B25" s="140">
        <v>531630</v>
      </c>
      <c r="C25" s="200">
        <f t="shared" si="0"/>
        <v>1.7288198912793451E-4</v>
      </c>
      <c r="D25" s="140">
        <v>0</v>
      </c>
      <c r="E25" s="140">
        <v>0</v>
      </c>
      <c r="F25" s="142">
        <f t="shared" si="2"/>
        <v>0</v>
      </c>
      <c r="G25" s="200">
        <f t="shared" si="3"/>
        <v>2.1844714184732209E-4</v>
      </c>
      <c r="H25" s="140">
        <f t="shared" si="4"/>
        <v>531630</v>
      </c>
      <c r="I25" s="201">
        <f t="shared" si="1"/>
        <v>1.6422214623333425E-4</v>
      </c>
      <c r="J25" s="201">
        <v>6.2760405418778561E-5</v>
      </c>
      <c r="K25" s="201">
        <v>3.2862858979993686E-5</v>
      </c>
    </row>
    <row r="26" spans="1:11">
      <c r="A26" s="100" t="s">
        <v>314</v>
      </c>
      <c r="B26" s="140">
        <v>529875</v>
      </c>
      <c r="C26" s="200">
        <f t="shared" si="0"/>
        <v>1.7231127661938622E-4</v>
      </c>
      <c r="D26" s="140">
        <v>5600</v>
      </c>
      <c r="E26" s="140">
        <v>0</v>
      </c>
      <c r="F26" s="142">
        <f t="shared" si="2"/>
        <v>5600</v>
      </c>
      <c r="G26" s="200">
        <f t="shared" si="3"/>
        <v>2.200270550583955E-4</v>
      </c>
      <c r="H26" s="140">
        <f t="shared" si="4"/>
        <v>535475</v>
      </c>
      <c r="I26" s="201">
        <f t="shared" si="1"/>
        <v>1.6540987858904623E-4</v>
      </c>
      <c r="J26" s="201">
        <v>2.4984399323084173E-4</v>
      </c>
      <c r="K26" s="201">
        <v>2.0466380165591242E-4</v>
      </c>
    </row>
    <row r="27" spans="1:11">
      <c r="A27" s="100" t="s">
        <v>315</v>
      </c>
      <c r="B27" s="140">
        <v>0</v>
      </c>
      <c r="C27" s="200">
        <f t="shared" si="0"/>
        <v>0</v>
      </c>
      <c r="D27" s="140">
        <v>0</v>
      </c>
      <c r="E27" s="140">
        <v>0</v>
      </c>
      <c r="F27" s="142">
        <f t="shared" si="2"/>
        <v>0</v>
      </c>
      <c r="G27" s="200">
        <f t="shared" si="3"/>
        <v>0</v>
      </c>
      <c r="H27" s="140">
        <f t="shared" si="4"/>
        <v>0</v>
      </c>
      <c r="I27" s="201">
        <f t="shared" si="1"/>
        <v>0</v>
      </c>
      <c r="J27" s="201">
        <v>0</v>
      </c>
      <c r="K27" s="201">
        <v>0</v>
      </c>
    </row>
    <row r="28" spans="1:11">
      <c r="A28" s="100" t="s">
        <v>316</v>
      </c>
      <c r="B28" s="140">
        <v>913735</v>
      </c>
      <c r="C28" s="200">
        <f t="shared" si="0"/>
        <v>2.9713959771986766E-4</v>
      </c>
      <c r="D28" s="140">
        <v>31311</v>
      </c>
      <c r="E28" s="140">
        <v>0</v>
      </c>
      <c r="F28" s="142">
        <f t="shared" si="2"/>
        <v>31311</v>
      </c>
      <c r="G28" s="200">
        <f t="shared" si="3"/>
        <v>3.8832006774306257E-4</v>
      </c>
      <c r="H28" s="140">
        <f t="shared" si="4"/>
        <v>945046</v>
      </c>
      <c r="I28" s="201">
        <f t="shared" si="1"/>
        <v>2.9192762336442186E-4</v>
      </c>
      <c r="J28" s="201">
        <v>3.0009374271888414E-4</v>
      </c>
      <c r="K28" s="201">
        <v>2.2694058789453982E-4</v>
      </c>
    </row>
    <row r="29" spans="1:11">
      <c r="A29" s="100" t="s">
        <v>317</v>
      </c>
      <c r="B29" s="202">
        <v>47661526</v>
      </c>
      <c r="C29" s="203">
        <f t="shared" si="0"/>
        <v>1.5499161860227543E-2</v>
      </c>
      <c r="D29" s="202">
        <v>48591</v>
      </c>
      <c r="E29" s="202">
        <v>0</v>
      </c>
      <c r="F29" s="321">
        <f t="shared" si="2"/>
        <v>48591</v>
      </c>
      <c r="G29" s="203">
        <f t="shared" si="3"/>
        <v>1.9604120715255597E-2</v>
      </c>
      <c r="H29" s="321">
        <f t="shared" si="4"/>
        <v>47710117</v>
      </c>
      <c r="I29" s="204">
        <f t="shared" si="1"/>
        <v>1.4737802251158675E-2</v>
      </c>
      <c r="J29" s="204">
        <v>1.3228459684490153E-2</v>
      </c>
      <c r="K29" s="204">
        <v>1.5347242903795008E-2</v>
      </c>
    </row>
    <row r="30" spans="1:11" s="73" customFormat="1">
      <c r="A30" s="175" t="s">
        <v>318</v>
      </c>
      <c r="B30" s="205">
        <f>SUM(B9:B29)</f>
        <v>2428178988</v>
      </c>
      <c r="C30" s="206">
        <f t="shared" si="0"/>
        <v>0.78962514042491028</v>
      </c>
      <c r="D30" s="205">
        <f>SUM(D9:D29)</f>
        <v>5432200</v>
      </c>
      <c r="E30" s="205">
        <f>SUM(E9:E29)</f>
        <v>66797</v>
      </c>
      <c r="F30" s="91">
        <f>SUM(F9:F29)</f>
        <v>5498997</v>
      </c>
      <c r="G30" s="206">
        <f>SUM(G9:G29)</f>
        <v>0.99999999999999978</v>
      </c>
      <c r="H30" s="205">
        <f>SUM(H9:H29)</f>
        <v>2433677985</v>
      </c>
      <c r="I30" s="207">
        <f t="shared" si="1"/>
        <v>0.75177063359388341</v>
      </c>
      <c r="J30" s="207">
        <v>0.74595819202473901</v>
      </c>
      <c r="K30" s="207">
        <v>0.74187787398470995</v>
      </c>
    </row>
    <row r="31" spans="1:11" s="73" customFormat="1">
      <c r="A31" s="175"/>
      <c r="B31" s="205"/>
      <c r="C31" s="206"/>
      <c r="D31" s="205"/>
      <c r="E31" s="205"/>
      <c r="F31" s="91"/>
      <c r="G31" s="206"/>
      <c r="H31" s="205"/>
      <c r="I31" s="201"/>
      <c r="J31" s="207"/>
      <c r="K31" s="207"/>
    </row>
    <row r="32" spans="1:11">
      <c r="A32" s="175" t="s">
        <v>319</v>
      </c>
      <c r="B32" s="140"/>
      <c r="C32" s="208"/>
      <c r="D32" s="140"/>
      <c r="E32" s="140"/>
      <c r="F32" s="142"/>
      <c r="G32" s="208"/>
      <c r="H32" s="140"/>
      <c r="I32" s="201"/>
      <c r="J32" s="201"/>
      <c r="K32" s="201"/>
    </row>
    <row r="33" spans="1:16" ht="15">
      <c r="A33" s="103" t="s">
        <v>320</v>
      </c>
      <c r="B33" s="303">
        <v>35039023</v>
      </c>
      <c r="C33" s="200">
        <f>B33/$B$40</f>
        <v>1.1394420919322551E-2</v>
      </c>
      <c r="D33" s="303">
        <v>276535</v>
      </c>
      <c r="E33" s="102">
        <v>5848</v>
      </c>
      <c r="F33" s="152">
        <f t="shared" ref="F33:F34" si="5">D33+E33</f>
        <v>282383</v>
      </c>
      <c r="G33" s="200"/>
      <c r="H33" s="140">
        <f t="shared" ref="H33:H37" si="6">+B33+D33+E33</f>
        <v>35321406</v>
      </c>
      <c r="I33" s="201">
        <f>H33/$H$40</f>
        <v>1.091089122378152E-2</v>
      </c>
      <c r="J33" s="201">
        <v>1.4794509811873221E-2</v>
      </c>
      <c r="K33" s="201">
        <v>1.6683577523312766E-2</v>
      </c>
    </row>
    <row r="34" spans="1:16" ht="15">
      <c r="A34" s="103" t="s">
        <v>321</v>
      </c>
      <c r="B34" s="102">
        <v>257814162</v>
      </c>
      <c r="C34" s="200">
        <f>B34/$B$40</f>
        <v>8.3839183552304325E-2</v>
      </c>
      <c r="D34" s="303">
        <v>17504499.499988101</v>
      </c>
      <c r="E34" s="102">
        <v>138757191</v>
      </c>
      <c r="F34" s="142">
        <f t="shared" si="5"/>
        <v>156261690.49998811</v>
      </c>
      <c r="G34" s="200"/>
      <c r="H34" s="140">
        <f t="shared" si="6"/>
        <v>414075852.49998808</v>
      </c>
      <c r="I34" s="201">
        <f>H34/$H$40</f>
        <v>0.12790930760292982</v>
      </c>
      <c r="J34" s="201">
        <v>0.1393798850511562</v>
      </c>
      <c r="K34" s="201">
        <v>0.1407673023484515</v>
      </c>
    </row>
    <row r="35" spans="1:16" ht="15">
      <c r="A35" s="103" t="s">
        <v>398</v>
      </c>
      <c r="B35" s="307">
        <v>316438199</v>
      </c>
      <c r="C35" s="200"/>
      <c r="D35" s="102">
        <v>264504</v>
      </c>
      <c r="E35" s="102">
        <v>-149709</v>
      </c>
      <c r="F35" s="142">
        <f>(D35+E35)</f>
        <v>114795</v>
      </c>
      <c r="G35" s="200"/>
      <c r="H35" s="140">
        <f t="shared" si="6"/>
        <v>316552994</v>
      </c>
      <c r="I35" s="201">
        <v>0.10100000000000001</v>
      </c>
      <c r="J35" s="201">
        <v>0.1</v>
      </c>
      <c r="K35" s="201">
        <v>0.10100000000000001</v>
      </c>
    </row>
    <row r="36" spans="1:16">
      <c r="A36" s="103" t="s">
        <v>399</v>
      </c>
      <c r="B36" s="210">
        <v>37633071</v>
      </c>
      <c r="C36" s="200"/>
      <c r="D36" s="102">
        <v>0</v>
      </c>
      <c r="E36" s="102">
        <v>0</v>
      </c>
      <c r="F36" s="142">
        <v>0</v>
      </c>
      <c r="G36" s="200"/>
      <c r="H36" s="140">
        <f t="shared" si="6"/>
        <v>37633071</v>
      </c>
      <c r="I36" s="201">
        <v>0.10100000000000001</v>
      </c>
      <c r="J36" s="201"/>
      <c r="K36" s="201"/>
    </row>
    <row r="37" spans="1:16">
      <c r="A37" s="103" t="s">
        <v>324</v>
      </c>
      <c r="B37" s="331"/>
      <c r="C37" s="203"/>
      <c r="D37" s="317">
        <v>0</v>
      </c>
      <c r="E37" s="317">
        <v>0</v>
      </c>
      <c r="F37" s="321"/>
      <c r="G37" s="203"/>
      <c r="H37" s="202">
        <f t="shared" si="6"/>
        <v>0</v>
      </c>
      <c r="I37" s="204">
        <v>0.1</v>
      </c>
      <c r="J37" s="204"/>
      <c r="K37" s="204"/>
    </row>
    <row r="38" spans="1:16">
      <c r="A38" s="175" t="s">
        <v>325</v>
      </c>
      <c r="B38" s="205">
        <f>SUM(B33:B37)</f>
        <v>646924455</v>
      </c>
      <c r="C38" s="206">
        <f>B38/$B$40</f>
        <v>0.21037485957508975</v>
      </c>
      <c r="D38" s="205">
        <f>SUM(D33:D37)</f>
        <v>18045538.499988101</v>
      </c>
      <c r="E38" s="205">
        <f>SUM(E33:E37)</f>
        <v>138613330</v>
      </c>
      <c r="F38" s="91">
        <f>SUM(F33:F37)</f>
        <v>156658868.49998811</v>
      </c>
      <c r="G38" s="206"/>
      <c r="H38" s="205">
        <f>SUM(H33:H37)</f>
        <v>803583323.49998808</v>
      </c>
      <c r="I38" s="207">
        <f>H38/$H$40</f>
        <v>0.24822936640611662</v>
      </c>
      <c r="J38" s="207">
        <v>0.25404180797526099</v>
      </c>
      <c r="K38" s="207">
        <v>0.25812212601529</v>
      </c>
    </row>
    <row r="39" spans="1:16">
      <c r="A39" s="175"/>
      <c r="B39" s="205"/>
      <c r="C39" s="206"/>
      <c r="D39" s="205"/>
      <c r="E39" s="205"/>
      <c r="F39" s="91"/>
      <c r="G39" s="206"/>
      <c r="H39" s="205"/>
      <c r="I39" s="207"/>
      <c r="J39" s="207"/>
      <c r="K39" s="207"/>
    </row>
    <row r="40" spans="1:16" s="73" customFormat="1">
      <c r="A40" s="7" t="s">
        <v>326</v>
      </c>
      <c r="B40" s="205">
        <f>B30+B38</f>
        <v>3075103443</v>
      </c>
      <c r="C40" s="206">
        <f>B40/$B$40</f>
        <v>1</v>
      </c>
      <c r="D40" s="205">
        <f>D30+D38</f>
        <v>23477738.499988101</v>
      </c>
      <c r="E40" s="205">
        <f>E30+E38</f>
        <v>138680127</v>
      </c>
      <c r="F40" s="91">
        <f>F30+F38</f>
        <v>162157865.49998811</v>
      </c>
      <c r="G40" s="206"/>
      <c r="H40" s="205">
        <f>H30+H38</f>
        <v>3237261308.4999881</v>
      </c>
      <c r="I40" s="207">
        <f>H40/$H$40</f>
        <v>1</v>
      </c>
      <c r="J40" s="207">
        <v>1</v>
      </c>
      <c r="K40" s="207">
        <v>1</v>
      </c>
    </row>
    <row r="41" spans="1:16" s="73" customFormat="1">
      <c r="A41" s="7"/>
      <c r="B41" s="205"/>
      <c r="C41" s="206"/>
      <c r="D41" s="205"/>
      <c r="E41" s="205"/>
      <c r="F41" s="91"/>
      <c r="G41" s="206"/>
      <c r="H41" s="205"/>
      <c r="I41" s="207"/>
      <c r="J41" s="207"/>
      <c r="K41" s="207"/>
    </row>
    <row r="42" spans="1:16" s="73" customFormat="1" ht="15">
      <c r="A42" s="211" t="s">
        <v>400</v>
      </c>
      <c r="B42" s="91">
        <v>172820</v>
      </c>
      <c r="C42" s="212"/>
      <c r="D42" s="306">
        <v>8806</v>
      </c>
      <c r="E42" s="91">
        <v>149</v>
      </c>
      <c r="F42" s="91">
        <f>D42+E42</f>
        <v>8955</v>
      </c>
      <c r="G42" s="91"/>
      <c r="H42" s="91">
        <f>B42+F42</f>
        <v>181775</v>
      </c>
      <c r="I42" s="91"/>
      <c r="J42" s="213"/>
      <c r="K42" s="213"/>
    </row>
    <row r="43" spans="1:16">
      <c r="A43" s="121" t="s">
        <v>401</v>
      </c>
      <c r="B43" s="149">
        <f>B40/B42</f>
        <v>17793.678063881496</v>
      </c>
      <c r="C43" s="214"/>
      <c r="D43" s="149">
        <f t="shared" ref="D43:H43" si="7">D40/D42</f>
        <v>2666.1070292968548</v>
      </c>
      <c r="E43" s="149">
        <f t="shared" si="7"/>
        <v>930739.10738255037</v>
      </c>
      <c r="F43" s="322">
        <f t="shared" si="7"/>
        <v>18108.081016190743</v>
      </c>
      <c r="G43" s="149"/>
      <c r="H43" s="149">
        <f t="shared" si="7"/>
        <v>17809.166873882481</v>
      </c>
      <c r="I43" s="215"/>
      <c r="J43" s="216"/>
      <c r="K43" s="213"/>
    </row>
    <row r="44" spans="1:16">
      <c r="A44" s="121"/>
      <c r="B44" s="205"/>
      <c r="C44" s="217"/>
      <c r="D44" s="205"/>
      <c r="E44" s="205"/>
      <c r="F44" s="91"/>
      <c r="G44" s="205"/>
      <c r="I44" s="215"/>
      <c r="J44" s="216"/>
      <c r="K44" s="213"/>
    </row>
    <row r="45" spans="1:16">
      <c r="D45" s="219"/>
      <c r="H45" s="297"/>
    </row>
    <row r="46" spans="1:16" s="119" customFormat="1">
      <c r="A46" s="129" t="s">
        <v>402</v>
      </c>
      <c r="B46" s="227"/>
      <c r="C46" s="228"/>
      <c r="D46" s="227"/>
      <c r="E46" s="159"/>
      <c r="F46" s="323"/>
      <c r="G46" s="159"/>
      <c r="H46" s="229"/>
      <c r="I46" s="160"/>
      <c r="J46" s="230"/>
      <c r="K46" s="164"/>
      <c r="L46" s="333"/>
      <c r="M46" s="333"/>
      <c r="N46" s="333"/>
      <c r="O46" s="333"/>
      <c r="P46" s="333"/>
    </row>
    <row r="47" spans="1:16" s="131" customFormat="1" ht="12" customHeight="1">
      <c r="A47" s="336" t="s">
        <v>388</v>
      </c>
      <c r="B47" s="339"/>
      <c r="C47" s="339"/>
      <c r="D47" s="339"/>
      <c r="E47" s="339"/>
      <c r="F47" s="339"/>
      <c r="G47" s="339"/>
      <c r="H47" s="339"/>
      <c r="I47" s="339"/>
      <c r="J47" s="339"/>
      <c r="K47" s="339"/>
      <c r="L47" s="339"/>
      <c r="M47" s="339"/>
      <c r="N47" s="187"/>
      <c r="O47" s="187"/>
      <c r="P47" s="187"/>
    </row>
    <row r="48" spans="1:16" s="131" customFormat="1" ht="12" customHeight="1">
      <c r="A48" s="332"/>
      <c r="B48" s="333"/>
      <c r="C48" s="333"/>
      <c r="D48" s="333"/>
      <c r="E48" s="333"/>
      <c r="F48" s="324"/>
      <c r="G48" s="333"/>
      <c r="H48" s="333"/>
      <c r="I48" s="333"/>
      <c r="J48" s="333"/>
      <c r="K48" s="333"/>
      <c r="L48" s="333"/>
      <c r="M48" s="333"/>
      <c r="N48" s="187"/>
      <c r="O48" s="187"/>
      <c r="P48" s="187"/>
    </row>
    <row r="49" spans="1:17" s="131" customFormat="1">
      <c r="A49" s="9" t="s">
        <v>403</v>
      </c>
      <c r="B49" s="231"/>
      <c r="C49" s="232"/>
      <c r="D49" s="231"/>
      <c r="E49" s="231"/>
      <c r="F49" s="325"/>
      <c r="G49" s="231"/>
      <c r="H49" s="231"/>
      <c r="I49" s="231"/>
      <c r="J49" s="231"/>
      <c r="K49" s="231"/>
      <c r="L49" s="233"/>
      <c r="M49" s="233"/>
      <c r="N49" s="233"/>
      <c r="O49" s="233"/>
      <c r="P49" s="233"/>
      <c r="Q49" s="233"/>
    </row>
    <row r="50" spans="1:17" s="131" customFormat="1">
      <c r="A50" s="9"/>
      <c r="B50" s="231"/>
      <c r="C50" s="232"/>
      <c r="D50" s="231"/>
      <c r="E50" s="231"/>
      <c r="F50" s="325"/>
      <c r="G50" s="231"/>
      <c r="H50" s="231"/>
      <c r="I50" s="231"/>
      <c r="J50" s="231"/>
      <c r="K50" s="231"/>
      <c r="L50" s="233"/>
      <c r="M50" s="233"/>
      <c r="N50" s="233"/>
      <c r="O50" s="233"/>
      <c r="P50" s="233"/>
      <c r="Q50" s="233"/>
    </row>
    <row r="51" spans="1:17" ht="15">
      <c r="B51" s="307"/>
      <c r="D51" s="142"/>
      <c r="E51" s="168"/>
    </row>
    <row r="52" spans="1:17">
      <c r="B52" s="102"/>
    </row>
    <row r="53" spans="1:17">
      <c r="B53" s="102"/>
    </row>
  </sheetData>
  <mergeCells count="1">
    <mergeCell ref="A47:M47"/>
  </mergeCells>
  <pageMargins left="0.7" right="0.7" top="0.75" bottom="0.75" header="0.3" footer="0.3"/>
  <pageSetup orientation="portrait" horizontalDpi="4294967293" r:id="rId1"/>
  <ignoredErrors>
    <ignoredError sqref="C38:C40 C30:F3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86F6E2-46CE-41A3-95B8-36740121D48E}"/>
</file>

<file path=customXml/itemProps2.xml><?xml version="1.0" encoding="utf-8"?>
<ds:datastoreItem xmlns:ds="http://schemas.openxmlformats.org/officeDocument/2006/customXml" ds:itemID="{0052E469-9B06-4031-8913-AACE89A1FD10}"/>
</file>

<file path=customXml/itemProps3.xml><?xml version="1.0" encoding="utf-8"?>
<ds:datastoreItem xmlns:ds="http://schemas.openxmlformats.org/officeDocument/2006/customXml" ds:itemID="{F62DE987-B379-487D-AB32-777F352A7D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Padmaja Maganti</dc:creator>
  <cp:keywords/>
  <dc:description/>
  <cp:lastModifiedBy>Mull, Larry</cp:lastModifiedBy>
  <cp:revision/>
  <dcterms:created xsi:type="dcterms:W3CDTF">2017-07-13T18:49:33Z</dcterms:created>
  <dcterms:modified xsi:type="dcterms:W3CDTF">2023-01-06T22:35:54Z</dcterms:modified>
  <cp:category/>
  <cp:contentStatus/>
</cp:coreProperties>
</file>